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mon\Google Drive\TRACKING TOOL\Outputs\outputs 19.05.2015\"/>
    </mc:Choice>
  </mc:AlternateContent>
  <bookViews>
    <workbookView xWindow="240" yWindow="240" windowWidth="25365" windowHeight="15675" tabRatio="721" activeTab="1"/>
  </bookViews>
  <sheets>
    <sheet name="Aggregate_Gap_Data " sheetId="20" r:id="rId1"/>
    <sheet name="Aggregate_Dispatch_Data" sheetId="22" r:id="rId2"/>
    <sheet name="ADRA" sheetId="33" r:id="rId3"/>
    <sheet name="AfP" sheetId="34" r:id="rId4"/>
    <sheet name="CARE" sheetId="28" r:id="rId5"/>
    <sheet name="Caritas" sheetId="60" r:id="rId6"/>
    <sheet name="IFRC" sheetId="30" r:id="rId7"/>
    <sheet name="IOM" sheetId="42" r:id="rId8"/>
    <sheet name="IsraAid" sheetId="47" r:id="rId9"/>
    <sheet name="Nasi_Tuan" sheetId="59" r:id="rId10"/>
    <sheet name="NDMO" sheetId="29" r:id="rId11"/>
    <sheet name="NDMO_NZ" sheetId="39" state="hidden" r:id="rId12"/>
    <sheet name="NDMO_China" sheetId="35" state="hidden" r:id="rId13"/>
    <sheet name="NDMO_Fiji" sheetId="36" state="hidden" r:id="rId14"/>
    <sheet name="NDMO_Indonesia" sheetId="37" state="hidden" r:id="rId15"/>
    <sheet name="NDMO_JICA" sheetId="38" state="hidden" r:id="rId16"/>
    <sheet name="NDMO_Russia" sheetId="40" state="hidden" r:id="rId17"/>
    <sheet name="Oxfam" sheetId="31" r:id="rId18"/>
    <sheet name="Salvation_Army" sheetId="54" r:id="rId19"/>
    <sheet name="Samaritan" sheetId="49" r:id="rId20"/>
    <sheet name="SC" sheetId="46" r:id="rId21"/>
    <sheet name="UNICEF" sheetId="32" r:id="rId22"/>
    <sheet name="WFP" sheetId="57" r:id="rId23"/>
    <sheet name="WV" sheetId="6" r:id="rId24"/>
    <sheet name="FSA" sheetId="21" r:id="rId25"/>
    <sheet name="Ag_Needs_Plan" sheetId="13" r:id="rId26"/>
    <sheet name="Shelter Plan" sheetId="14" r:id="rId27"/>
    <sheet name="Shelter Plan Tarp New" sheetId="53" state="hidden" r:id="rId28"/>
    <sheet name="FSA Plan" sheetId="15" r:id="rId29"/>
    <sheet name="WASH Plan" sheetId="16" r:id="rId30"/>
    <sheet name="WASH Old 1" sheetId="52" state="hidden" r:id="rId31"/>
    <sheet name="FSA Plan Old 4" sheetId="41" state="hidden" r:id="rId32"/>
    <sheet name="List" sheetId="7" state="hidden" r:id="rId33"/>
    <sheet name="FSA Plan Old 3" sheetId="27" state="hidden" r:id="rId34"/>
    <sheet name="FSA Plan Old 2" sheetId="19" state="hidden" r:id="rId35"/>
    <sheet name="FSA Plan Old" sheetId="17" state="hidden" r:id="rId36"/>
    <sheet name="Aggreg_Gap_Agencies" sheetId="1" state="hidden" r:id="rId37"/>
    <sheet name="Full_Item_List" sheetId="58" state="hidden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_FilterDatabase" localSheetId="2" hidden="1">ADRA!$A$4:$AL$4</definedName>
    <definedName name="_xlnm._FilterDatabase" localSheetId="25" hidden="1">Ag_Needs_Plan!$A$4:$AE$37</definedName>
    <definedName name="_xlnm._FilterDatabase" localSheetId="36" hidden="1">Aggreg_Gap_Agencies!$A$4:$AJ$4</definedName>
    <definedName name="_xlnm._FilterDatabase" localSheetId="1" hidden="1">Aggregate_Dispatch_Data!$A$4:$AL$77</definedName>
    <definedName name="_xlnm._FilterDatabase" localSheetId="0" hidden="1">'Aggregate_Gap_Data '!$A$4:$AL$4</definedName>
    <definedName name="_xlnm._FilterDatabase" localSheetId="4" hidden="1">CARE!$A$4:$AJ$66</definedName>
    <definedName name="_xlnm._FilterDatabase" localSheetId="5" hidden="1">Caritas!$A$4:$AJ$60</definedName>
    <definedName name="_xlnm._FilterDatabase" localSheetId="37" hidden="1">Full_Item_List!$A$1:$A$83</definedName>
    <definedName name="_xlnm._FilterDatabase" localSheetId="10" hidden="1">NDMO!$A$4:$AJ$37</definedName>
    <definedName name="_xlnm._FilterDatabase" localSheetId="17" hidden="1">Oxfam!$A$4:$AJ$4</definedName>
    <definedName name="_xlnm._FilterDatabase" localSheetId="18" hidden="1">Salvation_Army!$A$4:$AL$4</definedName>
    <definedName name="_xlnm._FilterDatabase" localSheetId="20" hidden="1">SC!$A$4:$AL$4</definedName>
    <definedName name="_xlnm._FilterDatabase" localSheetId="21" hidden="1">UNICEF!$A$4:$AL$4</definedName>
    <definedName name="_xlnm._FilterDatabase" localSheetId="22" hidden="1">WFP!$A$4:$AL$4</definedName>
    <definedName name="_xlnm._FilterDatabase" localSheetId="23" hidden="1">WV!$A$4:$AL$4</definedName>
    <definedName name="adm1_codenmrange">[1]adm1!$A$2:$B$15</definedName>
    <definedName name="adm2_codenmrange">[1]adm2!$A$2:$B$152</definedName>
    <definedName name="adm3_codenmrange">[1]adm3!$A$2:$B$138</definedName>
    <definedName name="Clusters" localSheetId="2">[2]Lists!$A$2:$A$7</definedName>
    <definedName name="Clusters" localSheetId="3">[3]Lists!$A$2:$A$7</definedName>
    <definedName name="Clusters" localSheetId="4">[4]Lists!$A$2:$A$7</definedName>
    <definedName name="Clusters" localSheetId="5">[4]Lists!$A$2:$A$7</definedName>
    <definedName name="Clusters" localSheetId="6">[5]Lists!$A$2:$A$7</definedName>
    <definedName name="Clusters" localSheetId="9">[6]Lists!$A$2:$A$7</definedName>
    <definedName name="Clusters" localSheetId="17">#REF!</definedName>
    <definedName name="Clusters" localSheetId="18">[7]Lists!$A$2:$A$7</definedName>
    <definedName name="Clusters" localSheetId="19">[8]Lists!$A$2:$A$7</definedName>
    <definedName name="Clusters" localSheetId="20">[9]Lists!$A$2:$A$7</definedName>
    <definedName name="Clusters" localSheetId="21">[10]Lists!$A$2:$A$7</definedName>
    <definedName name="Clusters" localSheetId="22">[6]Lists!$A$2:$A$7</definedName>
    <definedName name="Clusters" localSheetId="23">[6]Lists!$A$2:$A$7</definedName>
    <definedName name="Clusters">[11]Lists!$A$2:$A$7</definedName>
    <definedName name="ListAdm1">[1]adm1!$A$2:$A$15</definedName>
    <definedName name="ListAdm2">OFFSET(OffsetRefAdm2,MATCH([1]Main_Data!XFC1,MatchAdm1,0)-1,0,COUNTIF(MatchAdm1,[1]Main_Data!XFC1),1)</definedName>
    <definedName name="ListAdm3">OFFSET(OffsetRefAdm3,MATCH([1]Main_Data!XFC1,MatchAdm2,0)-1,0,COUNTIF(MatchAdm2,[1]Main_Data!XFC1),1)</definedName>
    <definedName name="ListAdmStle">OFFSET(OffsetRefStle,MATCH([1]Main_Data!XFC1,MatchAdm3,0)-1,0,COUNTIF(MatchAdm3,[1]Main_Data!XFC1),1)</definedName>
    <definedName name="ListSector">[1]sectors!$A$2:$A$12</definedName>
    <definedName name="ListStatus">[1]status!$A$2:$A$4</definedName>
    <definedName name="ListSubSector">OFFSET(OffsetRefSubSector,MATCH([1]Main_Data!XFD1,MatchSector,0)-1,0,COUNTIF(MatchSector,[1]Main_Data!XFD1),1)</definedName>
    <definedName name="MatchAdm1">[1]adm2!$C:$C</definedName>
    <definedName name="MatchAdm1_Code">[1]adm1!$B:$B</definedName>
    <definedName name="MatchAdm2">[1]adm3!$C:$C</definedName>
    <definedName name="MatchAdm2_Code">[1]adm2!$B:$B</definedName>
    <definedName name="MatchAdm3">[1]stle!$C:$C</definedName>
    <definedName name="MatchAdm3_Code">[1]adm3!$B:$B</definedName>
    <definedName name="MatchSector">[1]subsectors!$B:$B</definedName>
    <definedName name="OffSetRefAdm1">[1]adm1!$A$1</definedName>
    <definedName name="OffsetRefAdm2">[1]adm2!$A$1</definedName>
    <definedName name="OffsetRefAdm3">[1]adm3!$A$1</definedName>
    <definedName name="OffsetRefStle">[1]stle!$A$1</definedName>
    <definedName name="OffsetRefSubSector">[1]subsectors!$A$1</definedName>
    <definedName name="Stle_CodeNmRange">[1]stle!XEX$2:XEY$5250</definedName>
  </definedNames>
  <calcPr calcId="152511" fullPrecision="0"/>
</workbook>
</file>

<file path=xl/calcChain.xml><?xml version="1.0" encoding="utf-8"?>
<calcChain xmlns="http://schemas.openxmlformats.org/spreadsheetml/2006/main">
  <c r="B13" i="22" l="1"/>
  <c r="C13" i="22"/>
  <c r="D13" i="22"/>
  <c r="K13" i="22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K10" i="6"/>
  <c r="H10" i="6"/>
  <c r="K9" i="6"/>
  <c r="H9" i="6"/>
  <c r="K8" i="6"/>
  <c r="H8" i="6"/>
  <c r="K7" i="6"/>
  <c r="H7" i="6"/>
  <c r="K6" i="6"/>
  <c r="H6" i="6"/>
  <c r="K5" i="6"/>
  <c r="H5" i="6"/>
  <c r="F13" i="22"/>
  <c r="J13" i="22"/>
  <c r="N13" i="22"/>
  <c r="R13" i="22"/>
  <c r="Z13" i="22"/>
  <c r="AD13" i="22"/>
  <c r="AH13" i="22"/>
  <c r="AL13" i="22"/>
  <c r="P13" i="22"/>
  <c r="AB13" i="22"/>
  <c r="AJ13" i="22"/>
  <c r="I13" i="22"/>
  <c r="M13" i="22"/>
  <c r="Y13" i="22"/>
  <c r="AC13" i="22"/>
  <c r="AK13" i="22"/>
  <c r="O13" i="22"/>
  <c r="S13" i="22"/>
  <c r="W13" i="22"/>
  <c r="AA13" i="22"/>
  <c r="AE13" i="22"/>
  <c r="AI13" i="22"/>
  <c r="H13" i="22"/>
  <c r="T13" i="22"/>
  <c r="X13" i="22"/>
  <c r="AF13" i="22"/>
  <c r="E13" i="22"/>
  <c r="Q13" i="22"/>
  <c r="U13" i="22"/>
  <c r="AG13" i="22"/>
  <c r="E84" i="22"/>
  <c r="I84" i="22"/>
  <c r="O84" i="22"/>
  <c r="S84" i="22"/>
  <c r="W84" i="22"/>
  <c r="AA84" i="22"/>
  <c r="AI84" i="22"/>
  <c r="J84" i="22"/>
  <c r="X84" i="22"/>
  <c r="AJ84" i="22"/>
  <c r="Q84" i="22"/>
  <c r="Y84" i="22"/>
  <c r="AK84" i="22"/>
  <c r="H84" i="22"/>
  <c r="N84" i="22"/>
  <c r="R84" i="22"/>
  <c r="Z84" i="22"/>
  <c r="AD84" i="22"/>
  <c r="AH84" i="22"/>
  <c r="AL84" i="22"/>
  <c r="AE84" i="22"/>
  <c r="F84" i="22"/>
  <c r="P84" i="22"/>
  <c r="T84" i="22"/>
  <c r="AB84" i="22"/>
  <c r="AF84" i="22"/>
  <c r="M84" i="22"/>
  <c r="U84" i="22"/>
  <c r="AC84" i="22"/>
  <c r="AG84" i="22"/>
  <c r="G13" i="22" l="1"/>
  <c r="V13" i="22"/>
  <c r="L13" i="22"/>
  <c r="G84" i="22"/>
  <c r="V84" i="22"/>
  <c r="K6" i="60"/>
  <c r="K23" i="54" l="1"/>
  <c r="H23" i="54"/>
  <c r="K22" i="54"/>
  <c r="H22" i="54"/>
  <c r="K21" i="54"/>
  <c r="H21" i="54"/>
  <c r="K20" i="54"/>
  <c r="H20" i="54"/>
  <c r="K19" i="54"/>
  <c r="H19" i="54"/>
  <c r="K18" i="54"/>
  <c r="H18" i="54"/>
  <c r="K17" i="54"/>
  <c r="H17" i="54"/>
  <c r="K16" i="54"/>
  <c r="H16" i="54"/>
  <c r="K15" i="54"/>
  <c r="H15" i="54"/>
  <c r="K14" i="54"/>
  <c r="H14" i="54"/>
  <c r="K13" i="54"/>
  <c r="H13" i="54"/>
  <c r="K12" i="54"/>
  <c r="H12" i="54"/>
  <c r="K11" i="54"/>
  <c r="H11" i="54"/>
  <c r="K10" i="54"/>
  <c r="H10" i="54"/>
  <c r="K9" i="54"/>
  <c r="H9" i="54"/>
  <c r="K8" i="54"/>
  <c r="H8" i="54"/>
  <c r="K7" i="54"/>
  <c r="H7" i="54"/>
  <c r="K6" i="54"/>
  <c r="H6" i="54"/>
  <c r="K5" i="54"/>
  <c r="H5" i="54"/>
  <c r="K24" i="31" l="1"/>
  <c r="H24" i="31"/>
  <c r="K23" i="31"/>
  <c r="H23" i="31"/>
  <c r="K22" i="31"/>
  <c r="H22" i="31"/>
  <c r="K21" i="31"/>
  <c r="H21" i="31"/>
  <c r="K20" i="31"/>
  <c r="H20" i="31"/>
  <c r="K19" i="31"/>
  <c r="H19" i="31"/>
  <c r="K18" i="31"/>
  <c r="H18" i="31"/>
  <c r="K17" i="31"/>
  <c r="H17" i="31"/>
  <c r="K16" i="31"/>
  <c r="H16" i="31"/>
  <c r="K15" i="31"/>
  <c r="H15" i="31"/>
  <c r="K14" i="31"/>
  <c r="H14" i="31"/>
  <c r="K13" i="31"/>
  <c r="H13" i="31"/>
  <c r="K12" i="31"/>
  <c r="H12" i="31"/>
  <c r="K11" i="31"/>
  <c r="H11" i="31"/>
  <c r="K10" i="31"/>
  <c r="H10" i="31"/>
  <c r="K9" i="31"/>
  <c r="H9" i="31"/>
  <c r="K8" i="31"/>
  <c r="H8" i="31"/>
  <c r="K7" i="31"/>
  <c r="H7" i="31"/>
  <c r="K6" i="31"/>
  <c r="H6" i="31"/>
  <c r="K5" i="31"/>
  <c r="H5" i="31"/>
  <c r="K15" i="59"/>
  <c r="H15" i="59"/>
  <c r="K14" i="59"/>
  <c r="H14" i="59"/>
  <c r="K13" i="59"/>
  <c r="H13" i="59"/>
  <c r="K12" i="59"/>
  <c r="H12" i="59"/>
  <c r="K11" i="59"/>
  <c r="H11" i="59"/>
  <c r="K10" i="59"/>
  <c r="H10" i="59"/>
  <c r="K9" i="59"/>
  <c r="H9" i="59"/>
  <c r="K8" i="59"/>
  <c r="H8" i="59"/>
  <c r="K7" i="59"/>
  <c r="H7" i="59"/>
  <c r="K6" i="59"/>
  <c r="H6" i="59"/>
  <c r="K5" i="59"/>
  <c r="H5" i="59"/>
  <c r="K120" i="46"/>
  <c r="K119" i="46"/>
  <c r="K118" i="46"/>
  <c r="K117" i="46"/>
  <c r="K116" i="46"/>
  <c r="K115" i="46"/>
  <c r="K114" i="46"/>
  <c r="K113" i="46"/>
  <c r="K112" i="46"/>
  <c r="K111" i="46"/>
  <c r="J111" i="46"/>
  <c r="K110" i="46"/>
  <c r="J110" i="46"/>
  <c r="K109" i="46"/>
  <c r="K108" i="46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J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N21" i="46"/>
  <c r="K21" i="46"/>
  <c r="J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7" i="46"/>
  <c r="K6" i="46"/>
  <c r="J6" i="46"/>
  <c r="K5" i="46"/>
  <c r="K26" i="33" l="1"/>
  <c r="H26" i="33"/>
  <c r="K25" i="33"/>
  <c r="H25" i="33"/>
  <c r="K24" i="33"/>
  <c r="H24" i="33"/>
  <c r="K23" i="33"/>
  <c r="H23" i="33"/>
  <c r="H22" i="33"/>
  <c r="K21" i="33"/>
  <c r="H21" i="33"/>
  <c r="H20" i="33"/>
  <c r="K19" i="33"/>
  <c r="H19" i="33"/>
  <c r="K18" i="33"/>
  <c r="H18" i="33"/>
  <c r="K17" i="33"/>
  <c r="H17" i="33"/>
  <c r="K16" i="33"/>
  <c r="H16" i="33"/>
  <c r="AB15" i="33"/>
  <c r="K15" i="33" s="1"/>
  <c r="I15" i="33"/>
  <c r="H15" i="33"/>
  <c r="AC14" i="33"/>
  <c r="K14" i="33" s="1"/>
  <c r="I14" i="33"/>
  <c r="H14" i="33"/>
  <c r="AC13" i="33"/>
  <c r="K13" i="33" s="1"/>
  <c r="H13" i="33"/>
  <c r="K12" i="33"/>
  <c r="H12" i="33"/>
  <c r="K11" i="33"/>
  <c r="I11" i="33"/>
  <c r="H11" i="33"/>
  <c r="AC10" i="33"/>
  <c r="K10" i="33" s="1"/>
  <c r="N10" i="33"/>
  <c r="H10" i="33"/>
  <c r="AC9" i="33"/>
  <c r="K9" i="33" s="1"/>
  <c r="H9" i="33"/>
  <c r="H6" i="60" l="1"/>
  <c r="H5" i="60"/>
  <c r="K5" i="60"/>
  <c r="H7" i="60"/>
  <c r="K7" i="60"/>
  <c r="B1" i="22" l="1"/>
  <c r="D1" i="22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K5" i="49"/>
  <c r="K16" i="59"/>
  <c r="K17" i="59"/>
  <c r="K5" i="47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13" i="34"/>
  <c r="H13" i="34"/>
  <c r="K12" i="34"/>
  <c r="H12" i="34"/>
  <c r="K11" i="34"/>
  <c r="H11" i="34"/>
  <c r="K10" i="34"/>
  <c r="H10" i="34"/>
  <c r="K9" i="34"/>
  <c r="H9" i="34"/>
  <c r="K8" i="34"/>
  <c r="H8" i="34"/>
  <c r="AC7" i="34"/>
  <c r="K7" i="34"/>
  <c r="H7" i="34"/>
  <c r="K6" i="34"/>
  <c r="H6" i="34"/>
  <c r="K5" i="34"/>
  <c r="H5" i="34"/>
  <c r="H24" i="29"/>
  <c r="K31" i="29"/>
  <c r="H6" i="28"/>
  <c r="H5" i="28"/>
  <c r="K36" i="28"/>
  <c r="H36" i="28"/>
  <c r="K35" i="28"/>
  <c r="H35" i="28"/>
  <c r="K34" i="28"/>
  <c r="H34" i="28"/>
  <c r="K33" i="28"/>
  <c r="H33" i="28"/>
  <c r="K32" i="28"/>
  <c r="H32" i="28"/>
  <c r="K31" i="28"/>
  <c r="H31" i="28"/>
  <c r="K30" i="28"/>
  <c r="H30" i="28"/>
  <c r="K29" i="28"/>
  <c r="H29" i="28"/>
  <c r="K28" i="28"/>
  <c r="H28" i="28"/>
  <c r="K27" i="28"/>
  <c r="H27" i="28"/>
  <c r="K26" i="28"/>
  <c r="H26" i="28"/>
  <c r="K25" i="28"/>
  <c r="H25" i="28"/>
  <c r="K24" i="28"/>
  <c r="H24" i="28"/>
  <c r="K23" i="28"/>
  <c r="H23" i="28"/>
  <c r="K22" i="28"/>
  <c r="H22" i="28"/>
  <c r="K21" i="28"/>
  <c r="H21" i="28"/>
  <c r="K20" i="28"/>
  <c r="H20" i="28"/>
  <c r="K19" i="28"/>
  <c r="H19" i="28"/>
  <c r="K18" i="28"/>
  <c r="H18" i="28"/>
  <c r="K17" i="28"/>
  <c r="H17" i="28"/>
  <c r="K16" i="28"/>
  <c r="H16" i="28"/>
  <c r="K15" i="28"/>
  <c r="H15" i="28"/>
  <c r="K14" i="28"/>
  <c r="H14" i="28"/>
  <c r="K13" i="28"/>
  <c r="H13" i="28"/>
  <c r="K12" i="28"/>
  <c r="H12" i="28"/>
  <c r="K11" i="28"/>
  <c r="H11" i="28"/>
  <c r="K10" i="28"/>
  <c r="H10" i="28"/>
  <c r="K9" i="28"/>
  <c r="H9" i="28"/>
  <c r="K8" i="28"/>
  <c r="H8" i="28"/>
  <c r="K7" i="28"/>
  <c r="H7" i="28"/>
  <c r="K6" i="28"/>
  <c r="K5" i="28"/>
  <c r="K7" i="47"/>
  <c r="H7" i="47"/>
  <c r="A17" i="22"/>
  <c r="A17" i="20"/>
  <c r="A12" i="22"/>
  <c r="A11" i="22"/>
  <c r="J6" i="22"/>
  <c r="J7" i="22"/>
  <c r="J8" i="22"/>
  <c r="J9" i="22"/>
  <c r="L9" i="22" s="1"/>
  <c r="J10" i="22"/>
  <c r="J11" i="22"/>
  <c r="J5" i="22"/>
  <c r="K19" i="32"/>
  <c r="K20" i="32"/>
  <c r="K24" i="29"/>
  <c r="K25" i="29"/>
  <c r="K26" i="29"/>
  <c r="J11" i="20"/>
  <c r="J6" i="20"/>
  <c r="J7" i="20"/>
  <c r="J8" i="20"/>
  <c r="J9" i="20"/>
  <c r="J10" i="20"/>
  <c r="J5" i="20"/>
  <c r="R49" i="14"/>
  <c r="K15" i="49"/>
  <c r="H15" i="49"/>
  <c r="K14" i="49"/>
  <c r="H14" i="49"/>
  <c r="K13" i="49"/>
  <c r="H13" i="49"/>
  <c r="K12" i="49"/>
  <c r="H12" i="49"/>
  <c r="AE11" i="49"/>
  <c r="K11" i="49"/>
  <c r="H11" i="49"/>
  <c r="K10" i="49"/>
  <c r="H10" i="49"/>
  <c r="K9" i="49"/>
  <c r="H9" i="49"/>
  <c r="AE8" i="49"/>
  <c r="K8" i="49"/>
  <c r="H8" i="49"/>
  <c r="AE7" i="49"/>
  <c r="K7" i="49"/>
  <c r="H7" i="49"/>
  <c r="AE6" i="49"/>
  <c r="K6" i="49"/>
  <c r="H6" i="49"/>
  <c r="AE5" i="49"/>
  <c r="H5" i="49"/>
  <c r="K17" i="30"/>
  <c r="H17" i="30"/>
  <c r="K16" i="30"/>
  <c r="H16" i="30"/>
  <c r="K15" i="30"/>
  <c r="H15" i="30"/>
  <c r="K14" i="30"/>
  <c r="I14" i="30"/>
  <c r="H14" i="30"/>
  <c r="K13" i="30"/>
  <c r="H13" i="30"/>
  <c r="K12" i="30"/>
  <c r="H12" i="30"/>
  <c r="K11" i="30"/>
  <c r="I11" i="30"/>
  <c r="H11" i="30"/>
  <c r="K10" i="30"/>
  <c r="H10" i="30"/>
  <c r="K9" i="30"/>
  <c r="H9" i="30"/>
  <c r="K8" i="30"/>
  <c r="H8" i="30"/>
  <c r="K7" i="30"/>
  <c r="H7" i="30"/>
  <c r="K6" i="30"/>
  <c r="H6" i="30"/>
  <c r="K5" i="30"/>
  <c r="H5" i="30"/>
  <c r="H5" i="42"/>
  <c r="H12" i="29"/>
  <c r="H13" i="29"/>
  <c r="H14" i="29"/>
  <c r="H15" i="29"/>
  <c r="H16" i="29"/>
  <c r="H17" i="29"/>
  <c r="H18" i="29"/>
  <c r="H19" i="29"/>
  <c r="H20" i="29"/>
  <c r="H21" i="29"/>
  <c r="H22" i="29"/>
  <c r="H23" i="29"/>
  <c r="H25" i="29"/>
  <c r="H28" i="29"/>
  <c r="H29" i="29"/>
  <c r="H30" i="29"/>
  <c r="H31" i="29"/>
  <c r="H32" i="29"/>
  <c r="H33" i="29"/>
  <c r="H34" i="29"/>
  <c r="H35" i="29"/>
  <c r="H36" i="29"/>
  <c r="H11" i="29"/>
  <c r="H10" i="29"/>
  <c r="H9" i="29"/>
  <c r="H8" i="29"/>
  <c r="H7" i="29"/>
  <c r="H6" i="29"/>
  <c r="H5" i="29"/>
  <c r="H11" i="57"/>
  <c r="H10" i="57"/>
  <c r="H9" i="57"/>
  <c r="H8" i="57"/>
  <c r="H7" i="57"/>
  <c r="H6" i="57"/>
  <c r="H5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G13" i="21"/>
  <c r="G12" i="21"/>
  <c r="G11" i="21"/>
  <c r="G10" i="21"/>
  <c r="G9" i="21"/>
  <c r="G8" i="21"/>
  <c r="H7" i="21"/>
  <c r="G7" i="21"/>
  <c r="G6" i="21"/>
  <c r="G5" i="21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H17" i="59"/>
  <c r="H16" i="59"/>
  <c r="K6" i="47"/>
  <c r="H6" i="47"/>
  <c r="H5" i="47"/>
  <c r="H5" i="33"/>
  <c r="H6" i="33"/>
  <c r="H7" i="33"/>
  <c r="H8" i="33"/>
  <c r="F11" i="13"/>
  <c r="G11" i="13"/>
  <c r="H11" i="13"/>
  <c r="I11" i="13"/>
  <c r="AL14" i="15"/>
  <c r="J11" i="13"/>
  <c r="AL15" i="15"/>
  <c r="K11" i="13"/>
  <c r="AL16" i="15"/>
  <c r="L11" i="13"/>
  <c r="AL17" i="15"/>
  <c r="M11" i="13"/>
  <c r="AL18" i="15"/>
  <c r="N11" i="13"/>
  <c r="AL24" i="15"/>
  <c r="O11" i="13"/>
  <c r="AL20" i="15"/>
  <c r="R11" i="13"/>
  <c r="AL21" i="15"/>
  <c r="S11" i="13"/>
  <c r="AL22" i="15"/>
  <c r="T11" i="13"/>
  <c r="AL23" i="15"/>
  <c r="U11" i="13"/>
  <c r="AL19" i="15"/>
  <c r="V11" i="13"/>
  <c r="X11" i="13"/>
  <c r="Y11" i="13"/>
  <c r="AL26" i="15"/>
  <c r="Z11" i="13"/>
  <c r="AA11" i="13"/>
  <c r="AB11" i="13"/>
  <c r="AC11" i="13"/>
  <c r="AD11" i="13"/>
  <c r="AE11" i="13"/>
  <c r="E11" i="13"/>
  <c r="K11" i="20"/>
  <c r="L11" i="21"/>
  <c r="F10" i="13"/>
  <c r="G10" i="13"/>
  <c r="H10" i="13"/>
  <c r="I10" i="13"/>
  <c r="J10" i="13"/>
  <c r="K10" i="13"/>
  <c r="L10" i="13"/>
  <c r="M10" i="13"/>
  <c r="N10" i="13"/>
  <c r="AH24" i="15"/>
  <c r="O10" i="13"/>
  <c r="R10" i="13"/>
  <c r="S10" i="13"/>
  <c r="T10" i="13"/>
  <c r="U10" i="13"/>
  <c r="V10" i="13"/>
  <c r="X10" i="13"/>
  <c r="Y10" i="13"/>
  <c r="Z10" i="13"/>
  <c r="AA10" i="13"/>
  <c r="AB10" i="13"/>
  <c r="AC10" i="13"/>
  <c r="AD10" i="13"/>
  <c r="AE10" i="13"/>
  <c r="E10" i="13"/>
  <c r="K10" i="20"/>
  <c r="L10" i="21"/>
  <c r="AD10" i="15"/>
  <c r="F9" i="13"/>
  <c r="AD11" i="15"/>
  <c r="G9" i="13"/>
  <c r="AD12" i="15"/>
  <c r="H9" i="13"/>
  <c r="AD13" i="15"/>
  <c r="I9" i="13"/>
  <c r="AD14" i="15"/>
  <c r="J9" i="13"/>
  <c r="AD15" i="15"/>
  <c r="K9" i="13"/>
  <c r="AD16" i="15"/>
  <c r="L9" i="13"/>
  <c r="AD17" i="15"/>
  <c r="M9" i="13"/>
  <c r="AD18" i="15"/>
  <c r="N9" i="13"/>
  <c r="AD24" i="15"/>
  <c r="O9" i="13"/>
  <c r="AD20" i="15"/>
  <c r="R9" i="13"/>
  <c r="AD21" i="15"/>
  <c r="S9" i="13"/>
  <c r="AD22" i="15"/>
  <c r="T9" i="13"/>
  <c r="AD23" i="15"/>
  <c r="U9" i="13"/>
  <c r="AD19" i="15"/>
  <c r="V9" i="13"/>
  <c r="X9" i="13"/>
  <c r="Y9" i="13"/>
  <c r="AD26" i="15"/>
  <c r="Z9" i="13"/>
  <c r="AD25" i="15"/>
  <c r="AA9" i="13"/>
  <c r="AD27" i="15"/>
  <c r="AB9" i="13"/>
  <c r="AD29" i="15"/>
  <c r="AC9" i="13"/>
  <c r="AD28" i="15"/>
  <c r="AD9" i="13"/>
  <c r="AE9" i="13"/>
  <c r="E9" i="13"/>
  <c r="K9" i="20"/>
  <c r="L9" i="21"/>
  <c r="F8" i="13"/>
  <c r="G8" i="13"/>
  <c r="H8" i="13"/>
  <c r="I8" i="13"/>
  <c r="J8" i="13"/>
  <c r="K8" i="13"/>
  <c r="L8" i="13"/>
  <c r="M8" i="13"/>
  <c r="N8" i="13"/>
  <c r="O8" i="13"/>
  <c r="R8" i="13"/>
  <c r="S8" i="13"/>
  <c r="T8" i="13"/>
  <c r="U8" i="13"/>
  <c r="V8" i="13"/>
  <c r="X8" i="13"/>
  <c r="Y8" i="13"/>
  <c r="Z8" i="13"/>
  <c r="AA8" i="13"/>
  <c r="AB8" i="13"/>
  <c r="AC8" i="13"/>
  <c r="AD8" i="13"/>
  <c r="AE8" i="13"/>
  <c r="E8" i="13"/>
  <c r="K8" i="20"/>
  <c r="AB11" i="15"/>
  <c r="L8" i="21"/>
  <c r="F7" i="13"/>
  <c r="G7" i="13"/>
  <c r="H7" i="13"/>
  <c r="I7" i="13"/>
  <c r="J7" i="13"/>
  <c r="K7" i="13"/>
  <c r="L7" i="13"/>
  <c r="M7" i="13"/>
  <c r="N7" i="13"/>
  <c r="O7" i="13"/>
  <c r="R7" i="13"/>
  <c r="S7" i="13"/>
  <c r="T7" i="13"/>
  <c r="U7" i="13"/>
  <c r="V7" i="13"/>
  <c r="X7" i="13"/>
  <c r="Y7" i="13"/>
  <c r="Z7" i="13"/>
  <c r="AA7" i="13"/>
  <c r="AB7" i="13"/>
  <c r="AC7" i="13"/>
  <c r="AD7" i="13"/>
  <c r="AE7" i="13"/>
  <c r="E7" i="13"/>
  <c r="K7" i="20"/>
  <c r="X11" i="15"/>
  <c r="L7" i="21"/>
  <c r="F6" i="13"/>
  <c r="G6" i="13"/>
  <c r="H6" i="13"/>
  <c r="I6" i="13"/>
  <c r="J6" i="13"/>
  <c r="K6" i="13"/>
  <c r="L6" i="13"/>
  <c r="M6" i="13"/>
  <c r="N6" i="13"/>
  <c r="O6" i="13"/>
  <c r="R6" i="13"/>
  <c r="S6" i="13"/>
  <c r="T6" i="13"/>
  <c r="U6" i="13"/>
  <c r="V6" i="13"/>
  <c r="X6" i="13"/>
  <c r="Y6" i="13"/>
  <c r="Z6" i="13"/>
  <c r="AA6" i="13"/>
  <c r="AB6" i="13"/>
  <c r="AC6" i="13"/>
  <c r="AD6" i="13"/>
  <c r="AE6" i="13"/>
  <c r="E6" i="13"/>
  <c r="K6" i="20"/>
  <c r="L6" i="21"/>
  <c r="F5" i="13"/>
  <c r="G5" i="13"/>
  <c r="H5" i="13"/>
  <c r="I5" i="13"/>
  <c r="J5" i="13"/>
  <c r="K5" i="13"/>
  <c r="L5" i="13"/>
  <c r="M5" i="13"/>
  <c r="N5" i="13"/>
  <c r="O5" i="13"/>
  <c r="R5" i="13"/>
  <c r="S5" i="13"/>
  <c r="T5" i="13"/>
  <c r="U5" i="13"/>
  <c r="V5" i="13"/>
  <c r="X5" i="13"/>
  <c r="Y5" i="13"/>
  <c r="Z5" i="13"/>
  <c r="AA5" i="13"/>
  <c r="AB5" i="13"/>
  <c r="AC5" i="13"/>
  <c r="AD5" i="13"/>
  <c r="AE5" i="13"/>
  <c r="E5" i="13"/>
  <c r="K5" i="20"/>
  <c r="P11" i="15"/>
  <c r="L5" i="21"/>
  <c r="A5" i="20"/>
  <c r="A6" i="20"/>
  <c r="A7" i="20"/>
  <c r="A8" i="20"/>
  <c r="A9" i="20"/>
  <c r="A10" i="20"/>
  <c r="A11" i="20"/>
  <c r="K6" i="57"/>
  <c r="K54" i="57"/>
  <c r="K8" i="57"/>
  <c r="K9" i="57"/>
  <c r="K36" i="57"/>
  <c r="K40" i="57"/>
  <c r="K29" i="57"/>
  <c r="K37" i="57"/>
  <c r="K51" i="57"/>
  <c r="K52" i="57"/>
  <c r="K7" i="57"/>
  <c r="K19" i="57"/>
  <c r="K20" i="57"/>
  <c r="K21" i="57"/>
  <c r="K25" i="57"/>
  <c r="K28" i="57"/>
  <c r="K38" i="57"/>
  <c r="K39" i="57"/>
  <c r="K48" i="57"/>
  <c r="K5" i="57"/>
  <c r="K11" i="57"/>
  <c r="K12" i="57"/>
  <c r="K13" i="57"/>
  <c r="K24" i="57"/>
  <c r="K26" i="57"/>
  <c r="K34" i="57"/>
  <c r="K47" i="57"/>
  <c r="K50" i="57"/>
  <c r="A5" i="22"/>
  <c r="A6" i="22"/>
  <c r="A7" i="22"/>
  <c r="A8" i="22"/>
  <c r="A9" i="22"/>
  <c r="A10" i="22"/>
  <c r="A12" i="20"/>
  <c r="K33" i="29"/>
  <c r="A13" i="20"/>
  <c r="AD24" i="29"/>
  <c r="AC25" i="29"/>
  <c r="AD25" i="29"/>
  <c r="AC26" i="29"/>
  <c r="AD26" i="29"/>
  <c r="A14" i="20"/>
  <c r="K5" i="29"/>
  <c r="K6" i="29"/>
  <c r="A15" i="20"/>
  <c r="A16" i="20"/>
  <c r="K5" i="42"/>
  <c r="A19" i="20"/>
  <c r="A18" i="20"/>
  <c r="K35" i="29"/>
  <c r="A14" i="22"/>
  <c r="A15" i="22"/>
  <c r="A16" i="22"/>
  <c r="A18" i="22"/>
  <c r="A19" i="22"/>
  <c r="A20" i="22"/>
  <c r="K20" i="29"/>
  <c r="V7" i="29"/>
  <c r="AC7" i="29"/>
  <c r="K7" i="29"/>
  <c r="AC7" i="33"/>
  <c r="K7" i="33"/>
  <c r="K10" i="57"/>
  <c r="K14" i="57"/>
  <c r="K15" i="57"/>
  <c r="K16" i="57"/>
  <c r="K41" i="57"/>
  <c r="K42" i="57"/>
  <c r="K43" i="57"/>
  <c r="K49" i="57"/>
  <c r="K9" i="29"/>
  <c r="K32" i="57"/>
  <c r="K33" i="57"/>
  <c r="AE10" i="29"/>
  <c r="K10" i="29"/>
  <c r="K11" i="29"/>
  <c r="K15" i="29"/>
  <c r="K16" i="29"/>
  <c r="K37" i="29"/>
  <c r="K17" i="29"/>
  <c r="K44" i="57"/>
  <c r="K45" i="57"/>
  <c r="K46" i="57"/>
  <c r="AC5" i="33"/>
  <c r="K5" i="33"/>
  <c r="K27" i="57"/>
  <c r="K53" i="57"/>
  <c r="AC6" i="33"/>
  <c r="K6" i="33"/>
  <c r="K21" i="29"/>
  <c r="K22" i="29"/>
  <c r="K14" i="29"/>
  <c r="K18" i="29"/>
  <c r="K23" i="29"/>
  <c r="K34" i="29"/>
  <c r="AC8" i="33"/>
  <c r="K8" i="33"/>
  <c r="K30" i="57"/>
  <c r="K35" i="57"/>
  <c r="K8" i="29"/>
  <c r="K12" i="29"/>
  <c r="K13" i="29"/>
  <c r="K28" i="29"/>
  <c r="AC29" i="29"/>
  <c r="K29" i="29"/>
  <c r="AC31" i="29"/>
  <c r="AC32" i="29"/>
  <c r="K32" i="29"/>
  <c r="K30" i="29"/>
  <c r="K17" i="57"/>
  <c r="K18" i="57"/>
  <c r="K23" i="57"/>
  <c r="K22" i="57"/>
  <c r="K31" i="57"/>
  <c r="K36" i="29"/>
  <c r="O13" i="15"/>
  <c r="N5" i="21"/>
  <c r="N5" i="22"/>
  <c r="O14" i="15"/>
  <c r="O5" i="21"/>
  <c r="O5" i="22"/>
  <c r="O15" i="15"/>
  <c r="P5" i="21"/>
  <c r="P5" i="22"/>
  <c r="O16" i="15"/>
  <c r="Q5" i="21"/>
  <c r="Q5" i="22"/>
  <c r="O17" i="15"/>
  <c r="R5" i="21"/>
  <c r="R5" i="22"/>
  <c r="O18" i="15"/>
  <c r="S5" i="21"/>
  <c r="S5" i="22"/>
  <c r="O24" i="15"/>
  <c r="T5" i="21"/>
  <c r="T5" i="22"/>
  <c r="U5" i="22"/>
  <c r="V5" i="22"/>
  <c r="O20" i="15"/>
  <c r="W5" i="21"/>
  <c r="W5" i="22"/>
  <c r="O21" i="15"/>
  <c r="X5" i="21"/>
  <c r="X5" i="22"/>
  <c r="O22" i="15"/>
  <c r="Y5" i="21"/>
  <c r="Y5" i="22"/>
  <c r="O23" i="15"/>
  <c r="Z5" i="21"/>
  <c r="Z5" i="22"/>
  <c r="O19" i="15"/>
  <c r="AA5" i="21"/>
  <c r="AA5" i="22"/>
  <c r="AB5" i="22"/>
  <c r="P32" i="15"/>
  <c r="AC5" i="21"/>
  <c r="AC5" i="22"/>
  <c r="O31" i="15"/>
  <c r="P33" i="15"/>
  <c r="AD5" i="21"/>
  <c r="AD5" i="22"/>
  <c r="O26" i="15"/>
  <c r="P26" i="15"/>
  <c r="AE5" i="21"/>
  <c r="AE5" i="22"/>
  <c r="O25" i="15"/>
  <c r="AF5" i="21"/>
  <c r="AF5" i="22"/>
  <c r="O27" i="15"/>
  <c r="AG5" i="21"/>
  <c r="AG5" i="22"/>
  <c r="O29" i="15"/>
  <c r="AH5" i="21"/>
  <c r="AH5" i="22"/>
  <c r="O28" i="15"/>
  <c r="AI5" i="21"/>
  <c r="AI5" i="22"/>
  <c r="O9" i="15"/>
  <c r="AJ5" i="21"/>
  <c r="AJ5" i="22"/>
  <c r="AK5" i="22"/>
  <c r="AL5" i="22"/>
  <c r="N6" i="21"/>
  <c r="N6" i="22"/>
  <c r="S14" i="15"/>
  <c r="O6" i="21"/>
  <c r="O6" i="22"/>
  <c r="S15" i="15"/>
  <c r="P6" i="21"/>
  <c r="P6" i="22"/>
  <c r="S16" i="15"/>
  <c r="Q6" i="21"/>
  <c r="Q6" i="22"/>
  <c r="S17" i="15"/>
  <c r="R6" i="21"/>
  <c r="R6" i="22"/>
  <c r="S18" i="15"/>
  <c r="S6" i="21"/>
  <c r="S6" i="22"/>
  <c r="S24" i="15"/>
  <c r="T6" i="21"/>
  <c r="T6" i="22"/>
  <c r="U6" i="22"/>
  <c r="V6" i="22"/>
  <c r="S20" i="15"/>
  <c r="W6" i="21"/>
  <c r="W6" i="22"/>
  <c r="S21" i="15"/>
  <c r="X6" i="21"/>
  <c r="X6" i="22"/>
  <c r="S22" i="15"/>
  <c r="Y6" i="21"/>
  <c r="Y6" i="22"/>
  <c r="S23" i="15"/>
  <c r="Z6" i="21"/>
  <c r="Z6" i="22"/>
  <c r="S19" i="15"/>
  <c r="AA6" i="21"/>
  <c r="AA6" i="22"/>
  <c r="AB6" i="22"/>
  <c r="AC6" i="21"/>
  <c r="AC6" i="22"/>
  <c r="S31" i="15"/>
  <c r="AD6" i="21"/>
  <c r="AD6" i="22"/>
  <c r="T26" i="15"/>
  <c r="AE6" i="21"/>
  <c r="AE6" i="22"/>
  <c r="S25" i="15"/>
  <c r="AF6" i="21"/>
  <c r="AF6" i="22"/>
  <c r="S27" i="15"/>
  <c r="AG6" i="21"/>
  <c r="AG6" i="22"/>
  <c r="S29" i="15"/>
  <c r="AH6" i="21"/>
  <c r="AH6" i="22"/>
  <c r="S28" i="15"/>
  <c r="AI6" i="21"/>
  <c r="AI6" i="22"/>
  <c r="AJ6" i="21"/>
  <c r="AJ6" i="22"/>
  <c r="AK6" i="22"/>
  <c r="AL6" i="22"/>
  <c r="W13" i="15"/>
  <c r="N7" i="21"/>
  <c r="N7" i="22"/>
  <c r="W14" i="15"/>
  <c r="O7" i="21"/>
  <c r="O7" i="22"/>
  <c r="W15" i="15"/>
  <c r="P7" i="21"/>
  <c r="P7" i="22"/>
  <c r="W16" i="15"/>
  <c r="Q7" i="21"/>
  <c r="Q7" i="22"/>
  <c r="W17" i="15"/>
  <c r="R7" i="21"/>
  <c r="R7" i="22"/>
  <c r="W18" i="15"/>
  <c r="S7" i="21"/>
  <c r="S7" i="22"/>
  <c r="W24" i="15"/>
  <c r="T7" i="21"/>
  <c r="T7" i="22"/>
  <c r="U7" i="22"/>
  <c r="V7" i="22"/>
  <c r="W20" i="15"/>
  <c r="W7" i="21"/>
  <c r="W7" i="22"/>
  <c r="W21" i="15"/>
  <c r="X7" i="21"/>
  <c r="X7" i="22"/>
  <c r="W22" i="15"/>
  <c r="Y7" i="21"/>
  <c r="Y7" i="22"/>
  <c r="W23" i="15"/>
  <c r="Z7" i="21"/>
  <c r="Z7" i="22"/>
  <c r="W19" i="15"/>
  <c r="AA7" i="21"/>
  <c r="AA7" i="22"/>
  <c r="AB7" i="22"/>
  <c r="AC7" i="21"/>
  <c r="AC7" i="22"/>
  <c r="W31" i="15"/>
  <c r="AD7" i="21"/>
  <c r="AD7" i="22"/>
  <c r="X26" i="15"/>
  <c r="AE7" i="21"/>
  <c r="AE7" i="22"/>
  <c r="W25" i="15"/>
  <c r="AF7" i="21"/>
  <c r="AF7" i="22"/>
  <c r="W27" i="15"/>
  <c r="AG7" i="21"/>
  <c r="AG7" i="22"/>
  <c r="W29" i="15"/>
  <c r="AH7" i="21"/>
  <c r="AH7" i="22"/>
  <c r="W28" i="15"/>
  <c r="AI7" i="21"/>
  <c r="AI7" i="22"/>
  <c r="W9" i="15"/>
  <c r="AJ7" i="21"/>
  <c r="AJ7" i="22"/>
  <c r="AK7" i="22"/>
  <c r="AL7" i="22"/>
  <c r="AA13" i="15"/>
  <c r="N8" i="21"/>
  <c r="N8" i="22"/>
  <c r="AA14" i="15"/>
  <c r="O8" i="21"/>
  <c r="O8" i="22"/>
  <c r="AA15" i="15"/>
  <c r="P8" i="21"/>
  <c r="P8" i="22"/>
  <c r="AA16" i="15"/>
  <c r="Q8" i="21"/>
  <c r="Q8" i="22"/>
  <c r="AA17" i="15"/>
  <c r="R8" i="21"/>
  <c r="R8" i="22"/>
  <c r="AA18" i="15"/>
  <c r="S8" i="21"/>
  <c r="S8" i="22"/>
  <c r="AA24" i="15"/>
  <c r="T8" i="21"/>
  <c r="T8" i="22"/>
  <c r="U8" i="22"/>
  <c r="V8" i="22"/>
  <c r="AA20" i="15"/>
  <c r="W8" i="21"/>
  <c r="W8" i="22"/>
  <c r="AA21" i="15"/>
  <c r="X8" i="21"/>
  <c r="X8" i="22"/>
  <c r="AA22" i="15"/>
  <c r="Y8" i="21"/>
  <c r="Y8" i="22"/>
  <c r="AA23" i="15"/>
  <c r="Z8" i="21"/>
  <c r="Z8" i="22"/>
  <c r="AA19" i="15"/>
  <c r="AA8" i="21"/>
  <c r="AA8" i="22"/>
  <c r="AB8" i="22"/>
  <c r="AC8" i="21"/>
  <c r="AC8" i="22"/>
  <c r="AA31" i="15"/>
  <c r="AD8" i="21"/>
  <c r="AD8" i="22"/>
  <c r="AB26" i="15"/>
  <c r="AE8" i="21"/>
  <c r="AE8" i="22"/>
  <c r="AA25" i="15"/>
  <c r="AF8" i="21"/>
  <c r="AF8" i="22"/>
  <c r="AA27" i="15"/>
  <c r="AG8" i="21"/>
  <c r="AG8" i="22"/>
  <c r="AA29" i="15"/>
  <c r="AH8" i="21"/>
  <c r="AH8" i="22"/>
  <c r="AA28" i="15"/>
  <c r="AI8" i="21"/>
  <c r="AI8" i="22"/>
  <c r="AA9" i="15"/>
  <c r="AJ8" i="21"/>
  <c r="AJ8" i="22"/>
  <c r="AK8" i="22"/>
  <c r="AL8" i="22"/>
  <c r="N9" i="21"/>
  <c r="N9" i="22"/>
  <c r="O9" i="21"/>
  <c r="O9" i="22"/>
  <c r="P9" i="21"/>
  <c r="P9" i="22"/>
  <c r="Q9" i="21"/>
  <c r="Q9" i="22"/>
  <c r="R9" i="21"/>
  <c r="R9" i="22"/>
  <c r="S9" i="21"/>
  <c r="S9" i="22"/>
  <c r="T9" i="21"/>
  <c r="T9" i="22"/>
  <c r="U9" i="22"/>
  <c r="V9" i="22"/>
  <c r="W9" i="21"/>
  <c r="W9" i="22"/>
  <c r="X9" i="21"/>
  <c r="X9" i="22"/>
  <c r="Y9" i="21"/>
  <c r="Y9" i="22"/>
  <c r="Z9" i="21"/>
  <c r="Z9" i="22"/>
  <c r="AA9" i="21"/>
  <c r="AA9" i="22"/>
  <c r="AB9" i="22"/>
  <c r="AC9" i="21"/>
  <c r="AC9" i="22"/>
  <c r="AD9" i="21"/>
  <c r="AD9" i="22"/>
  <c r="AE9" i="21"/>
  <c r="AE9" i="22"/>
  <c r="AF9" i="21"/>
  <c r="AF9" i="22"/>
  <c r="AG9" i="21"/>
  <c r="AG9" i="22"/>
  <c r="AH9" i="21"/>
  <c r="AH9" i="22"/>
  <c r="AI9" i="21"/>
  <c r="AI9" i="22"/>
  <c r="AJ9" i="21"/>
  <c r="AJ9" i="22"/>
  <c r="AK9" i="22"/>
  <c r="AL9" i="22"/>
  <c r="N10" i="21"/>
  <c r="N10" i="22"/>
  <c r="O10" i="21"/>
  <c r="O10" i="22"/>
  <c r="AI15" i="15"/>
  <c r="P10" i="21"/>
  <c r="P10" i="22"/>
  <c r="AI16" i="15"/>
  <c r="Q10" i="21"/>
  <c r="Q10" i="22"/>
  <c r="AI17" i="15"/>
  <c r="R10" i="21"/>
  <c r="R10" i="22"/>
  <c r="AI18" i="15"/>
  <c r="S10" i="21"/>
  <c r="S10" i="22"/>
  <c r="AI24" i="15"/>
  <c r="T10" i="21"/>
  <c r="T10" i="22"/>
  <c r="U10" i="22"/>
  <c r="V10" i="22"/>
  <c r="W10" i="21"/>
  <c r="W10" i="22"/>
  <c r="X10" i="21"/>
  <c r="X10" i="22"/>
  <c r="Y10" i="21"/>
  <c r="Y10" i="22"/>
  <c r="Z10" i="21"/>
  <c r="Z10" i="22"/>
  <c r="AA10" i="21"/>
  <c r="AA10" i="22"/>
  <c r="AB10" i="22"/>
  <c r="AC10" i="21"/>
  <c r="AC10" i="22"/>
  <c r="AD10" i="21"/>
  <c r="AD10" i="22"/>
  <c r="AJ26" i="15"/>
  <c r="AE10" i="21"/>
  <c r="AE10" i="22"/>
  <c r="AI25" i="15"/>
  <c r="AF10" i="21"/>
  <c r="AF10" i="22"/>
  <c r="AI27" i="15"/>
  <c r="AG10" i="21"/>
  <c r="AG10" i="22"/>
  <c r="AH10" i="21"/>
  <c r="AH10" i="22"/>
  <c r="AI10" i="21"/>
  <c r="AI10" i="22"/>
  <c r="AJ10" i="21"/>
  <c r="AJ10" i="22"/>
  <c r="AK10" i="22"/>
  <c r="AL10" i="22"/>
  <c r="N11" i="21"/>
  <c r="N11" i="22"/>
  <c r="O11" i="21"/>
  <c r="O11" i="22"/>
  <c r="P11" i="21"/>
  <c r="P11" i="22"/>
  <c r="AM16" i="15"/>
  <c r="Q11" i="21"/>
  <c r="Q11" i="22"/>
  <c r="AM17" i="15"/>
  <c r="R11" i="21"/>
  <c r="R11" i="22"/>
  <c r="AM18" i="15"/>
  <c r="S11" i="21"/>
  <c r="S11" i="22"/>
  <c r="AM24" i="15"/>
  <c r="T11" i="21"/>
  <c r="T11" i="22"/>
  <c r="U11" i="22"/>
  <c r="V11" i="22"/>
  <c r="W11" i="21"/>
  <c r="W11" i="22"/>
  <c r="X11" i="21"/>
  <c r="X11" i="22"/>
  <c r="Y11" i="21"/>
  <c r="Y11" i="22"/>
  <c r="Z11" i="21"/>
  <c r="Z11" i="22"/>
  <c r="AA11" i="21"/>
  <c r="AA11" i="22"/>
  <c r="AB11" i="22"/>
  <c r="AC11" i="21"/>
  <c r="AC11" i="22"/>
  <c r="AD11" i="21"/>
  <c r="AD11" i="22"/>
  <c r="AE11" i="21"/>
  <c r="AE11" i="22"/>
  <c r="AF11" i="21"/>
  <c r="AF11" i="22"/>
  <c r="AG11" i="21"/>
  <c r="AG11" i="22"/>
  <c r="AH11" i="21"/>
  <c r="AH11" i="22"/>
  <c r="AI11" i="21"/>
  <c r="AI11" i="22"/>
  <c r="AJ11" i="21"/>
  <c r="AJ11" i="22"/>
  <c r="AK11" i="22"/>
  <c r="AL11" i="22"/>
  <c r="M11" i="21"/>
  <c r="M11" i="22"/>
  <c r="M10" i="21"/>
  <c r="M10" i="22"/>
  <c r="M9" i="21"/>
  <c r="M9" i="22"/>
  <c r="AA12" i="15"/>
  <c r="M8" i="21"/>
  <c r="M8" i="22"/>
  <c r="W12" i="15"/>
  <c r="M7" i="21"/>
  <c r="M7" i="22"/>
  <c r="M6" i="21"/>
  <c r="M6" i="22"/>
  <c r="M5" i="21"/>
  <c r="M5" i="22"/>
  <c r="K5" i="22"/>
  <c r="L5" i="22"/>
  <c r="K6" i="22"/>
  <c r="L6" i="22" s="1"/>
  <c r="K7" i="22"/>
  <c r="L7" i="22"/>
  <c r="K8" i="22"/>
  <c r="L8" i="22" s="1"/>
  <c r="K9" i="22"/>
  <c r="K10" i="22"/>
  <c r="L10" i="22"/>
  <c r="K11" i="22"/>
  <c r="L11" i="22" s="1"/>
  <c r="O12" i="14"/>
  <c r="Q12" i="14"/>
  <c r="F12" i="13"/>
  <c r="O13" i="14"/>
  <c r="Q13" i="14"/>
  <c r="G12" i="13"/>
  <c r="O15" i="14"/>
  <c r="Q15" i="14"/>
  <c r="H12" i="13"/>
  <c r="O16" i="14"/>
  <c r="Q16" i="14"/>
  <c r="I12" i="13"/>
  <c r="O19" i="14"/>
  <c r="Q19" i="14"/>
  <c r="J12" i="13"/>
  <c r="Q20" i="14"/>
  <c r="K12" i="13"/>
  <c r="O21" i="14"/>
  <c r="Q21" i="14"/>
  <c r="L12" i="13"/>
  <c r="O23" i="14"/>
  <c r="Q23" i="14"/>
  <c r="M12" i="13"/>
  <c r="O25" i="14"/>
  <c r="Q25" i="14"/>
  <c r="N12" i="13"/>
  <c r="O30" i="14"/>
  <c r="Q30" i="14"/>
  <c r="O31" i="14"/>
  <c r="Q31" i="14"/>
  <c r="O12" i="13"/>
  <c r="P12" i="13"/>
  <c r="Q12" i="13"/>
  <c r="O27" i="14"/>
  <c r="Q27" i="14"/>
  <c r="R12" i="13"/>
  <c r="O28" i="14"/>
  <c r="Q28" i="14"/>
  <c r="S12" i="13"/>
  <c r="O29" i="14"/>
  <c r="Q29" i="14"/>
  <c r="T12" i="13"/>
  <c r="O32" i="14"/>
  <c r="Q32" i="14"/>
  <c r="U12" i="13"/>
  <c r="O26" i="14"/>
  <c r="Q26" i="14"/>
  <c r="V12" i="13"/>
  <c r="O24" i="14"/>
  <c r="Q24" i="14"/>
  <c r="W12" i="13"/>
  <c r="O34" i="14"/>
  <c r="Q34" i="14"/>
  <c r="X12" i="13"/>
  <c r="O35" i="14"/>
  <c r="Q35" i="14"/>
  <c r="Y12" i="13"/>
  <c r="O39" i="14"/>
  <c r="Q39" i="14"/>
  <c r="Z12" i="13"/>
  <c r="O37" i="14"/>
  <c r="Q37" i="14"/>
  <c r="AA12" i="13"/>
  <c r="O38" i="14"/>
  <c r="Q38" i="14"/>
  <c r="AB12" i="13"/>
  <c r="O40" i="14"/>
  <c r="Q40" i="14"/>
  <c r="AC12" i="13"/>
  <c r="O41" i="14"/>
  <c r="Q41" i="14"/>
  <c r="AD12" i="13"/>
  <c r="AE12" i="13"/>
  <c r="E12" i="13"/>
  <c r="K12" i="22"/>
  <c r="R12" i="14"/>
  <c r="F13" i="13"/>
  <c r="R13" i="14"/>
  <c r="G13" i="13"/>
  <c r="R15" i="14"/>
  <c r="H13" i="13"/>
  <c r="R16" i="14"/>
  <c r="I13" i="13"/>
  <c r="R19" i="14"/>
  <c r="J13" i="13"/>
  <c r="R20" i="14"/>
  <c r="K13" i="13"/>
  <c r="R21" i="14"/>
  <c r="L13" i="13"/>
  <c r="R23" i="14"/>
  <c r="M13" i="13"/>
  <c r="R25" i="14"/>
  <c r="N13" i="13"/>
  <c r="R30" i="14"/>
  <c r="R31" i="14"/>
  <c r="O13" i="13"/>
  <c r="P13" i="13"/>
  <c r="Q13" i="13"/>
  <c r="R27" i="14"/>
  <c r="R13" i="13"/>
  <c r="R28" i="14"/>
  <c r="S13" i="13"/>
  <c r="R29" i="14"/>
  <c r="T13" i="13"/>
  <c r="R32" i="14"/>
  <c r="U13" i="13"/>
  <c r="R26" i="14"/>
  <c r="V13" i="13"/>
  <c r="W13" i="13"/>
  <c r="R34" i="14"/>
  <c r="X13" i="13"/>
  <c r="P35" i="14"/>
  <c r="R35" i="14"/>
  <c r="Y13" i="13"/>
  <c r="R39" i="14"/>
  <c r="Z13" i="13"/>
  <c r="R37" i="14"/>
  <c r="AA13" i="13"/>
  <c r="R38" i="14"/>
  <c r="AB13" i="13"/>
  <c r="R40" i="14"/>
  <c r="AC13" i="13"/>
  <c r="R41" i="14"/>
  <c r="AD13" i="13"/>
  <c r="AE13" i="13"/>
  <c r="E13" i="13"/>
  <c r="K14" i="22"/>
  <c r="T12" i="14"/>
  <c r="F14" i="13"/>
  <c r="T13" i="14"/>
  <c r="G14" i="13"/>
  <c r="T15" i="14"/>
  <c r="H14" i="13"/>
  <c r="T16" i="14"/>
  <c r="I14" i="13"/>
  <c r="T19" i="14"/>
  <c r="J14" i="13"/>
  <c r="T20" i="14"/>
  <c r="K14" i="13"/>
  <c r="T21" i="14"/>
  <c r="L14" i="13"/>
  <c r="T23" i="14"/>
  <c r="M14" i="13"/>
  <c r="T25" i="14"/>
  <c r="N14" i="13"/>
  <c r="O14" i="13"/>
  <c r="P14" i="13"/>
  <c r="Q14" i="13"/>
  <c r="T27" i="14"/>
  <c r="R14" i="13"/>
  <c r="T28" i="14"/>
  <c r="S14" i="13"/>
  <c r="T29" i="14"/>
  <c r="T14" i="13"/>
  <c r="T32" i="14"/>
  <c r="U14" i="13"/>
  <c r="T26" i="14"/>
  <c r="V14" i="13"/>
  <c r="T24" i="14"/>
  <c r="W14" i="13"/>
  <c r="T34" i="14"/>
  <c r="X14" i="13"/>
  <c r="T35" i="14"/>
  <c r="Y14" i="13"/>
  <c r="T39" i="14"/>
  <c r="Z14" i="13"/>
  <c r="T37" i="14"/>
  <c r="AA14" i="13"/>
  <c r="T38" i="14"/>
  <c r="AB14" i="13"/>
  <c r="T40" i="14"/>
  <c r="AC14" i="13"/>
  <c r="T41" i="14"/>
  <c r="AD14" i="13"/>
  <c r="AE14" i="13"/>
  <c r="E14" i="13"/>
  <c r="K15" i="22"/>
  <c r="U12" i="14"/>
  <c r="F15" i="13"/>
  <c r="U13" i="14"/>
  <c r="G15" i="13"/>
  <c r="U15" i="14"/>
  <c r="H15" i="13"/>
  <c r="U16" i="14"/>
  <c r="I15" i="13"/>
  <c r="U19" i="14"/>
  <c r="J15" i="13"/>
  <c r="U20" i="14"/>
  <c r="K15" i="13"/>
  <c r="U21" i="14"/>
  <c r="L15" i="13"/>
  <c r="U23" i="14"/>
  <c r="M15" i="13"/>
  <c r="U25" i="14"/>
  <c r="N15" i="13"/>
  <c r="U30" i="14"/>
  <c r="U31" i="14"/>
  <c r="O15" i="13"/>
  <c r="P15" i="13"/>
  <c r="Q15" i="13"/>
  <c r="U27" i="14"/>
  <c r="R15" i="13"/>
  <c r="U28" i="14"/>
  <c r="S15" i="13"/>
  <c r="U29" i="14"/>
  <c r="T15" i="13"/>
  <c r="U32" i="14"/>
  <c r="U15" i="13"/>
  <c r="U26" i="14"/>
  <c r="V15" i="13"/>
  <c r="U24" i="14"/>
  <c r="W15" i="13"/>
  <c r="U34" i="14"/>
  <c r="X15" i="13"/>
  <c r="U35" i="14"/>
  <c r="Y15" i="13"/>
  <c r="U39" i="14"/>
  <c r="Z15" i="13"/>
  <c r="U37" i="14"/>
  <c r="AA15" i="13"/>
  <c r="U38" i="14"/>
  <c r="AB15" i="13"/>
  <c r="U40" i="14"/>
  <c r="AC15" i="13"/>
  <c r="U41" i="14"/>
  <c r="AD15" i="13"/>
  <c r="AE15" i="13"/>
  <c r="E15" i="13"/>
  <c r="K16" i="22"/>
  <c r="Q9" i="16"/>
  <c r="S9" i="16"/>
  <c r="F16" i="13"/>
  <c r="Q10" i="16"/>
  <c r="S10" i="16"/>
  <c r="G16" i="13"/>
  <c r="Q11" i="16"/>
  <c r="S11" i="16"/>
  <c r="H16" i="13"/>
  <c r="Q12" i="16"/>
  <c r="S12" i="16"/>
  <c r="I16" i="13"/>
  <c r="Q13" i="16"/>
  <c r="S13" i="16"/>
  <c r="J16" i="13"/>
  <c r="Q14" i="16"/>
  <c r="S14" i="16"/>
  <c r="K16" i="13"/>
  <c r="Q15" i="16"/>
  <c r="S15" i="16"/>
  <c r="L16" i="13"/>
  <c r="Q16" i="16"/>
  <c r="S16" i="16"/>
  <c r="M16" i="13"/>
  <c r="Q18" i="16"/>
  <c r="S18" i="16"/>
  <c r="N16" i="13"/>
  <c r="Q24" i="16"/>
  <c r="S24" i="16"/>
  <c r="O16" i="13"/>
  <c r="Q20" i="16"/>
  <c r="S20" i="16"/>
  <c r="R16" i="13"/>
  <c r="Q21" i="16"/>
  <c r="S21" i="16"/>
  <c r="S16" i="13"/>
  <c r="Q22" i="16"/>
  <c r="S22" i="16"/>
  <c r="T16" i="13"/>
  <c r="Q23" i="16"/>
  <c r="S23" i="16"/>
  <c r="U16" i="13"/>
  <c r="Q19" i="16"/>
  <c r="S19" i="16"/>
  <c r="V16" i="13"/>
  <c r="Q17" i="16"/>
  <c r="S17" i="16"/>
  <c r="W16" i="13"/>
  <c r="Q32" i="16"/>
  <c r="S32" i="16"/>
  <c r="X16" i="13"/>
  <c r="Q31" i="16"/>
  <c r="S31" i="16"/>
  <c r="Y16" i="13"/>
  <c r="Q26" i="16"/>
  <c r="S26" i="16"/>
  <c r="Z16" i="13"/>
  <c r="Q25" i="16"/>
  <c r="S25" i="16"/>
  <c r="AA16" i="13"/>
  <c r="Q27" i="16"/>
  <c r="S27" i="16"/>
  <c r="AB16" i="13"/>
  <c r="Q29" i="16"/>
  <c r="S29" i="16"/>
  <c r="AC16" i="13"/>
  <c r="Q28" i="16"/>
  <c r="S28" i="16"/>
  <c r="AD16" i="13"/>
  <c r="AE16" i="13"/>
  <c r="E16" i="13"/>
  <c r="K17" i="22"/>
  <c r="X9" i="16"/>
  <c r="F17" i="13"/>
  <c r="X10" i="16"/>
  <c r="G17" i="13"/>
  <c r="X11" i="16"/>
  <c r="H17" i="13"/>
  <c r="X12" i="16"/>
  <c r="I17" i="13"/>
  <c r="X13" i="16"/>
  <c r="J17" i="13"/>
  <c r="X14" i="16"/>
  <c r="K17" i="13"/>
  <c r="X15" i="16"/>
  <c r="L17" i="13"/>
  <c r="X16" i="16"/>
  <c r="M17" i="13"/>
  <c r="X18" i="16"/>
  <c r="N17" i="13"/>
  <c r="X24" i="16"/>
  <c r="O17" i="13"/>
  <c r="X20" i="16"/>
  <c r="R17" i="13"/>
  <c r="X21" i="16"/>
  <c r="S17" i="13"/>
  <c r="X22" i="16"/>
  <c r="T17" i="13"/>
  <c r="X23" i="16"/>
  <c r="U17" i="13"/>
  <c r="X19" i="16"/>
  <c r="V17" i="13"/>
  <c r="X17" i="16"/>
  <c r="W17" i="13"/>
  <c r="X32" i="16"/>
  <c r="X17" i="13"/>
  <c r="X31" i="16"/>
  <c r="Y17" i="13"/>
  <c r="X26" i="16"/>
  <c r="Z17" i="13"/>
  <c r="X25" i="16"/>
  <c r="AA17" i="13"/>
  <c r="X27" i="16"/>
  <c r="AB17" i="13"/>
  <c r="X29" i="16"/>
  <c r="AC17" i="13"/>
  <c r="X28" i="16"/>
  <c r="AD17" i="13"/>
  <c r="AE17" i="13"/>
  <c r="E17" i="13"/>
  <c r="K18" i="22"/>
  <c r="AC9" i="16"/>
  <c r="F18" i="13"/>
  <c r="AC10" i="16"/>
  <c r="G18" i="13"/>
  <c r="AC11" i="16"/>
  <c r="H18" i="13"/>
  <c r="AC12" i="16"/>
  <c r="I18" i="13"/>
  <c r="AC13" i="16"/>
  <c r="J18" i="13"/>
  <c r="AC14" i="16"/>
  <c r="K18" i="13"/>
  <c r="AC15" i="16"/>
  <c r="L18" i="13"/>
  <c r="AC16" i="16"/>
  <c r="M18" i="13"/>
  <c r="AC18" i="16"/>
  <c r="N18" i="13"/>
  <c r="AC24" i="16"/>
  <c r="O18" i="13"/>
  <c r="AC20" i="16"/>
  <c r="R18" i="13"/>
  <c r="AC21" i="16"/>
  <c r="S18" i="13"/>
  <c r="AC22" i="16"/>
  <c r="T18" i="13"/>
  <c r="AC23" i="16"/>
  <c r="U18" i="13"/>
  <c r="AC19" i="16"/>
  <c r="V18" i="13"/>
  <c r="AC17" i="16"/>
  <c r="W18" i="13"/>
  <c r="AC32" i="16"/>
  <c r="X18" i="13"/>
  <c r="AC31" i="16"/>
  <c r="Y18" i="13"/>
  <c r="AC26" i="16"/>
  <c r="Z18" i="13"/>
  <c r="AC25" i="16"/>
  <c r="AA18" i="13"/>
  <c r="AC27" i="16"/>
  <c r="AB18" i="13"/>
  <c r="AC29" i="16"/>
  <c r="AC18" i="13"/>
  <c r="AC28" i="16"/>
  <c r="AD18" i="13"/>
  <c r="AE18" i="13"/>
  <c r="E18" i="13"/>
  <c r="K19" i="22"/>
  <c r="AH9" i="16"/>
  <c r="F19" i="13"/>
  <c r="AH10" i="16"/>
  <c r="G19" i="13"/>
  <c r="AH11" i="16"/>
  <c r="H19" i="13"/>
  <c r="AH12" i="16"/>
  <c r="I19" i="13"/>
  <c r="AH13" i="16"/>
  <c r="J19" i="13"/>
  <c r="AH14" i="16"/>
  <c r="K19" i="13"/>
  <c r="AH15" i="16"/>
  <c r="L19" i="13"/>
  <c r="AH16" i="16"/>
  <c r="M19" i="13"/>
  <c r="AH18" i="16"/>
  <c r="N19" i="13"/>
  <c r="AH24" i="16"/>
  <c r="O19" i="13"/>
  <c r="AH20" i="16"/>
  <c r="R19" i="13"/>
  <c r="AH21" i="16"/>
  <c r="S19" i="13"/>
  <c r="AH22" i="16"/>
  <c r="T19" i="13"/>
  <c r="AH23" i="16"/>
  <c r="U19" i="13"/>
  <c r="AH19" i="16"/>
  <c r="V19" i="13"/>
  <c r="AH17" i="16"/>
  <c r="W19" i="13"/>
  <c r="AH32" i="16"/>
  <c r="X19" i="13"/>
  <c r="AH31" i="16"/>
  <c r="Y19" i="13"/>
  <c r="AH26" i="16"/>
  <c r="Z19" i="13"/>
  <c r="AH25" i="16"/>
  <c r="AA19" i="13"/>
  <c r="AH27" i="16"/>
  <c r="AB19" i="13"/>
  <c r="AH29" i="16"/>
  <c r="AC19" i="13"/>
  <c r="AH28" i="16"/>
  <c r="AD19" i="13"/>
  <c r="AE19" i="13"/>
  <c r="E19" i="13"/>
  <c r="K20" i="22"/>
  <c r="K11" i="21"/>
  <c r="J11" i="21"/>
  <c r="K10" i="21"/>
  <c r="J10" i="21"/>
  <c r="K9" i="21"/>
  <c r="J9" i="21"/>
  <c r="AB10" i="15"/>
  <c r="K8" i="21"/>
  <c r="J8" i="21"/>
  <c r="X10" i="15"/>
  <c r="K7" i="21"/>
  <c r="J7" i="21"/>
  <c r="K6" i="21"/>
  <c r="J6" i="21"/>
  <c r="P10" i="15"/>
  <c r="K5" i="21"/>
  <c r="J5" i="21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K68" i="34"/>
  <c r="H68" i="34"/>
  <c r="K67" i="34"/>
  <c r="H67" i="34"/>
  <c r="K66" i="34"/>
  <c r="H66" i="34"/>
  <c r="K65" i="34"/>
  <c r="H65" i="34"/>
  <c r="K64" i="34"/>
  <c r="H64" i="34"/>
  <c r="K63" i="34"/>
  <c r="H63" i="34"/>
  <c r="K62" i="34"/>
  <c r="H62" i="34"/>
  <c r="K61" i="34"/>
  <c r="H61" i="34"/>
  <c r="K60" i="34"/>
  <c r="H60" i="34"/>
  <c r="K59" i="34"/>
  <c r="H59" i="34"/>
  <c r="K58" i="34"/>
  <c r="H58" i="34"/>
  <c r="K57" i="34"/>
  <c r="H57" i="34"/>
  <c r="K56" i="34"/>
  <c r="H56" i="34"/>
  <c r="K55" i="34"/>
  <c r="H55" i="34"/>
  <c r="K54" i="34"/>
  <c r="H54" i="34"/>
  <c r="K53" i="34"/>
  <c r="H53" i="34"/>
  <c r="K52" i="34"/>
  <c r="H52" i="34"/>
  <c r="K51" i="34"/>
  <c r="H51" i="34"/>
  <c r="K50" i="34"/>
  <c r="H50" i="34"/>
  <c r="K49" i="34"/>
  <c r="H49" i="34"/>
  <c r="K48" i="34"/>
  <c r="H48" i="34"/>
  <c r="K47" i="34"/>
  <c r="H47" i="34"/>
  <c r="K46" i="34"/>
  <c r="H46" i="34"/>
  <c r="K45" i="34"/>
  <c r="H45" i="34"/>
  <c r="K44" i="34"/>
  <c r="H44" i="34"/>
  <c r="K43" i="34"/>
  <c r="H43" i="34"/>
  <c r="K42" i="34"/>
  <c r="H42" i="34"/>
  <c r="K41" i="34"/>
  <c r="H41" i="34"/>
  <c r="K40" i="34"/>
  <c r="H40" i="34"/>
  <c r="K39" i="34"/>
  <c r="H39" i="34"/>
  <c r="K38" i="34"/>
  <c r="H38" i="34"/>
  <c r="K37" i="34"/>
  <c r="H37" i="34"/>
  <c r="K36" i="34"/>
  <c r="H36" i="34"/>
  <c r="K35" i="34"/>
  <c r="H35" i="34"/>
  <c r="K34" i="34"/>
  <c r="H34" i="34"/>
  <c r="K33" i="34"/>
  <c r="H33" i="34"/>
  <c r="K32" i="34"/>
  <c r="H32" i="34"/>
  <c r="K31" i="34"/>
  <c r="H31" i="34"/>
  <c r="K30" i="34"/>
  <c r="H30" i="34"/>
  <c r="K29" i="34"/>
  <c r="H29" i="34"/>
  <c r="K28" i="34"/>
  <c r="H28" i="34"/>
  <c r="K27" i="34"/>
  <c r="H27" i="34"/>
  <c r="K26" i="34"/>
  <c r="H26" i="34"/>
  <c r="K25" i="34"/>
  <c r="H25" i="34"/>
  <c r="K24" i="34"/>
  <c r="H24" i="34"/>
  <c r="K23" i="34"/>
  <c r="H23" i="34"/>
  <c r="K22" i="34"/>
  <c r="H22" i="34"/>
  <c r="K21" i="34"/>
  <c r="H21" i="34"/>
  <c r="K20" i="34"/>
  <c r="H20" i="34"/>
  <c r="K19" i="34"/>
  <c r="H19" i="34"/>
  <c r="K18" i="34"/>
  <c r="H18" i="34"/>
  <c r="K17" i="34"/>
  <c r="H17" i="34"/>
  <c r="K16" i="34"/>
  <c r="H16" i="34"/>
  <c r="K15" i="34"/>
  <c r="H15" i="34"/>
  <c r="K14" i="34"/>
  <c r="H14" i="34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122" i="46"/>
  <c r="K121" i="46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58" i="57"/>
  <c r="K57" i="57"/>
  <c r="K56" i="57"/>
  <c r="K55" i="57"/>
  <c r="B5" i="20"/>
  <c r="C5" i="20"/>
  <c r="D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AD5" i="20"/>
  <c r="AE5" i="20"/>
  <c r="AF5" i="20"/>
  <c r="AG5" i="20"/>
  <c r="AH5" i="20"/>
  <c r="AI5" i="20"/>
  <c r="AJ5" i="20"/>
  <c r="AK5" i="20"/>
  <c r="AL5" i="20"/>
  <c r="B6" i="20"/>
  <c r="C6" i="20"/>
  <c r="D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AK6" i="20"/>
  <c r="AL6" i="20"/>
  <c r="B7" i="20"/>
  <c r="C7" i="20"/>
  <c r="D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B8" i="20"/>
  <c r="C8" i="20"/>
  <c r="D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B9" i="20"/>
  <c r="C9" i="20"/>
  <c r="D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B10" i="20"/>
  <c r="C10" i="20"/>
  <c r="D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B11" i="20"/>
  <c r="C11" i="20"/>
  <c r="D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B12" i="20"/>
  <c r="C12" i="20"/>
  <c r="D12" i="20"/>
  <c r="K12" i="20"/>
  <c r="B13" i="20"/>
  <c r="C13" i="20"/>
  <c r="D13" i="20"/>
  <c r="K13" i="20"/>
  <c r="B14" i="20"/>
  <c r="C14" i="20"/>
  <c r="D14" i="20"/>
  <c r="K14" i="20"/>
  <c r="B15" i="20"/>
  <c r="C15" i="20"/>
  <c r="D15" i="20"/>
  <c r="K15" i="20"/>
  <c r="B16" i="20"/>
  <c r="C16" i="20"/>
  <c r="D16" i="20"/>
  <c r="K16" i="20"/>
  <c r="B17" i="20"/>
  <c r="C17" i="20"/>
  <c r="D17" i="20"/>
  <c r="K17" i="20"/>
  <c r="B18" i="20"/>
  <c r="C18" i="20"/>
  <c r="D18" i="20"/>
  <c r="K18" i="20"/>
  <c r="B19" i="20"/>
  <c r="C19" i="20"/>
  <c r="D19" i="20"/>
  <c r="K19" i="20"/>
  <c r="A20" i="20"/>
  <c r="B20" i="20"/>
  <c r="C20" i="20"/>
  <c r="D20" i="20"/>
  <c r="AM9" i="16"/>
  <c r="F20" i="13"/>
  <c r="AM10" i="16"/>
  <c r="G20" i="13"/>
  <c r="AM11" i="16"/>
  <c r="H20" i="13"/>
  <c r="AM12" i="16"/>
  <c r="I20" i="13"/>
  <c r="AM13" i="16"/>
  <c r="J20" i="13"/>
  <c r="AM14" i="16"/>
  <c r="K20" i="13"/>
  <c r="AM15" i="16"/>
  <c r="L20" i="13"/>
  <c r="AM16" i="16"/>
  <c r="M20" i="13"/>
  <c r="AM18" i="16"/>
  <c r="N20" i="13"/>
  <c r="AM24" i="16"/>
  <c r="O20" i="13"/>
  <c r="AM20" i="16"/>
  <c r="R20" i="13"/>
  <c r="AM21" i="16"/>
  <c r="S20" i="13"/>
  <c r="AM22" i="16"/>
  <c r="T20" i="13"/>
  <c r="AM23" i="16"/>
  <c r="U20" i="13"/>
  <c r="AM19" i="16"/>
  <c r="V20" i="13"/>
  <c r="AM17" i="16"/>
  <c r="W20" i="13"/>
  <c r="AM32" i="16"/>
  <c r="X20" i="13"/>
  <c r="AM31" i="16"/>
  <c r="Y20" i="13"/>
  <c r="AM26" i="16"/>
  <c r="Z20" i="13"/>
  <c r="AM25" i="16"/>
  <c r="AA20" i="13"/>
  <c r="AM27" i="16"/>
  <c r="AB20" i="13"/>
  <c r="AM29" i="16"/>
  <c r="AC20" i="13"/>
  <c r="AM28" i="16"/>
  <c r="AD20" i="13"/>
  <c r="AE20" i="13"/>
  <c r="E20" i="13"/>
  <c r="K20" i="20"/>
  <c r="A21" i="20"/>
  <c r="B21" i="20"/>
  <c r="C21" i="20"/>
  <c r="D21" i="20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S35" i="14"/>
  <c r="Y21" i="13"/>
  <c r="Z21" i="13"/>
  <c r="AA21" i="13"/>
  <c r="AB21" i="13"/>
  <c r="AC21" i="13"/>
  <c r="AD21" i="13"/>
  <c r="AE21" i="13"/>
  <c r="E21" i="13"/>
  <c r="K21" i="20"/>
  <c r="A22" i="20"/>
  <c r="B22" i="20"/>
  <c r="C22" i="20"/>
  <c r="D22" i="20"/>
  <c r="A23" i="20"/>
  <c r="B23" i="20"/>
  <c r="C23" i="20"/>
  <c r="D23" i="20"/>
  <c r="A24" i="20"/>
  <c r="B24" i="20"/>
  <c r="C24" i="20"/>
  <c r="A25" i="20"/>
  <c r="B25" i="20"/>
  <c r="C25" i="20"/>
  <c r="A26" i="20"/>
  <c r="B26" i="20"/>
  <c r="C26" i="20"/>
  <c r="A27" i="20"/>
  <c r="B27" i="20"/>
  <c r="C27" i="2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R22" i="14"/>
  <c r="AM45" i="16"/>
  <c r="AH45" i="16"/>
  <c r="AC45" i="16"/>
  <c r="X45" i="16"/>
  <c r="S45" i="16"/>
  <c r="AM37" i="16"/>
  <c r="AM38" i="16"/>
  <c r="AM40" i="16"/>
  <c r="AP9" i="16"/>
  <c r="AQ9" i="16" s="1"/>
  <c r="AP10" i="16"/>
  <c r="AP11" i="16"/>
  <c r="AP12" i="16"/>
  <c r="AQ12" i="16" s="1"/>
  <c r="AP13" i="16"/>
  <c r="AQ13" i="16" s="1"/>
  <c r="AP14" i="16"/>
  <c r="AP15" i="16"/>
  <c r="AP16" i="16"/>
  <c r="AQ16" i="16" s="1"/>
  <c r="AP17" i="16"/>
  <c r="AQ17" i="16" s="1"/>
  <c r="AP18" i="16"/>
  <c r="AP19" i="16"/>
  <c r="AP20" i="16"/>
  <c r="AQ20" i="16" s="1"/>
  <c r="AP21" i="16"/>
  <c r="AQ21" i="16" s="1"/>
  <c r="AP22" i="16"/>
  <c r="AP23" i="16"/>
  <c r="AP24" i="16"/>
  <c r="AQ24" i="16" s="1"/>
  <c r="AP25" i="16"/>
  <c r="AQ25" i="16" s="1"/>
  <c r="AP26" i="16"/>
  <c r="AP27" i="16"/>
  <c r="AP28" i="16"/>
  <c r="AQ28" i="16" s="1"/>
  <c r="AP29" i="16"/>
  <c r="AQ29" i="16" s="1"/>
  <c r="AP31" i="16"/>
  <c r="AP32" i="16"/>
  <c r="AH37" i="16"/>
  <c r="AH38" i="16"/>
  <c r="AH40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34" i="16" s="1"/>
  <c r="AK29" i="16"/>
  <c r="AK31" i="16"/>
  <c r="AK32" i="16"/>
  <c r="AK33" i="16" s="1"/>
  <c r="AC37" i="16"/>
  <c r="AC40" i="16" s="1"/>
  <c r="AC38" i="16"/>
  <c r="AF9" i="16"/>
  <c r="AF10" i="16"/>
  <c r="AF34" i="16" s="1"/>
  <c r="AF11" i="16"/>
  <c r="AG11" i="16" s="1"/>
  <c r="AF12" i="16"/>
  <c r="AF13" i="16"/>
  <c r="AF14" i="16"/>
  <c r="AF15" i="16"/>
  <c r="AG15" i="16" s="1"/>
  <c r="AF16" i="16"/>
  <c r="AF17" i="16"/>
  <c r="AF18" i="16"/>
  <c r="AF19" i="16"/>
  <c r="AG19" i="16" s="1"/>
  <c r="AF20" i="16"/>
  <c r="AF21" i="16"/>
  <c r="AF22" i="16"/>
  <c r="AF23" i="16"/>
  <c r="AG23" i="16" s="1"/>
  <c r="AF24" i="16"/>
  <c r="AF25" i="16"/>
  <c r="AF26" i="16"/>
  <c r="AF27" i="16"/>
  <c r="AG27" i="16" s="1"/>
  <c r="AF28" i="16"/>
  <c r="AF29" i="16"/>
  <c r="AF31" i="16"/>
  <c r="AF33" i="16" s="1"/>
  <c r="AF32" i="16"/>
  <c r="X37" i="16"/>
  <c r="X40" i="16" s="1"/>
  <c r="X38" i="16"/>
  <c r="AA9" i="16"/>
  <c r="AB9" i="16" s="1"/>
  <c r="AA10" i="16"/>
  <c r="AB10" i="16" s="1"/>
  <c r="AA11" i="16"/>
  <c r="AA12" i="16"/>
  <c r="AA13" i="16"/>
  <c r="AB13" i="16" s="1"/>
  <c r="AA14" i="16"/>
  <c r="AB14" i="16" s="1"/>
  <c r="AA15" i="16"/>
  <c r="AA16" i="16"/>
  <c r="AA17" i="16"/>
  <c r="AB17" i="16" s="1"/>
  <c r="AA18" i="16"/>
  <c r="AB18" i="16" s="1"/>
  <c r="AA19" i="16"/>
  <c r="AA20" i="16"/>
  <c r="AA21" i="16"/>
  <c r="AB21" i="16" s="1"/>
  <c r="AA22" i="16"/>
  <c r="AB22" i="16" s="1"/>
  <c r="AA23" i="16"/>
  <c r="AA24" i="16"/>
  <c r="AA25" i="16"/>
  <c r="AB25" i="16" s="1"/>
  <c r="AA26" i="16"/>
  <c r="AB26" i="16" s="1"/>
  <c r="AA27" i="16"/>
  <c r="AA28" i="16"/>
  <c r="AA29" i="16"/>
  <c r="AB29" i="16" s="1"/>
  <c r="AA31" i="16"/>
  <c r="AA33" i="16" s="1"/>
  <c r="AA32" i="16"/>
  <c r="S37" i="16"/>
  <c r="S38" i="16"/>
  <c r="S40" i="16"/>
  <c r="V9" i="16"/>
  <c r="V34" i="16" s="1"/>
  <c r="V10" i="16"/>
  <c r="V11" i="16"/>
  <c r="V12" i="16"/>
  <c r="W12" i="16" s="1"/>
  <c r="V13" i="16"/>
  <c r="W13" i="16" s="1"/>
  <c r="V14" i="16"/>
  <c r="V15" i="16"/>
  <c r="V16" i="16"/>
  <c r="W16" i="16" s="1"/>
  <c r="V17" i="16"/>
  <c r="W17" i="16" s="1"/>
  <c r="V18" i="16"/>
  <c r="V19" i="16"/>
  <c r="V20" i="16"/>
  <c r="W20" i="16" s="1"/>
  <c r="V21" i="16"/>
  <c r="W21" i="16" s="1"/>
  <c r="V22" i="16"/>
  <c r="V23" i="16"/>
  <c r="V24" i="16"/>
  <c r="W24" i="16" s="1"/>
  <c r="V25" i="16"/>
  <c r="W25" i="16" s="1"/>
  <c r="V26" i="16"/>
  <c r="V27" i="16"/>
  <c r="V28" i="16"/>
  <c r="W28" i="16" s="1"/>
  <c r="V29" i="16"/>
  <c r="W29" i="16" s="1"/>
  <c r="V31" i="16"/>
  <c r="V32" i="16"/>
  <c r="AN9" i="16"/>
  <c r="AN10" i="16"/>
  <c r="AN34" i="16" s="1"/>
  <c r="AN11" i="16"/>
  <c r="AQ11" i="16" s="1"/>
  <c r="AN12" i="16"/>
  <c r="AN13" i="16"/>
  <c r="AN14" i="16"/>
  <c r="AN15" i="16"/>
  <c r="AQ15" i="16" s="1"/>
  <c r="AN16" i="16"/>
  <c r="AN17" i="16"/>
  <c r="AN18" i="16"/>
  <c r="AN19" i="16"/>
  <c r="AQ19" i="16" s="1"/>
  <c r="AN20" i="16"/>
  <c r="AN21" i="16"/>
  <c r="AN22" i="16"/>
  <c r="AN23" i="16"/>
  <c r="AQ23" i="16" s="1"/>
  <c r="AN24" i="16"/>
  <c r="AN25" i="16"/>
  <c r="AN26" i="16"/>
  <c r="AN27" i="16"/>
  <c r="AQ27" i="16" s="1"/>
  <c r="AN28" i="16"/>
  <c r="AN29" i="16"/>
  <c r="AN31" i="16"/>
  <c r="AN33" i="16" s="1"/>
  <c r="AN32" i="16"/>
  <c r="AQ32" i="16" s="1"/>
  <c r="AQ33" i="16" s="1"/>
  <c r="AO9" i="16"/>
  <c r="AO10" i="16"/>
  <c r="AO34" i="16" s="1"/>
  <c r="AO35" i="16" s="1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1" i="16"/>
  <c r="AO32" i="16"/>
  <c r="AI9" i="16"/>
  <c r="AL9" i="16" s="1"/>
  <c r="AI10" i="16"/>
  <c r="AL10" i="16" s="1"/>
  <c r="AI11" i="16"/>
  <c r="AI12" i="16"/>
  <c r="AI13" i="16"/>
  <c r="AL13" i="16" s="1"/>
  <c r="AI14" i="16"/>
  <c r="AL14" i="16" s="1"/>
  <c r="AI15" i="16"/>
  <c r="AI16" i="16"/>
  <c r="AI17" i="16"/>
  <c r="AL17" i="16" s="1"/>
  <c r="AI18" i="16"/>
  <c r="AL18" i="16" s="1"/>
  <c r="AI19" i="16"/>
  <c r="AI20" i="16"/>
  <c r="AI21" i="16"/>
  <c r="AL21" i="16" s="1"/>
  <c r="AI22" i="16"/>
  <c r="AL22" i="16" s="1"/>
  <c r="AI23" i="16"/>
  <c r="AI24" i="16"/>
  <c r="AI25" i="16"/>
  <c r="AL25" i="16" s="1"/>
  <c r="AI26" i="16"/>
  <c r="AL26" i="16" s="1"/>
  <c r="AI27" i="16"/>
  <c r="AI28" i="16"/>
  <c r="AI29" i="16"/>
  <c r="AL29" i="16" s="1"/>
  <c r="AI31" i="16"/>
  <c r="AL31" i="16" s="1"/>
  <c r="AL33" i="16" s="1"/>
  <c r="AI32" i="16"/>
  <c r="AJ9" i="16"/>
  <c r="AJ34" i="16" s="1"/>
  <c r="AJ35" i="16" s="1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1" i="16"/>
  <c r="AJ32" i="16"/>
  <c r="AD9" i="16"/>
  <c r="AD34" i="16" s="1"/>
  <c r="AD10" i="16"/>
  <c r="AD11" i="16"/>
  <c r="AD12" i="16"/>
  <c r="AG12" i="16" s="1"/>
  <c r="AD13" i="16"/>
  <c r="AG13" i="16" s="1"/>
  <c r="AD14" i="16"/>
  <c r="AD15" i="16"/>
  <c r="AD16" i="16"/>
  <c r="AG16" i="16" s="1"/>
  <c r="AD17" i="16"/>
  <c r="AG17" i="16" s="1"/>
  <c r="AD18" i="16"/>
  <c r="AD19" i="16"/>
  <c r="AD20" i="16"/>
  <c r="AG20" i="16" s="1"/>
  <c r="AD21" i="16"/>
  <c r="AG21" i="16" s="1"/>
  <c r="AD22" i="16"/>
  <c r="AD23" i="16"/>
  <c r="AD24" i="16"/>
  <c r="AG24" i="16" s="1"/>
  <c r="AD25" i="16"/>
  <c r="AG25" i="16" s="1"/>
  <c r="AD26" i="16"/>
  <c r="AD27" i="16"/>
  <c r="AD28" i="16"/>
  <c r="AG28" i="16" s="1"/>
  <c r="AD29" i="16"/>
  <c r="AG29" i="16" s="1"/>
  <c r="AD31" i="16"/>
  <c r="AD32" i="16"/>
  <c r="AE9" i="16"/>
  <c r="AE34" i="16" s="1"/>
  <c r="AE35" i="16" s="1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1" i="16"/>
  <c r="AE32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34" i="16" s="1"/>
  <c r="Y29" i="16"/>
  <c r="Y31" i="16"/>
  <c r="Y32" i="16"/>
  <c r="Y33" i="16" s="1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34" i="16" s="1"/>
  <c r="Z35" i="16" s="1"/>
  <c r="Z29" i="16"/>
  <c r="Z31" i="16"/>
  <c r="Z32" i="16"/>
  <c r="T9" i="16"/>
  <c r="T10" i="16"/>
  <c r="T34" i="16" s="1"/>
  <c r="T11" i="16"/>
  <c r="W11" i="16" s="1"/>
  <c r="T12" i="16"/>
  <c r="T13" i="16"/>
  <c r="T14" i="16"/>
  <c r="T15" i="16"/>
  <c r="W15" i="16" s="1"/>
  <c r="T16" i="16"/>
  <c r="T17" i="16"/>
  <c r="T18" i="16"/>
  <c r="T19" i="16"/>
  <c r="W19" i="16" s="1"/>
  <c r="T20" i="16"/>
  <c r="T21" i="16"/>
  <c r="T22" i="16"/>
  <c r="T23" i="16"/>
  <c r="W23" i="16" s="1"/>
  <c r="T24" i="16"/>
  <c r="T25" i="16"/>
  <c r="T26" i="16"/>
  <c r="T27" i="16"/>
  <c r="W27" i="16" s="1"/>
  <c r="T28" i="16"/>
  <c r="T29" i="16"/>
  <c r="T31" i="16"/>
  <c r="T33" i="16" s="1"/>
  <c r="T32" i="16"/>
  <c r="W32" i="16" s="1"/>
  <c r="W33" i="16" s="1"/>
  <c r="U9" i="16"/>
  <c r="U10" i="16"/>
  <c r="U34" i="16" s="1"/>
  <c r="U35" i="16" s="1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1" i="16"/>
  <c r="U33" i="16" s="1"/>
  <c r="U32" i="16"/>
  <c r="AQ10" i="16"/>
  <c r="AQ14" i="16"/>
  <c r="AQ18" i="16"/>
  <c r="AQ22" i="16"/>
  <c r="AQ26" i="16"/>
  <c r="AQ31" i="16"/>
  <c r="AM34" i="16"/>
  <c r="AL11" i="16"/>
  <c r="AL12" i="16"/>
  <c r="AL15" i="16"/>
  <c r="AL16" i="16"/>
  <c r="AL19" i="16"/>
  <c r="AL20" i="16"/>
  <c r="AL23" i="16"/>
  <c r="AL24" i="16"/>
  <c r="AL27" i="16"/>
  <c r="AL28" i="16"/>
  <c r="AL32" i="16"/>
  <c r="AH34" i="16"/>
  <c r="AG10" i="16"/>
  <c r="AG14" i="16"/>
  <c r="AG18" i="16"/>
  <c r="AG22" i="16"/>
  <c r="AG26" i="16"/>
  <c r="AG31" i="16"/>
  <c r="AG32" i="16"/>
  <c r="AC34" i="16"/>
  <c r="AB11" i="16"/>
  <c r="AB12" i="16"/>
  <c r="AB15" i="16"/>
  <c r="AB16" i="16"/>
  <c r="AB19" i="16"/>
  <c r="AB20" i="16"/>
  <c r="AB23" i="16"/>
  <c r="AB24" i="16"/>
  <c r="AB27" i="16"/>
  <c r="AB28" i="16"/>
  <c r="AB32" i="16"/>
  <c r="X34" i="16"/>
  <c r="W10" i="16"/>
  <c r="W14" i="16"/>
  <c r="W18" i="16"/>
  <c r="W22" i="16"/>
  <c r="W26" i="16"/>
  <c r="W31" i="16"/>
  <c r="S34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1" i="16"/>
  <c r="R32" i="16"/>
  <c r="R34" i="16"/>
  <c r="Q33" i="16"/>
  <c r="Q34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1" i="16"/>
  <c r="K32" i="16"/>
  <c r="K34" i="16"/>
  <c r="J34" i="16"/>
  <c r="AP33" i="16"/>
  <c r="AM33" i="16"/>
  <c r="AH33" i="16"/>
  <c r="AG33" i="16"/>
  <c r="AD33" i="16"/>
  <c r="AC33" i="16"/>
  <c r="X33" i="16"/>
  <c r="S33" i="16"/>
  <c r="K33" i="16"/>
  <c r="J33" i="16"/>
  <c r="AM30" i="16"/>
  <c r="AH30" i="16"/>
  <c r="AL30" i="16"/>
  <c r="AC30" i="16"/>
  <c r="X30" i="16"/>
  <c r="S30" i="16"/>
  <c r="K30" i="16"/>
  <c r="J30" i="16"/>
  <c r="AI36" i="52"/>
  <c r="AI37" i="52"/>
  <c r="AI39" i="52"/>
  <c r="AI41" i="52" s="1"/>
  <c r="AI48" i="52"/>
  <c r="AI49" i="52"/>
  <c r="AE36" i="52"/>
  <c r="AE39" i="52" s="1"/>
  <c r="AE37" i="52"/>
  <c r="AE40" i="52"/>
  <c r="AE48" i="52"/>
  <c r="AE49" i="52"/>
  <c r="AA36" i="52"/>
  <c r="AA39" i="52" s="1"/>
  <c r="AA37" i="52"/>
  <c r="AA40" i="52"/>
  <c r="AA48" i="52"/>
  <c r="AA49" i="52"/>
  <c r="S36" i="52"/>
  <c r="W36" i="52"/>
  <c r="X35" i="52" s="1"/>
  <c r="S37" i="52"/>
  <c r="W37" i="52" s="1"/>
  <c r="S40" i="52"/>
  <c r="W40" i="52"/>
  <c r="W48" i="52"/>
  <c r="W49" i="52"/>
  <c r="S48" i="52"/>
  <c r="S49" i="52"/>
  <c r="AI44" i="52"/>
  <c r="AE44" i="52"/>
  <c r="AA44" i="52"/>
  <c r="W44" i="52"/>
  <c r="S44" i="52"/>
  <c r="AI43" i="52"/>
  <c r="AA43" i="52"/>
  <c r="W43" i="52"/>
  <c r="S43" i="52"/>
  <c r="AI34" i="52"/>
  <c r="Q9" i="52"/>
  <c r="AE9" i="52"/>
  <c r="Q10" i="52"/>
  <c r="AE10" i="52"/>
  <c r="Q11" i="52"/>
  <c r="AE11" i="52"/>
  <c r="Q12" i="52"/>
  <c r="AE12" i="52"/>
  <c r="Q13" i="52"/>
  <c r="AE13" i="52"/>
  <c r="Q14" i="52"/>
  <c r="AE14" i="52"/>
  <c r="Q15" i="52"/>
  <c r="AE15" i="52"/>
  <c r="Q16" i="52"/>
  <c r="AE16" i="52"/>
  <c r="Q17" i="52"/>
  <c r="AE17" i="52"/>
  <c r="Q18" i="52"/>
  <c r="AE18" i="52"/>
  <c r="Q19" i="52"/>
  <c r="AE19" i="52"/>
  <c r="Q20" i="52"/>
  <c r="AE20" i="52"/>
  <c r="Q21" i="52"/>
  <c r="AE21" i="52"/>
  <c r="Q22" i="52"/>
  <c r="AE22" i="52"/>
  <c r="Q23" i="52"/>
  <c r="AE23" i="52"/>
  <c r="Q24" i="52"/>
  <c r="AE24" i="52"/>
  <c r="Q25" i="52"/>
  <c r="AE25" i="52"/>
  <c r="Q26" i="52"/>
  <c r="AE26" i="52"/>
  <c r="Q27" i="52"/>
  <c r="AE27" i="52"/>
  <c r="Q28" i="52"/>
  <c r="AE28" i="52"/>
  <c r="Q29" i="52"/>
  <c r="AE29" i="52"/>
  <c r="Q31" i="52"/>
  <c r="AE31" i="52"/>
  <c r="Q32" i="52"/>
  <c r="AE32" i="52"/>
  <c r="AE34" i="52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23" i="52"/>
  <c r="AA24" i="52"/>
  <c r="AA25" i="52"/>
  <c r="AA26" i="52"/>
  <c r="AA27" i="52"/>
  <c r="AA28" i="52"/>
  <c r="AA29" i="52"/>
  <c r="AA31" i="52"/>
  <c r="AA32" i="52"/>
  <c r="AA34" i="52"/>
  <c r="W9" i="52"/>
  <c r="W10" i="52"/>
  <c r="W11" i="52"/>
  <c r="W12" i="52"/>
  <c r="W13" i="52"/>
  <c r="W14" i="52"/>
  <c r="W15" i="52"/>
  <c r="W16" i="52"/>
  <c r="W17" i="52"/>
  <c r="W18" i="52"/>
  <c r="W19" i="52"/>
  <c r="W20" i="52"/>
  <c r="W21" i="52"/>
  <c r="W22" i="52"/>
  <c r="W23" i="52"/>
  <c r="W24" i="52"/>
  <c r="W25" i="52"/>
  <c r="W26" i="52"/>
  <c r="W27" i="52"/>
  <c r="W28" i="52"/>
  <c r="W29" i="52"/>
  <c r="W31" i="52"/>
  <c r="W32" i="52"/>
  <c r="W34" i="52"/>
  <c r="S9" i="52"/>
  <c r="S10" i="52"/>
  <c r="S11" i="52"/>
  <c r="S12" i="52"/>
  <c r="S13" i="52"/>
  <c r="S14" i="52"/>
  <c r="S15" i="52"/>
  <c r="S16" i="52"/>
  <c r="S17" i="52"/>
  <c r="S18" i="52"/>
  <c r="S19" i="52"/>
  <c r="S20" i="52"/>
  <c r="S21" i="52"/>
  <c r="S22" i="52"/>
  <c r="S23" i="52"/>
  <c r="S24" i="52"/>
  <c r="S25" i="52"/>
  <c r="S26" i="52"/>
  <c r="S27" i="52"/>
  <c r="S28" i="52"/>
  <c r="S29" i="52"/>
  <c r="S31" i="52"/>
  <c r="S32" i="52"/>
  <c r="S34" i="52"/>
  <c r="AL9" i="52"/>
  <c r="AL10" i="52"/>
  <c r="AL11" i="52"/>
  <c r="AL12" i="52"/>
  <c r="AL13" i="52"/>
  <c r="AL14" i="52"/>
  <c r="AL15" i="52"/>
  <c r="AL16" i="52"/>
  <c r="AL17" i="52"/>
  <c r="AL18" i="52"/>
  <c r="AL19" i="52"/>
  <c r="AL20" i="52"/>
  <c r="AL21" i="52"/>
  <c r="AL22" i="52"/>
  <c r="AL23" i="52"/>
  <c r="AL24" i="52"/>
  <c r="AL25" i="52"/>
  <c r="AL26" i="52"/>
  <c r="AL27" i="52"/>
  <c r="AL28" i="52"/>
  <c r="AL29" i="52"/>
  <c r="AL31" i="52"/>
  <c r="AL32" i="52"/>
  <c r="AL33" i="52"/>
  <c r="AL34" i="52"/>
  <c r="AL36" i="52"/>
  <c r="AK13" i="52"/>
  <c r="AK14" i="52"/>
  <c r="AK16" i="52"/>
  <c r="AK18" i="52"/>
  <c r="AK24" i="52"/>
  <c r="AK25" i="52"/>
  <c r="AK26" i="52"/>
  <c r="AK27" i="52"/>
  <c r="AK33" i="52"/>
  <c r="AK34" i="52"/>
  <c r="AK36" i="52"/>
  <c r="AJ33" i="52"/>
  <c r="AJ34" i="52"/>
  <c r="AJ36" i="52"/>
  <c r="AK35" i="52"/>
  <c r="AI30" i="52"/>
  <c r="AJ35" i="52"/>
  <c r="AG34" i="52"/>
  <c r="AG35" i="52"/>
  <c r="AF34" i="52"/>
  <c r="AF35" i="52"/>
  <c r="AC34" i="52"/>
  <c r="AC35" i="52"/>
  <c r="AB20" i="52"/>
  <c r="AB21" i="52"/>
  <c r="AB22" i="52"/>
  <c r="AB34" i="52"/>
  <c r="AB35" i="52"/>
  <c r="X9" i="52"/>
  <c r="X10" i="52"/>
  <c r="T11" i="52"/>
  <c r="X11" i="52"/>
  <c r="X12" i="52"/>
  <c r="X13" i="52"/>
  <c r="X14" i="52"/>
  <c r="X15" i="52"/>
  <c r="X16" i="52"/>
  <c r="X17" i="52"/>
  <c r="X18" i="52"/>
  <c r="X19" i="52"/>
  <c r="X20" i="52"/>
  <c r="X21" i="52"/>
  <c r="X22" i="52"/>
  <c r="X23" i="52"/>
  <c r="X24" i="52"/>
  <c r="X25" i="52"/>
  <c r="X26" i="52"/>
  <c r="X27" i="52"/>
  <c r="X28" i="52"/>
  <c r="X29" i="52"/>
  <c r="X34" i="52"/>
  <c r="Y35" i="52"/>
  <c r="U11" i="52"/>
  <c r="U21" i="52"/>
  <c r="U34" i="52"/>
  <c r="U35" i="52"/>
  <c r="T34" i="52"/>
  <c r="T35" i="52"/>
  <c r="Q34" i="52"/>
  <c r="Q35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2" i="52"/>
  <c r="K31" i="52"/>
  <c r="K35" i="52"/>
  <c r="AH9" i="52"/>
  <c r="AH10" i="52"/>
  <c r="AH11" i="52"/>
  <c r="AH12" i="52"/>
  <c r="AH13" i="52"/>
  <c r="AH14" i="52"/>
  <c r="AH15" i="52"/>
  <c r="AH16" i="52"/>
  <c r="AH17" i="52"/>
  <c r="AH18" i="52"/>
  <c r="AH19" i="52"/>
  <c r="AH20" i="52"/>
  <c r="AH21" i="52"/>
  <c r="AH22" i="52"/>
  <c r="AH23" i="52"/>
  <c r="AH24" i="52"/>
  <c r="AH25" i="52"/>
  <c r="AH26" i="52"/>
  <c r="AH27" i="52"/>
  <c r="AH28" i="52"/>
  <c r="AH29" i="52"/>
  <c r="AH31" i="52"/>
  <c r="AH32" i="52"/>
  <c r="AH34" i="52"/>
  <c r="AD9" i="52"/>
  <c r="AD10" i="52"/>
  <c r="AD11" i="52"/>
  <c r="AD12" i="52"/>
  <c r="AD13" i="52"/>
  <c r="AD14" i="52"/>
  <c r="AD15" i="52"/>
  <c r="AD16" i="52"/>
  <c r="AD17" i="52"/>
  <c r="AD18" i="52"/>
  <c r="AD19" i="52"/>
  <c r="AD20" i="52"/>
  <c r="AD21" i="52"/>
  <c r="AD22" i="52"/>
  <c r="AD23" i="52"/>
  <c r="AD24" i="52"/>
  <c r="AD25" i="52"/>
  <c r="AD26" i="52"/>
  <c r="AD27" i="52"/>
  <c r="AD28" i="52"/>
  <c r="AD29" i="52"/>
  <c r="AD31" i="52"/>
  <c r="AD32" i="52"/>
  <c r="AD34" i="52"/>
  <c r="Z9" i="52"/>
  <c r="Z10" i="52"/>
  <c r="Z11" i="52"/>
  <c r="Z12" i="52"/>
  <c r="Z13" i="52"/>
  <c r="Z14" i="52"/>
  <c r="Z15" i="52"/>
  <c r="Z16" i="52"/>
  <c r="Z17" i="52"/>
  <c r="Z18" i="52"/>
  <c r="Z19" i="52"/>
  <c r="Z20" i="52"/>
  <c r="Z21" i="52"/>
  <c r="Z22" i="52"/>
  <c r="Z23" i="52"/>
  <c r="Z24" i="52"/>
  <c r="Z25" i="52"/>
  <c r="Z26" i="52"/>
  <c r="Z27" i="52"/>
  <c r="Z28" i="52"/>
  <c r="Z29" i="52"/>
  <c r="Z31" i="52"/>
  <c r="Z32" i="52"/>
  <c r="Z34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26" i="52"/>
  <c r="Y27" i="52"/>
  <c r="Y28" i="52"/>
  <c r="Y29" i="52"/>
  <c r="Y31" i="52"/>
  <c r="Y32" i="52"/>
  <c r="Y34" i="52"/>
  <c r="V9" i="52"/>
  <c r="V10" i="52"/>
  <c r="V11" i="52"/>
  <c r="V12" i="52"/>
  <c r="V13" i="52"/>
  <c r="V14" i="52"/>
  <c r="V15" i="52"/>
  <c r="V16" i="52"/>
  <c r="V17" i="52"/>
  <c r="V18" i="52"/>
  <c r="V19" i="52"/>
  <c r="V20" i="52"/>
  <c r="V21" i="52"/>
  <c r="V22" i="52"/>
  <c r="V23" i="52"/>
  <c r="V24" i="52"/>
  <c r="V25" i="52"/>
  <c r="V26" i="52"/>
  <c r="V27" i="52"/>
  <c r="V28" i="52"/>
  <c r="V29" i="52"/>
  <c r="V31" i="52"/>
  <c r="V32" i="52"/>
  <c r="V34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29" i="52"/>
  <c r="R31" i="52"/>
  <c r="R32" i="52"/>
  <c r="R34" i="52"/>
  <c r="AI33" i="52"/>
  <c r="AH33" i="52"/>
  <c r="AG33" i="52"/>
  <c r="AF33" i="52"/>
  <c r="AE33" i="52"/>
  <c r="AD33" i="52"/>
  <c r="AC33" i="52"/>
  <c r="AB33" i="52"/>
  <c r="AA33" i="52"/>
  <c r="Z33" i="52"/>
  <c r="Y33" i="52"/>
  <c r="X33" i="52"/>
  <c r="W33" i="52"/>
  <c r="V33" i="52"/>
  <c r="U33" i="52"/>
  <c r="T33" i="52"/>
  <c r="S33" i="52"/>
  <c r="AE30" i="52"/>
  <c r="AH30" i="52"/>
  <c r="AA30" i="52"/>
  <c r="W30" i="52"/>
  <c r="S30" i="52"/>
  <c r="J30" i="52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P19" i="14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2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P31" i="14"/>
  <c r="B8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8" i="35"/>
  <c r="B10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10" i="39"/>
  <c r="B9" i="39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D9" i="39"/>
  <c r="AE9" i="39"/>
  <c r="AF9" i="39"/>
  <c r="AG9" i="39"/>
  <c r="AH9" i="39"/>
  <c r="A9" i="39"/>
  <c r="A7" i="35"/>
  <c r="AA7" i="35"/>
  <c r="AV19" i="14"/>
  <c r="AC19" i="15"/>
  <c r="D14" i="22"/>
  <c r="B6" i="37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R6" i="37"/>
  <c r="S6" i="37"/>
  <c r="T6" i="37"/>
  <c r="U6" i="37"/>
  <c r="V6" i="37"/>
  <c r="W6" i="37"/>
  <c r="X6" i="37"/>
  <c r="Y6" i="37"/>
  <c r="Z6" i="37"/>
  <c r="AA6" i="37"/>
  <c r="AB6" i="37"/>
  <c r="AC6" i="37"/>
  <c r="AD6" i="37"/>
  <c r="AE6" i="37"/>
  <c r="AF6" i="37"/>
  <c r="AG6" i="37"/>
  <c r="AH6" i="37"/>
  <c r="B7" i="37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P7" i="37"/>
  <c r="Q7" i="37"/>
  <c r="R7" i="37"/>
  <c r="S7" i="37"/>
  <c r="T7" i="37"/>
  <c r="U7" i="37"/>
  <c r="V7" i="37"/>
  <c r="W7" i="37"/>
  <c r="X7" i="37"/>
  <c r="Y7" i="37"/>
  <c r="Z7" i="37"/>
  <c r="AA7" i="37"/>
  <c r="AB7" i="37"/>
  <c r="AC7" i="37"/>
  <c r="AD7" i="37"/>
  <c r="AE7" i="37"/>
  <c r="AF7" i="37"/>
  <c r="AG7" i="37"/>
  <c r="AH7" i="37"/>
  <c r="B8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AA8" i="37"/>
  <c r="AB8" i="37"/>
  <c r="AC8" i="37"/>
  <c r="AD8" i="37"/>
  <c r="AE8" i="37"/>
  <c r="AF8" i="37"/>
  <c r="AG8" i="37"/>
  <c r="AH8" i="37"/>
  <c r="B9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R9" i="37"/>
  <c r="S9" i="37"/>
  <c r="T9" i="37"/>
  <c r="U9" i="37"/>
  <c r="V9" i="37"/>
  <c r="W9" i="37"/>
  <c r="X9" i="37"/>
  <c r="Y9" i="37"/>
  <c r="Z9" i="37"/>
  <c r="AA9" i="37"/>
  <c r="AB9" i="37"/>
  <c r="AC9" i="37"/>
  <c r="AD9" i="37"/>
  <c r="AE9" i="37"/>
  <c r="AF9" i="37"/>
  <c r="AG9" i="37"/>
  <c r="AH9" i="37"/>
  <c r="B10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R10" i="37"/>
  <c r="S10" i="37"/>
  <c r="T10" i="37"/>
  <c r="U10" i="37"/>
  <c r="V10" i="37"/>
  <c r="W10" i="37"/>
  <c r="X10" i="37"/>
  <c r="Y10" i="37"/>
  <c r="Z10" i="37"/>
  <c r="AA10" i="37"/>
  <c r="AB10" i="37"/>
  <c r="AC10" i="37"/>
  <c r="AD10" i="37"/>
  <c r="AE10" i="37"/>
  <c r="AF10" i="37"/>
  <c r="AG10" i="37"/>
  <c r="AH10" i="37"/>
  <c r="B11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T11" i="37"/>
  <c r="U11" i="37"/>
  <c r="V11" i="37"/>
  <c r="W11" i="37"/>
  <c r="X11" i="37"/>
  <c r="Y11" i="37"/>
  <c r="Z11" i="37"/>
  <c r="AA11" i="37"/>
  <c r="AB11" i="37"/>
  <c r="AC11" i="37"/>
  <c r="AD11" i="37"/>
  <c r="AE11" i="37"/>
  <c r="AF11" i="37"/>
  <c r="AG11" i="37"/>
  <c r="AH11" i="37"/>
  <c r="B12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B13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O13" i="37"/>
  <c r="P13" i="37"/>
  <c r="Q13" i="37"/>
  <c r="R13" i="37"/>
  <c r="S13" i="37"/>
  <c r="T13" i="37"/>
  <c r="U13" i="37"/>
  <c r="V13" i="37"/>
  <c r="W13" i="37"/>
  <c r="X13" i="37"/>
  <c r="Y13" i="37"/>
  <c r="Z13" i="37"/>
  <c r="AA13" i="37"/>
  <c r="AB13" i="37"/>
  <c r="AC13" i="37"/>
  <c r="AD13" i="37"/>
  <c r="AE13" i="37"/>
  <c r="AF13" i="37"/>
  <c r="AG13" i="37"/>
  <c r="AH13" i="37"/>
  <c r="B14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Z14" i="37"/>
  <c r="AA14" i="37"/>
  <c r="AB14" i="37"/>
  <c r="AC14" i="37"/>
  <c r="AD14" i="37"/>
  <c r="AE14" i="37"/>
  <c r="AF14" i="37"/>
  <c r="AG14" i="37"/>
  <c r="AH14" i="37"/>
  <c r="B15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R15" i="37"/>
  <c r="S15" i="37"/>
  <c r="T15" i="37"/>
  <c r="U15" i="37"/>
  <c r="V15" i="37"/>
  <c r="W15" i="37"/>
  <c r="X15" i="37"/>
  <c r="Y15" i="37"/>
  <c r="Z15" i="37"/>
  <c r="AA15" i="37"/>
  <c r="AB15" i="37"/>
  <c r="AC15" i="37"/>
  <c r="AD15" i="37"/>
  <c r="AE15" i="37"/>
  <c r="AF15" i="37"/>
  <c r="AG15" i="37"/>
  <c r="AH15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F16" i="37"/>
  <c r="AG16" i="37"/>
  <c r="AH16" i="37"/>
  <c r="B17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Y17" i="37"/>
  <c r="Z17" i="37"/>
  <c r="AA17" i="37"/>
  <c r="AB17" i="37"/>
  <c r="AC17" i="37"/>
  <c r="AD17" i="37"/>
  <c r="AE17" i="37"/>
  <c r="AF17" i="37"/>
  <c r="AG17" i="37"/>
  <c r="AH17" i="37"/>
  <c r="B18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P18" i="37"/>
  <c r="Q18" i="37"/>
  <c r="R18" i="37"/>
  <c r="S18" i="37"/>
  <c r="T18" i="37"/>
  <c r="U18" i="37"/>
  <c r="V18" i="37"/>
  <c r="W18" i="37"/>
  <c r="X18" i="37"/>
  <c r="Y18" i="37"/>
  <c r="Z18" i="37"/>
  <c r="AA18" i="37"/>
  <c r="AB18" i="37"/>
  <c r="AC18" i="37"/>
  <c r="AD18" i="37"/>
  <c r="AE18" i="37"/>
  <c r="AF18" i="37"/>
  <c r="AG18" i="37"/>
  <c r="AH18" i="37"/>
  <c r="B19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B20" i="37"/>
  <c r="C20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T20" i="37"/>
  <c r="U20" i="37"/>
  <c r="V20" i="37"/>
  <c r="W20" i="37"/>
  <c r="X20" i="37"/>
  <c r="Y20" i="37"/>
  <c r="Z20" i="37"/>
  <c r="AA20" i="37"/>
  <c r="AB20" i="37"/>
  <c r="AC20" i="37"/>
  <c r="AD20" i="37"/>
  <c r="AE20" i="37"/>
  <c r="AF20" i="37"/>
  <c r="AG20" i="37"/>
  <c r="AH20" i="37"/>
  <c r="B21" i="37"/>
  <c r="C21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T21" i="37"/>
  <c r="U21" i="37"/>
  <c r="V21" i="37"/>
  <c r="W21" i="37"/>
  <c r="X21" i="37"/>
  <c r="Y21" i="37"/>
  <c r="Z21" i="37"/>
  <c r="AA21" i="37"/>
  <c r="AB21" i="37"/>
  <c r="AC21" i="37"/>
  <c r="AD21" i="37"/>
  <c r="AE21" i="37"/>
  <c r="AF21" i="37"/>
  <c r="AG21" i="37"/>
  <c r="AH21" i="37"/>
  <c r="A6" i="37"/>
  <c r="A19" i="37"/>
  <c r="A20" i="37"/>
  <c r="A21" i="37"/>
  <c r="A17" i="37"/>
  <c r="A18" i="37"/>
  <c r="A15" i="37"/>
  <c r="A16" i="37"/>
  <c r="A13" i="37"/>
  <c r="A14" i="37"/>
  <c r="A11" i="37"/>
  <c r="A12" i="37"/>
  <c r="A8" i="37"/>
  <c r="A9" i="37"/>
  <c r="A10" i="37"/>
  <c r="A7" i="37"/>
  <c r="N40" i="15"/>
  <c r="F5" i="21"/>
  <c r="N39" i="15"/>
  <c r="R40" i="15"/>
  <c r="F6" i="21"/>
  <c r="R39" i="15"/>
  <c r="F7" i="21"/>
  <c r="Z40" i="15"/>
  <c r="Z39" i="15"/>
  <c r="R41" i="15"/>
  <c r="N41" i="15"/>
  <c r="AO9" i="15"/>
  <c r="AO10" i="15"/>
  <c r="AO11" i="15"/>
  <c r="AO12" i="15"/>
  <c r="AO13" i="15"/>
  <c r="AO14" i="15"/>
  <c r="AO15" i="15"/>
  <c r="AO19" i="15"/>
  <c r="AO20" i="15"/>
  <c r="AO21" i="15"/>
  <c r="AO22" i="15"/>
  <c r="AO23" i="15"/>
  <c r="AO24" i="15"/>
  <c r="AO25" i="15"/>
  <c r="AO26" i="15"/>
  <c r="AO27" i="15"/>
  <c r="AO28" i="15"/>
  <c r="AO29" i="15"/>
  <c r="AO34" i="15"/>
  <c r="AN30" i="15"/>
  <c r="AN34" i="15"/>
  <c r="AN36" i="15"/>
  <c r="AM34" i="15"/>
  <c r="AL34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4" i="15"/>
  <c r="AK36" i="15"/>
  <c r="AJ30" i="15"/>
  <c r="AJ34" i="15"/>
  <c r="AI30" i="15"/>
  <c r="AI34" i="15"/>
  <c r="AI36" i="15"/>
  <c r="AH30" i="15"/>
  <c r="AH34" i="15"/>
  <c r="AH36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4" i="15"/>
  <c r="AF30" i="15"/>
  <c r="AF34" i="15"/>
  <c r="AF36" i="15"/>
  <c r="AE30" i="15"/>
  <c r="AE34" i="15"/>
  <c r="AD30" i="15"/>
  <c r="AD34" i="15"/>
  <c r="AD36" i="15"/>
  <c r="AC10" i="15"/>
  <c r="AC11" i="15"/>
  <c r="AC12" i="15"/>
  <c r="AC16" i="15"/>
  <c r="AC18" i="15"/>
  <c r="AC23" i="15"/>
  <c r="AC25" i="15"/>
  <c r="AC26" i="15"/>
  <c r="AC31" i="15"/>
  <c r="AC32" i="15"/>
  <c r="AC33" i="15"/>
  <c r="AB34" i="15"/>
  <c r="AA30" i="15"/>
  <c r="Z30" i="15"/>
  <c r="Z34" i="15"/>
  <c r="Z36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9" i="15"/>
  <c r="Y31" i="15"/>
  <c r="Y32" i="15"/>
  <c r="Y33" i="15"/>
  <c r="Y34" i="15"/>
  <c r="X34" i="15"/>
  <c r="V30" i="15"/>
  <c r="V34" i="15"/>
  <c r="V36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6" i="15"/>
  <c r="U27" i="15"/>
  <c r="U28" i="15"/>
  <c r="U29" i="15"/>
  <c r="U31" i="15"/>
  <c r="U32" i="15"/>
  <c r="U33" i="15"/>
  <c r="T34" i="15"/>
  <c r="S30" i="15"/>
  <c r="S34" i="15"/>
  <c r="S36" i="15"/>
  <c r="R30" i="15"/>
  <c r="R34" i="15"/>
  <c r="R36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1" i="15"/>
  <c r="Q32" i="15"/>
  <c r="Q33" i="15"/>
  <c r="N35" i="15"/>
  <c r="Q35" i="15"/>
  <c r="P34" i="15"/>
  <c r="O34" i="15"/>
  <c r="N30" i="15"/>
  <c r="N34" i="15"/>
  <c r="N36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J34" i="15"/>
  <c r="J30" i="15"/>
  <c r="Z39" i="41"/>
  <c r="Z40" i="41"/>
  <c r="Z41" i="41"/>
  <c r="R39" i="41"/>
  <c r="R40" i="41"/>
  <c r="R41" i="41"/>
  <c r="N39" i="41"/>
  <c r="N40" i="41"/>
  <c r="N41" i="41"/>
  <c r="AO9" i="41"/>
  <c r="AO10" i="41"/>
  <c r="AO11" i="41"/>
  <c r="AO12" i="41"/>
  <c r="AO13" i="41"/>
  <c r="AL14" i="41"/>
  <c r="AO14" i="41"/>
  <c r="AL15" i="41"/>
  <c r="AO15" i="41"/>
  <c r="AL16" i="41"/>
  <c r="AM16" i="41"/>
  <c r="AO16" i="41"/>
  <c r="AL17" i="41"/>
  <c r="AL18" i="41"/>
  <c r="AM18" i="41"/>
  <c r="AL19" i="41"/>
  <c r="AO19" i="41"/>
  <c r="AL20" i="41"/>
  <c r="AO20" i="41"/>
  <c r="AL21" i="41"/>
  <c r="AO21" i="41"/>
  <c r="AL22" i="41"/>
  <c r="AO22" i="41"/>
  <c r="AL23" i="41"/>
  <c r="AO23" i="41"/>
  <c r="AL24" i="41"/>
  <c r="AO25" i="41"/>
  <c r="AL26" i="41"/>
  <c r="AO26" i="41"/>
  <c r="AO27" i="41"/>
  <c r="AO28" i="41"/>
  <c r="AO29" i="41"/>
  <c r="AO34" i="41"/>
  <c r="AN30" i="41"/>
  <c r="AN34" i="41"/>
  <c r="AN36" i="41"/>
  <c r="AM34" i="41"/>
  <c r="AL34" i="41"/>
  <c r="AK9" i="41"/>
  <c r="AK10" i="41"/>
  <c r="AK11" i="41"/>
  <c r="AK12" i="41"/>
  <c r="AK13" i="41"/>
  <c r="AK14" i="41"/>
  <c r="AK15" i="41"/>
  <c r="AK16" i="41"/>
  <c r="AK17" i="41"/>
  <c r="AK18" i="41"/>
  <c r="AK19" i="41"/>
  <c r="AK20" i="41"/>
  <c r="AK21" i="41"/>
  <c r="AK22" i="41"/>
  <c r="AK23" i="41"/>
  <c r="AH24" i="41"/>
  <c r="AK25" i="41"/>
  <c r="AK26" i="41"/>
  <c r="AK27" i="41"/>
  <c r="AK28" i="41"/>
  <c r="AK29" i="41"/>
  <c r="AK34" i="41"/>
  <c r="AJ15" i="41"/>
  <c r="AJ16" i="41"/>
  <c r="AJ17" i="41"/>
  <c r="AJ18" i="41"/>
  <c r="AJ25" i="41"/>
  <c r="AJ26" i="41"/>
  <c r="AJ27" i="41"/>
  <c r="AJ34" i="41"/>
  <c r="AI30" i="41"/>
  <c r="AI34" i="41"/>
  <c r="AI36" i="41"/>
  <c r="AH34" i="41"/>
  <c r="AG9" i="41"/>
  <c r="AD10" i="41"/>
  <c r="AG10" i="41"/>
  <c r="AD11" i="41"/>
  <c r="AG11" i="41"/>
  <c r="AD12" i="41"/>
  <c r="AG12" i="41"/>
  <c r="AD13" i="41"/>
  <c r="AG13" i="41"/>
  <c r="AD14" i="41"/>
  <c r="AG14" i="41"/>
  <c r="AD15" i="41"/>
  <c r="AG15" i="41"/>
  <c r="AD16" i="41"/>
  <c r="AG16" i="41"/>
  <c r="AD17" i="41"/>
  <c r="AG17" i="41"/>
  <c r="AD18" i="41"/>
  <c r="AG18" i="41"/>
  <c r="AD19" i="41"/>
  <c r="AG19" i="41"/>
  <c r="AD20" i="41"/>
  <c r="AG20" i="41"/>
  <c r="AD21" i="41"/>
  <c r="AG21" i="41"/>
  <c r="AD22" i="41"/>
  <c r="AG22" i="41"/>
  <c r="AD23" i="41"/>
  <c r="AG23" i="41"/>
  <c r="AD24" i="41"/>
  <c r="AG24" i="41"/>
  <c r="AD25" i="41"/>
  <c r="AG25" i="41"/>
  <c r="AD26" i="41"/>
  <c r="AG26" i="41"/>
  <c r="AD27" i="41"/>
  <c r="AG27" i="41"/>
  <c r="AD28" i="41"/>
  <c r="AG28" i="41"/>
  <c r="AD29" i="41"/>
  <c r="AG29" i="41"/>
  <c r="AG34" i="41"/>
  <c r="AF30" i="41"/>
  <c r="AF34" i="41"/>
  <c r="AF36" i="41"/>
  <c r="AE30" i="41"/>
  <c r="AE34" i="41"/>
  <c r="AE36" i="41"/>
  <c r="AD34" i="41"/>
  <c r="AA9" i="41"/>
  <c r="AC9" i="41"/>
  <c r="AC10" i="41"/>
  <c r="AC11" i="41"/>
  <c r="AA12" i="41"/>
  <c r="AC12" i="41"/>
  <c r="AA13" i="41"/>
  <c r="AA14" i="41"/>
  <c r="AC14" i="41"/>
  <c r="AA15" i="41"/>
  <c r="AC15" i="41"/>
  <c r="AA16" i="41"/>
  <c r="AC16" i="41"/>
  <c r="AA17" i="41"/>
  <c r="AC17" i="41"/>
  <c r="AA18" i="41"/>
  <c r="AC18" i="41"/>
  <c r="AA19" i="41"/>
  <c r="AC19" i="41"/>
  <c r="AA20" i="41"/>
  <c r="AC20" i="41"/>
  <c r="AA21" i="41"/>
  <c r="AC21" i="41"/>
  <c r="AA22" i="41"/>
  <c r="AC22" i="41"/>
  <c r="AA23" i="41"/>
  <c r="AC23" i="41"/>
  <c r="AA24" i="41"/>
  <c r="AC24" i="41"/>
  <c r="AA25" i="41"/>
  <c r="AC25" i="41"/>
  <c r="AC26" i="41"/>
  <c r="AA27" i="41"/>
  <c r="AC27" i="41"/>
  <c r="AA28" i="41"/>
  <c r="AC28" i="41"/>
  <c r="AA29" i="41"/>
  <c r="AC29" i="41"/>
  <c r="AC31" i="41"/>
  <c r="AC32" i="41"/>
  <c r="AC33" i="41"/>
  <c r="AC34" i="41"/>
  <c r="AB10" i="41"/>
  <c r="AB11" i="41"/>
  <c r="AB26" i="41"/>
  <c r="AB31" i="41"/>
  <c r="AB34" i="41"/>
  <c r="AA34" i="41"/>
  <c r="Z30" i="41"/>
  <c r="Z34" i="41"/>
  <c r="Z36" i="41"/>
  <c r="W9" i="41"/>
  <c r="Y9" i="41"/>
  <c r="Y10" i="41"/>
  <c r="Y11" i="41"/>
  <c r="W12" i="41"/>
  <c r="Y12" i="41"/>
  <c r="W13" i="41"/>
  <c r="Y13" i="41"/>
  <c r="W14" i="41"/>
  <c r="Y14" i="41"/>
  <c r="W15" i="41"/>
  <c r="Y15" i="41"/>
  <c r="W16" i="41"/>
  <c r="Y16" i="41"/>
  <c r="W17" i="41"/>
  <c r="Y17" i="41"/>
  <c r="W18" i="41"/>
  <c r="Y18" i="41"/>
  <c r="W19" i="41"/>
  <c r="Y19" i="41"/>
  <c r="W20" i="41"/>
  <c r="Y20" i="41"/>
  <c r="W21" i="41"/>
  <c r="Y21" i="41"/>
  <c r="W22" i="41"/>
  <c r="Y22" i="41"/>
  <c r="W23" i="41"/>
  <c r="Y23" i="41"/>
  <c r="W24" i="41"/>
  <c r="Y24" i="41"/>
  <c r="W25" i="41"/>
  <c r="Y25" i="41"/>
  <c r="Y26" i="41"/>
  <c r="W27" i="41"/>
  <c r="Y27" i="41"/>
  <c r="W28" i="41"/>
  <c r="Y28" i="41"/>
  <c r="W29" i="41"/>
  <c r="Y29" i="41"/>
  <c r="Y31" i="41"/>
  <c r="Y32" i="41"/>
  <c r="Y33" i="41"/>
  <c r="Y34" i="41"/>
  <c r="X10" i="41"/>
  <c r="X11" i="41"/>
  <c r="X26" i="41"/>
  <c r="X30" i="41"/>
  <c r="X31" i="41"/>
  <c r="X34" i="41"/>
  <c r="X36" i="41"/>
  <c r="W30" i="41"/>
  <c r="W34" i="41"/>
  <c r="W36" i="41"/>
  <c r="V30" i="41"/>
  <c r="V34" i="41"/>
  <c r="V36" i="41"/>
  <c r="U9" i="41"/>
  <c r="U10" i="41"/>
  <c r="U11" i="41"/>
  <c r="U12" i="41"/>
  <c r="U13" i="41"/>
  <c r="S14" i="41"/>
  <c r="U14" i="41"/>
  <c r="S15" i="41"/>
  <c r="U15" i="41"/>
  <c r="S16" i="41"/>
  <c r="U16" i="41"/>
  <c r="S17" i="41"/>
  <c r="U17" i="41"/>
  <c r="S18" i="41"/>
  <c r="U18" i="41"/>
  <c r="S19" i="41"/>
  <c r="U19" i="41"/>
  <c r="S20" i="41"/>
  <c r="U20" i="41"/>
  <c r="S21" i="41"/>
  <c r="U21" i="41"/>
  <c r="S22" i="41"/>
  <c r="U22" i="41"/>
  <c r="S23" i="41"/>
  <c r="U23" i="41"/>
  <c r="S24" i="41"/>
  <c r="U24" i="41"/>
  <c r="S25" i="41"/>
  <c r="U25" i="41"/>
  <c r="U26" i="41"/>
  <c r="S27" i="41"/>
  <c r="S28" i="41"/>
  <c r="U28" i="41"/>
  <c r="S29" i="41"/>
  <c r="U29" i="41"/>
  <c r="U31" i="41"/>
  <c r="U32" i="41"/>
  <c r="U33" i="41"/>
  <c r="U34" i="41"/>
  <c r="T26" i="41"/>
  <c r="T30" i="41"/>
  <c r="T31" i="41"/>
  <c r="T34" i="41"/>
  <c r="T36" i="41"/>
  <c r="S34" i="41"/>
  <c r="R30" i="41"/>
  <c r="R34" i="41"/>
  <c r="R36" i="41"/>
  <c r="O9" i="41"/>
  <c r="Q9" i="41"/>
  <c r="Q10" i="41"/>
  <c r="Q11" i="41"/>
  <c r="Q12" i="41"/>
  <c r="O13" i="41"/>
  <c r="Q13" i="41"/>
  <c r="O14" i="41"/>
  <c r="Q14" i="41"/>
  <c r="O15" i="41"/>
  <c r="Q15" i="41"/>
  <c r="O16" i="41"/>
  <c r="Q16" i="41"/>
  <c r="O17" i="41"/>
  <c r="Q17" i="41"/>
  <c r="O18" i="41"/>
  <c r="Q18" i="41"/>
  <c r="O19" i="41"/>
  <c r="Q19" i="41"/>
  <c r="O20" i="41"/>
  <c r="Q20" i="41"/>
  <c r="O21" i="41"/>
  <c r="Q21" i="41"/>
  <c r="O22" i="41"/>
  <c r="Q22" i="41"/>
  <c r="O23" i="41"/>
  <c r="Q23" i="41"/>
  <c r="O24" i="41"/>
  <c r="Q24" i="41"/>
  <c r="O25" i="41"/>
  <c r="Q25" i="41"/>
  <c r="O26" i="41"/>
  <c r="Q26" i="41"/>
  <c r="O27" i="41"/>
  <c r="Q27" i="41"/>
  <c r="O28" i="41"/>
  <c r="Q28" i="41"/>
  <c r="O29" i="41"/>
  <c r="Q29" i="41"/>
  <c r="O31" i="41"/>
  <c r="Q31" i="41"/>
  <c r="Q32" i="41"/>
  <c r="Q33" i="41"/>
  <c r="Q34" i="41"/>
  <c r="N35" i="41"/>
  <c r="Q35" i="41"/>
  <c r="P10" i="41"/>
  <c r="P11" i="41"/>
  <c r="P26" i="41"/>
  <c r="P31" i="41"/>
  <c r="P34" i="41"/>
  <c r="O34" i="41"/>
  <c r="N30" i="41"/>
  <c r="N34" i="41"/>
  <c r="N36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1" i="41"/>
  <c r="M32" i="41"/>
  <c r="M33" i="41"/>
  <c r="M34" i="41"/>
  <c r="J34" i="41"/>
  <c r="J30" i="41"/>
  <c r="AH7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A7" i="40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A6" i="40"/>
  <c r="AH5" i="40"/>
  <c r="AG5" i="40"/>
  <c r="AF5" i="40"/>
  <c r="AE5" i="40"/>
  <c r="AD5" i="40"/>
  <c r="AC5" i="40"/>
  <c r="AB5" i="40"/>
  <c r="AA5" i="40"/>
  <c r="Z5" i="40"/>
  <c r="Y5" i="40"/>
  <c r="X5" i="40"/>
  <c r="W5" i="40"/>
  <c r="V5" i="40"/>
  <c r="U5" i="40"/>
  <c r="T5" i="40"/>
  <c r="S5" i="40"/>
  <c r="R5" i="40"/>
  <c r="Q5" i="40"/>
  <c r="P5" i="40"/>
  <c r="O5" i="40"/>
  <c r="N5" i="40"/>
  <c r="M5" i="40"/>
  <c r="L5" i="40"/>
  <c r="K5" i="40"/>
  <c r="J5" i="40"/>
  <c r="I5" i="39"/>
  <c r="I5" i="40"/>
  <c r="H5" i="40"/>
  <c r="G5" i="40"/>
  <c r="F5" i="40"/>
  <c r="E5" i="40"/>
  <c r="D5" i="40"/>
  <c r="C5" i="40"/>
  <c r="B5" i="40"/>
  <c r="A5" i="40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C8" i="39"/>
  <c r="B8" i="39"/>
  <c r="A8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B7" i="39"/>
  <c r="A7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5" i="35"/>
  <c r="I6" i="39"/>
  <c r="H6" i="39"/>
  <c r="G6" i="39"/>
  <c r="F6" i="39"/>
  <c r="E6" i="39"/>
  <c r="D6" i="39"/>
  <c r="C6" i="39"/>
  <c r="B6" i="39"/>
  <c r="A6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H5" i="39"/>
  <c r="G5" i="39"/>
  <c r="F5" i="39"/>
  <c r="E5" i="39"/>
  <c r="D5" i="39"/>
  <c r="C5" i="39"/>
  <c r="B5" i="39"/>
  <c r="A5" i="39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C6" i="38"/>
  <c r="B6" i="38"/>
  <c r="A6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A5" i="38"/>
  <c r="AH5" i="37"/>
  <c r="AG5" i="37"/>
  <c r="AF5" i="37"/>
  <c r="AE5" i="37"/>
  <c r="AD5" i="37"/>
  <c r="AC5" i="37"/>
  <c r="AB5" i="37"/>
  <c r="AA5" i="37"/>
  <c r="Z5" i="37"/>
  <c r="Y5" i="37"/>
  <c r="X5" i="37"/>
  <c r="W5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D5" i="37"/>
  <c r="C5" i="37"/>
  <c r="B5" i="37"/>
  <c r="A5" i="37"/>
  <c r="AH7" i="35"/>
  <c r="AG7" i="35"/>
  <c r="AF7" i="35"/>
  <c r="AE7" i="35"/>
  <c r="AD7" i="35"/>
  <c r="AC7" i="35"/>
  <c r="AB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B7" i="35"/>
  <c r="AH6" i="35"/>
  <c r="AG6" i="35"/>
  <c r="AF6" i="35"/>
  <c r="AE6" i="35"/>
  <c r="AD6" i="35"/>
  <c r="AC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A6" i="35"/>
  <c r="AH5" i="35"/>
  <c r="AG5" i="35"/>
  <c r="AF5" i="35"/>
  <c r="AE5" i="35"/>
  <c r="AD5" i="35"/>
  <c r="AC5" i="35"/>
  <c r="AB5" i="35"/>
  <c r="AA5" i="35"/>
  <c r="Z5" i="35"/>
  <c r="Y5" i="35"/>
  <c r="X5" i="35"/>
  <c r="W5" i="35"/>
  <c r="V5" i="35"/>
  <c r="U5" i="35"/>
  <c r="T5" i="35"/>
  <c r="S5" i="35"/>
  <c r="R5" i="35"/>
  <c r="Q5" i="35"/>
  <c r="P5" i="35"/>
  <c r="O5" i="35"/>
  <c r="N5" i="35"/>
  <c r="M5" i="35"/>
  <c r="L5" i="35"/>
  <c r="K5" i="35"/>
  <c r="J5" i="35"/>
  <c r="H5" i="35"/>
  <c r="G5" i="35"/>
  <c r="F5" i="35"/>
  <c r="E5" i="35"/>
  <c r="D5" i="35"/>
  <c r="C5" i="35"/>
  <c r="B5" i="35"/>
  <c r="A5" i="35"/>
  <c r="E22" i="13"/>
  <c r="O22" i="14"/>
  <c r="U22" i="14"/>
  <c r="O9" i="27"/>
  <c r="O13" i="27"/>
  <c r="O14" i="27"/>
  <c r="O15" i="27"/>
  <c r="O16" i="27"/>
  <c r="O17" i="27"/>
  <c r="O18" i="27"/>
  <c r="Q18" i="27"/>
  <c r="O19" i="27"/>
  <c r="O20" i="27"/>
  <c r="O21" i="27"/>
  <c r="O22" i="27"/>
  <c r="Q22" i="27"/>
  <c r="O23" i="27"/>
  <c r="O24" i="27"/>
  <c r="O25" i="27"/>
  <c r="O27" i="27"/>
  <c r="Q27" i="27"/>
  <c r="O28" i="27"/>
  <c r="O29" i="27"/>
  <c r="P10" i="27"/>
  <c r="P11" i="27"/>
  <c r="P26" i="27"/>
  <c r="P35" i="27"/>
  <c r="AL35" i="27"/>
  <c r="AH35" i="27"/>
  <c r="AF35" i="27"/>
  <c r="AE35" i="27"/>
  <c r="AD10" i="27"/>
  <c r="AD11" i="27"/>
  <c r="AD12" i="27"/>
  <c r="AD13" i="27"/>
  <c r="AG13" i="27"/>
  <c r="AD14" i="27"/>
  <c r="AD15" i="27"/>
  <c r="AD16" i="27"/>
  <c r="AD17" i="27"/>
  <c r="AG17" i="27"/>
  <c r="AD18" i="27"/>
  <c r="AD19" i="27"/>
  <c r="AD20" i="27"/>
  <c r="AD21" i="27"/>
  <c r="AG21" i="27"/>
  <c r="AD22" i="27"/>
  <c r="AD23" i="27"/>
  <c r="AD24" i="27"/>
  <c r="AD25" i="27"/>
  <c r="AG25" i="27"/>
  <c r="AD26" i="27"/>
  <c r="AD27" i="27"/>
  <c r="AD28" i="27"/>
  <c r="AD29" i="27"/>
  <c r="AG29" i="27"/>
  <c r="Z35" i="27"/>
  <c r="V35" i="27"/>
  <c r="N35" i="27"/>
  <c r="N34" i="27"/>
  <c r="Q34" i="27"/>
  <c r="AC33" i="27"/>
  <c r="Y33" i="27"/>
  <c r="U33" i="27"/>
  <c r="Q33" i="27"/>
  <c r="M33" i="27"/>
  <c r="AC32" i="27"/>
  <c r="Y32" i="27"/>
  <c r="U32" i="27"/>
  <c r="Q32" i="27"/>
  <c r="M32" i="27"/>
  <c r="AC31" i="27"/>
  <c r="AB31" i="27"/>
  <c r="Y31" i="27"/>
  <c r="X31" i="27"/>
  <c r="U31" i="27"/>
  <c r="T31" i="27"/>
  <c r="Q31" i="27"/>
  <c r="M31" i="27"/>
  <c r="J30" i="27"/>
  <c r="AO29" i="27"/>
  <c r="AK29" i="27"/>
  <c r="AA29" i="27"/>
  <c r="AC29" i="27"/>
  <c r="W29" i="27"/>
  <c r="Y29" i="27"/>
  <c r="S29" i="27"/>
  <c r="U29" i="27"/>
  <c r="Q29" i="27"/>
  <c r="M29" i="27"/>
  <c r="AO28" i="27"/>
  <c r="AK28" i="27"/>
  <c r="AG28" i="27"/>
  <c r="AA28" i="27"/>
  <c r="AC28" i="27"/>
  <c r="W28" i="27"/>
  <c r="Y28" i="27"/>
  <c r="S28" i="27"/>
  <c r="U28" i="27"/>
  <c r="Q28" i="27"/>
  <c r="M28" i="27"/>
  <c r="AO27" i="27"/>
  <c r="AK27" i="27"/>
  <c r="AJ27" i="27"/>
  <c r="AG27" i="27"/>
  <c r="AA27" i="27"/>
  <c r="AC27" i="27"/>
  <c r="W27" i="27"/>
  <c r="Y27" i="27"/>
  <c r="S27" i="27"/>
  <c r="U27" i="27"/>
  <c r="M27" i="27"/>
  <c r="AL26" i="27"/>
  <c r="AO26" i="27"/>
  <c r="AN26" i="27"/>
  <c r="AK26" i="27"/>
  <c r="AJ26" i="27"/>
  <c r="AG26" i="27"/>
  <c r="AC26" i="27"/>
  <c r="AB26" i="27"/>
  <c r="Y26" i="27"/>
  <c r="X26" i="27"/>
  <c r="U26" i="27"/>
  <c r="T26" i="27"/>
  <c r="Q26" i="27"/>
  <c r="M26" i="27"/>
  <c r="AO25" i="27"/>
  <c r="AK25" i="27"/>
  <c r="AJ25" i="27"/>
  <c r="AA25" i="27"/>
  <c r="AC25" i="27"/>
  <c r="W25" i="27"/>
  <c r="Y25" i="27"/>
  <c r="S25" i="27"/>
  <c r="U25" i="27"/>
  <c r="Q25" i="27"/>
  <c r="M25" i="27"/>
  <c r="AL24" i="27"/>
  <c r="AM24" i="27"/>
  <c r="AH24" i="27"/>
  <c r="AK24" i="27"/>
  <c r="AJ24" i="27"/>
  <c r="AG24" i="27"/>
  <c r="AA24" i="27"/>
  <c r="AC24" i="27"/>
  <c r="W24" i="27"/>
  <c r="Y24" i="27"/>
  <c r="S24" i="27"/>
  <c r="U24" i="27"/>
  <c r="Q24" i="27"/>
  <c r="M24" i="27"/>
  <c r="AL23" i="27"/>
  <c r="AO23" i="27"/>
  <c r="AN23" i="27"/>
  <c r="AK23" i="27"/>
  <c r="AG23" i="27"/>
  <c r="AA23" i="27"/>
  <c r="AC23" i="27"/>
  <c r="W23" i="27"/>
  <c r="Y23" i="27"/>
  <c r="S23" i="27"/>
  <c r="U23" i="27"/>
  <c r="Q23" i="27"/>
  <c r="M23" i="27"/>
  <c r="AL22" i="27"/>
  <c r="AN22" i="27"/>
  <c r="AO22" i="27"/>
  <c r="AK22" i="27"/>
  <c r="AG22" i="27"/>
  <c r="AA22" i="27"/>
  <c r="AC22" i="27"/>
  <c r="W22" i="27"/>
  <c r="Y22" i="27"/>
  <c r="S22" i="27"/>
  <c r="U22" i="27"/>
  <c r="M22" i="27"/>
  <c r="AL21" i="27"/>
  <c r="AK21" i="27"/>
  <c r="AA21" i="27"/>
  <c r="AC21" i="27"/>
  <c r="W21" i="27"/>
  <c r="Y21" i="27"/>
  <c r="S21" i="27"/>
  <c r="U21" i="27"/>
  <c r="Q21" i="27"/>
  <c r="M21" i="27"/>
  <c r="AL20" i="27"/>
  <c r="AO20" i="27"/>
  <c r="AN20" i="27"/>
  <c r="AK20" i="27"/>
  <c r="AG20" i="27"/>
  <c r="AA20" i="27"/>
  <c r="AC20" i="27"/>
  <c r="W20" i="27"/>
  <c r="Y20" i="27"/>
  <c r="S20" i="27"/>
  <c r="U20" i="27"/>
  <c r="Q20" i="27"/>
  <c r="M20" i="27"/>
  <c r="AL19" i="27"/>
  <c r="AO19" i="27"/>
  <c r="AN19" i="27"/>
  <c r="AK19" i="27"/>
  <c r="AG19" i="27"/>
  <c r="AA19" i="27"/>
  <c r="AC19" i="27"/>
  <c r="W19" i="27"/>
  <c r="Y19" i="27"/>
  <c r="S19" i="27"/>
  <c r="U19" i="27"/>
  <c r="Q19" i="27"/>
  <c r="M19" i="27"/>
  <c r="AL18" i="27"/>
  <c r="AM18" i="27"/>
  <c r="AK18" i="27"/>
  <c r="AJ18" i="27"/>
  <c r="AG18" i="27"/>
  <c r="AA18" i="27"/>
  <c r="AC18" i="27"/>
  <c r="W18" i="27"/>
  <c r="Y18" i="27"/>
  <c r="S18" i="27"/>
  <c r="U18" i="27"/>
  <c r="M18" i="27"/>
  <c r="AL17" i="27"/>
  <c r="AM17" i="27"/>
  <c r="AO17" i="27"/>
  <c r="AK17" i="27"/>
  <c r="AJ17" i="27"/>
  <c r="AA17" i="27"/>
  <c r="AC17" i="27"/>
  <c r="W17" i="27"/>
  <c r="Y17" i="27"/>
  <c r="S17" i="27"/>
  <c r="U17" i="27"/>
  <c r="Q17" i="27"/>
  <c r="M17" i="27"/>
  <c r="AL16" i="27"/>
  <c r="AM16" i="27"/>
  <c r="AK16" i="27"/>
  <c r="AJ16" i="27"/>
  <c r="AG16" i="27"/>
  <c r="AA16" i="27"/>
  <c r="AC16" i="27"/>
  <c r="W16" i="27"/>
  <c r="Y16" i="27"/>
  <c r="S16" i="27"/>
  <c r="U16" i="27"/>
  <c r="Q16" i="27"/>
  <c r="M16" i="27"/>
  <c r="AL15" i="27"/>
  <c r="AO15" i="27"/>
  <c r="AN15" i="27"/>
  <c r="AK15" i="27"/>
  <c r="AJ15" i="27"/>
  <c r="AG15" i="27"/>
  <c r="AA15" i="27"/>
  <c r="AC15" i="27"/>
  <c r="W15" i="27"/>
  <c r="Y15" i="27"/>
  <c r="S15" i="27"/>
  <c r="U15" i="27"/>
  <c r="Q15" i="27"/>
  <c r="M15" i="27"/>
  <c r="AL14" i="27"/>
  <c r="AN14" i="27"/>
  <c r="AO14" i="27"/>
  <c r="AK14" i="27"/>
  <c r="AG14" i="27"/>
  <c r="AA14" i="27"/>
  <c r="AC14" i="27"/>
  <c r="W14" i="27"/>
  <c r="Y14" i="27"/>
  <c r="S14" i="27"/>
  <c r="U14" i="27"/>
  <c r="M14" i="27"/>
  <c r="AO13" i="27"/>
  <c r="AK13" i="27"/>
  <c r="AA13" i="27"/>
  <c r="AC13" i="27"/>
  <c r="W13" i="27"/>
  <c r="Y13" i="27"/>
  <c r="U13" i="27"/>
  <c r="Q13" i="27"/>
  <c r="M13" i="27"/>
  <c r="AO12" i="27"/>
  <c r="AK12" i="27"/>
  <c r="AG12" i="27"/>
  <c r="AA12" i="27"/>
  <c r="AC12" i="27"/>
  <c r="Y12" i="27"/>
  <c r="U12" i="27"/>
  <c r="Q12" i="27"/>
  <c r="M12" i="27"/>
  <c r="AO11" i="27"/>
  <c r="AK11" i="27"/>
  <c r="AG11" i="27"/>
  <c r="AC11" i="27"/>
  <c r="AB11" i="27"/>
  <c r="Y11" i="27"/>
  <c r="X11" i="27"/>
  <c r="U11" i="27"/>
  <c r="Q11" i="27"/>
  <c r="M11" i="27"/>
  <c r="AO10" i="27"/>
  <c r="AK10" i="27"/>
  <c r="AG10" i="27"/>
  <c r="AC10" i="27"/>
  <c r="AB10" i="27"/>
  <c r="Y10" i="27"/>
  <c r="X10" i="27"/>
  <c r="U10" i="27"/>
  <c r="Q10" i="27"/>
  <c r="M10" i="27"/>
  <c r="AO9" i="27"/>
  <c r="AK9" i="27"/>
  <c r="AG9" i="27"/>
  <c r="AA9" i="27"/>
  <c r="AC9" i="27"/>
  <c r="W9" i="27"/>
  <c r="Y9" i="27"/>
  <c r="U9" i="27"/>
  <c r="Q9" i="27"/>
  <c r="M9" i="27"/>
  <c r="Q22" i="14"/>
  <c r="P12" i="14"/>
  <c r="P13" i="14"/>
  <c r="P15" i="14"/>
  <c r="P16" i="14"/>
  <c r="P20" i="14"/>
  <c r="P21" i="14"/>
  <c r="P23" i="14"/>
  <c r="P25" i="14"/>
  <c r="P22" i="14"/>
  <c r="P27" i="14"/>
  <c r="P28" i="14"/>
  <c r="P29" i="14"/>
  <c r="P32" i="14"/>
  <c r="P26" i="14"/>
  <c r="P24" i="14"/>
  <c r="P39" i="14"/>
  <c r="P37" i="14"/>
  <c r="P38" i="14"/>
  <c r="P40" i="14"/>
  <c r="P41" i="14"/>
  <c r="T22" i="14"/>
  <c r="E23" i="13"/>
  <c r="D20" i="22"/>
  <c r="C20" i="22"/>
  <c r="B20" i="22"/>
  <c r="D19" i="22"/>
  <c r="C19" i="22"/>
  <c r="B19" i="22"/>
  <c r="D18" i="22"/>
  <c r="C18" i="22"/>
  <c r="B18" i="22"/>
  <c r="D17" i="22"/>
  <c r="C17" i="22"/>
  <c r="B17" i="22"/>
  <c r="D16" i="22"/>
  <c r="C16" i="22"/>
  <c r="B16" i="22"/>
  <c r="D15" i="22"/>
  <c r="C15" i="22"/>
  <c r="B15" i="22"/>
  <c r="C14" i="22"/>
  <c r="B14" i="22"/>
  <c r="D12" i="22"/>
  <c r="C12" i="22"/>
  <c r="B12" i="22"/>
  <c r="D11" i="22"/>
  <c r="C11" i="22"/>
  <c r="B11" i="22"/>
  <c r="D10" i="22"/>
  <c r="C10" i="22"/>
  <c r="B10" i="22"/>
  <c r="D9" i="22"/>
  <c r="C9" i="22"/>
  <c r="B9" i="22"/>
  <c r="D8" i="22"/>
  <c r="C8" i="22"/>
  <c r="B8" i="22"/>
  <c r="D7" i="22"/>
  <c r="C7" i="22"/>
  <c r="B7" i="22"/>
  <c r="D6" i="22"/>
  <c r="C6" i="22"/>
  <c r="B6" i="22"/>
  <c r="D5" i="22"/>
  <c r="C5" i="22"/>
  <c r="B5" i="22"/>
  <c r="AL34" i="19"/>
  <c r="AH34" i="19"/>
  <c r="AD34" i="19"/>
  <c r="Z34" i="19"/>
  <c r="V34" i="19"/>
  <c r="AC31" i="19"/>
  <c r="AB31" i="19"/>
  <c r="Y31" i="19"/>
  <c r="X31" i="19"/>
  <c r="U31" i="19"/>
  <c r="T31" i="19"/>
  <c r="Q31" i="19"/>
  <c r="J30" i="19"/>
  <c r="AO29" i="19"/>
  <c r="AK29" i="19"/>
  <c r="AD29" i="19"/>
  <c r="AG29" i="19"/>
  <c r="AC29" i="19"/>
  <c r="AB29" i="19"/>
  <c r="Y29" i="19"/>
  <c r="X29" i="19"/>
  <c r="U29" i="19"/>
  <c r="T29" i="19"/>
  <c r="Q29" i="19"/>
  <c r="P29" i="19"/>
  <c r="AO28" i="19"/>
  <c r="AK28" i="19"/>
  <c r="AD28" i="19"/>
  <c r="AG28" i="19"/>
  <c r="AA28" i="19"/>
  <c r="AC28" i="19"/>
  <c r="W28" i="19"/>
  <c r="Y28" i="19"/>
  <c r="S28" i="19"/>
  <c r="U28" i="19"/>
  <c r="O28" i="19"/>
  <c r="Q28" i="19"/>
  <c r="AO27" i="19"/>
  <c r="AK27" i="19"/>
  <c r="AJ27" i="19"/>
  <c r="AD27" i="19"/>
  <c r="AG27" i="19"/>
  <c r="AC27" i="19"/>
  <c r="AB27" i="19"/>
  <c r="Y27" i="19"/>
  <c r="X27" i="19"/>
  <c r="U27" i="19"/>
  <c r="T27" i="19"/>
  <c r="Q27" i="19"/>
  <c r="P27" i="19"/>
  <c r="AL26" i="19"/>
  <c r="AO26" i="19"/>
  <c r="AN26" i="19"/>
  <c r="AK26" i="19"/>
  <c r="AJ26" i="19"/>
  <c r="AD26" i="19"/>
  <c r="AG26" i="19"/>
  <c r="AC26" i="19"/>
  <c r="AB26" i="19"/>
  <c r="Y26" i="19"/>
  <c r="X26" i="19"/>
  <c r="U26" i="19"/>
  <c r="T26" i="19"/>
  <c r="Q26" i="19"/>
  <c r="P26" i="19"/>
  <c r="AO25" i="19"/>
  <c r="AK25" i="19"/>
  <c r="AJ25" i="19"/>
  <c r="AD25" i="19"/>
  <c r="AG25" i="19"/>
  <c r="AA25" i="19"/>
  <c r="AC25" i="19"/>
  <c r="W25" i="19"/>
  <c r="Y25" i="19"/>
  <c r="S25" i="19"/>
  <c r="U25" i="19"/>
  <c r="O25" i="19"/>
  <c r="Q25" i="19"/>
  <c r="AL24" i="19"/>
  <c r="AM24" i="19"/>
  <c r="AO24" i="19"/>
  <c r="AH24" i="19"/>
  <c r="AJ24" i="19"/>
  <c r="AK24" i="19"/>
  <c r="AD24" i="19"/>
  <c r="AG24" i="19"/>
  <c r="AA24" i="19"/>
  <c r="AC24" i="19"/>
  <c r="W24" i="19"/>
  <c r="Y24" i="19"/>
  <c r="S24" i="19"/>
  <c r="U24" i="19"/>
  <c r="O24" i="19"/>
  <c r="Q24" i="19"/>
  <c r="AL23" i="19"/>
  <c r="AK23" i="19"/>
  <c r="AD23" i="19"/>
  <c r="AG23" i="19"/>
  <c r="AA23" i="19"/>
  <c r="AC23" i="19"/>
  <c r="W23" i="19"/>
  <c r="Y23" i="19"/>
  <c r="S23" i="19"/>
  <c r="U23" i="19"/>
  <c r="O23" i="19"/>
  <c r="Q23" i="19"/>
  <c r="AL22" i="19"/>
  <c r="AK22" i="19"/>
  <c r="AD22" i="19"/>
  <c r="AG22" i="19"/>
  <c r="AA22" i="19"/>
  <c r="AC22" i="19"/>
  <c r="W22" i="19"/>
  <c r="Y22" i="19"/>
  <c r="S22" i="19"/>
  <c r="U22" i="19"/>
  <c r="O22" i="19"/>
  <c r="Q22" i="19"/>
  <c r="AL21" i="19"/>
  <c r="AK21" i="19"/>
  <c r="AD21" i="19"/>
  <c r="AG21" i="19"/>
  <c r="AA21" i="19"/>
  <c r="AC21" i="19"/>
  <c r="W21" i="19"/>
  <c r="Y21" i="19"/>
  <c r="S21" i="19"/>
  <c r="U21" i="19"/>
  <c r="O21" i="19"/>
  <c r="Q21" i="19"/>
  <c r="AL20" i="19"/>
  <c r="AK20" i="19"/>
  <c r="AD20" i="19"/>
  <c r="AG20" i="19"/>
  <c r="AA20" i="19"/>
  <c r="AC20" i="19"/>
  <c r="W20" i="19"/>
  <c r="Y20" i="19"/>
  <c r="S20" i="19"/>
  <c r="U20" i="19"/>
  <c r="O20" i="19"/>
  <c r="Q20" i="19"/>
  <c r="AL19" i="19"/>
  <c r="AO19" i="19"/>
  <c r="AN19" i="19"/>
  <c r="AK19" i="19"/>
  <c r="AD19" i="19"/>
  <c r="AG19" i="19"/>
  <c r="AA19" i="19"/>
  <c r="AC19" i="19"/>
  <c r="W19" i="19"/>
  <c r="Y19" i="19"/>
  <c r="S19" i="19"/>
  <c r="U19" i="19"/>
  <c r="O19" i="19"/>
  <c r="Q19" i="19"/>
  <c r="AL18" i="19"/>
  <c r="AM18" i="19"/>
  <c r="AO18" i="19"/>
  <c r="AK18" i="19"/>
  <c r="AJ18" i="19"/>
  <c r="AD18" i="19"/>
  <c r="AG18" i="19"/>
  <c r="AA18" i="19"/>
  <c r="AC18" i="19"/>
  <c r="W18" i="19"/>
  <c r="Y18" i="19"/>
  <c r="S18" i="19"/>
  <c r="U18" i="19"/>
  <c r="O18" i="19"/>
  <c r="Q18" i="19"/>
  <c r="AL17" i="19"/>
  <c r="AM17" i="19"/>
  <c r="AO17" i="19"/>
  <c r="AK17" i="19"/>
  <c r="AJ17" i="19"/>
  <c r="AD17" i="19"/>
  <c r="AG17" i="19"/>
  <c r="AA17" i="19"/>
  <c r="AC17" i="19"/>
  <c r="W17" i="19"/>
  <c r="Y17" i="19"/>
  <c r="S17" i="19"/>
  <c r="U17" i="19"/>
  <c r="O17" i="19"/>
  <c r="Q17" i="19"/>
  <c r="AL16" i="19"/>
  <c r="AM16" i="19"/>
  <c r="AO16" i="19"/>
  <c r="AK16" i="19"/>
  <c r="AJ16" i="19"/>
  <c r="AD16" i="19"/>
  <c r="AG16" i="19"/>
  <c r="AA16" i="19"/>
  <c r="AC16" i="19"/>
  <c r="W16" i="19"/>
  <c r="Y16" i="19"/>
  <c r="S16" i="19"/>
  <c r="U16" i="19"/>
  <c r="O16" i="19"/>
  <c r="Q16" i="19"/>
  <c r="AL15" i="19"/>
  <c r="AK15" i="19"/>
  <c r="AJ15" i="19"/>
  <c r="AD15" i="19"/>
  <c r="AG15" i="19"/>
  <c r="AA15" i="19"/>
  <c r="AC15" i="19"/>
  <c r="W15" i="19"/>
  <c r="Y15" i="19"/>
  <c r="S15" i="19"/>
  <c r="U15" i="19"/>
  <c r="O15" i="19"/>
  <c r="Q15" i="19"/>
  <c r="AL14" i="19"/>
  <c r="AO14" i="19"/>
  <c r="AN14" i="19"/>
  <c r="AK14" i="19"/>
  <c r="AD14" i="19"/>
  <c r="AG14" i="19"/>
  <c r="AA14" i="19"/>
  <c r="AC14" i="19"/>
  <c r="W14" i="19"/>
  <c r="Y14" i="19"/>
  <c r="S14" i="19"/>
  <c r="U14" i="19"/>
  <c r="O14" i="19"/>
  <c r="Q14" i="19"/>
  <c r="AO13" i="19"/>
  <c r="AK13" i="19"/>
  <c r="AD13" i="19"/>
  <c r="AG13" i="19"/>
  <c r="AA13" i="19"/>
  <c r="AC13" i="19"/>
  <c r="W13" i="19"/>
  <c r="Y13" i="19"/>
  <c r="U13" i="19"/>
  <c r="O13" i="19"/>
  <c r="Q13" i="19"/>
  <c r="AO12" i="19"/>
  <c r="AK12" i="19"/>
  <c r="AD12" i="19"/>
  <c r="AG12" i="19"/>
  <c r="AC12" i="19"/>
  <c r="AB12" i="19"/>
  <c r="Y12" i="19"/>
  <c r="X12" i="19"/>
  <c r="U12" i="19"/>
  <c r="Q12" i="19"/>
  <c r="P12" i="19"/>
  <c r="AO11" i="19"/>
  <c r="AK11" i="19"/>
  <c r="AD11" i="19"/>
  <c r="AG11" i="19"/>
  <c r="AC11" i="19"/>
  <c r="AB11" i="19"/>
  <c r="Y11" i="19"/>
  <c r="X11" i="19"/>
  <c r="U11" i="19"/>
  <c r="Q11" i="19"/>
  <c r="P11" i="19"/>
  <c r="AO10" i="19"/>
  <c r="AK10" i="19"/>
  <c r="AD10" i="19"/>
  <c r="AG10" i="19"/>
  <c r="AC10" i="19"/>
  <c r="AB10" i="19"/>
  <c r="Y10" i="19"/>
  <c r="X10" i="19"/>
  <c r="U10" i="19"/>
  <c r="Q10" i="19"/>
  <c r="P10" i="19"/>
  <c r="AO9" i="19"/>
  <c r="AK9" i="19"/>
  <c r="AG9" i="19"/>
  <c r="AC9" i="19"/>
  <c r="AB9" i="19"/>
  <c r="Y9" i="19"/>
  <c r="X9" i="19"/>
  <c r="U9" i="19"/>
  <c r="Q9" i="19"/>
  <c r="P9" i="19"/>
  <c r="A13" i="1"/>
  <c r="A5" i="1"/>
  <c r="A6" i="1"/>
  <c r="A7" i="1"/>
  <c r="A8" i="1"/>
  <c r="A9" i="1"/>
  <c r="A10" i="1"/>
  <c r="A11" i="1"/>
  <c r="A12" i="1"/>
  <c r="A15" i="1"/>
  <c r="A16" i="1"/>
  <c r="A17" i="1"/>
  <c r="A18" i="1"/>
  <c r="A19" i="1"/>
  <c r="A20" i="1"/>
  <c r="A14" i="1"/>
  <c r="I5" i="1"/>
  <c r="I6" i="1"/>
  <c r="I7" i="1"/>
  <c r="I8" i="1"/>
  <c r="I10" i="1"/>
  <c r="I21" i="1"/>
  <c r="I22" i="1"/>
  <c r="E25" i="13"/>
  <c r="E26" i="13"/>
  <c r="E27" i="13"/>
  <c r="E28" i="13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A26" i="1"/>
  <c r="B26" i="1"/>
  <c r="C26" i="1"/>
  <c r="A27" i="1"/>
  <c r="B27" i="1"/>
  <c r="C27" i="1"/>
  <c r="A28" i="1"/>
  <c r="B28" i="1"/>
  <c r="C28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E24" i="13"/>
  <c r="E29" i="13"/>
  <c r="X33" i="17"/>
  <c r="X37" i="17"/>
  <c r="F7" i="17"/>
  <c r="G7" i="17"/>
  <c r="H7" i="17"/>
  <c r="T7" i="17"/>
  <c r="U7" i="17"/>
  <c r="V7" i="17"/>
  <c r="F8" i="17"/>
  <c r="T8" i="17"/>
  <c r="U8" i="17"/>
  <c r="V8" i="17"/>
  <c r="W8" i="17"/>
  <c r="X8" i="17"/>
  <c r="F9" i="17"/>
  <c r="T9" i="17"/>
  <c r="U9" i="17"/>
  <c r="V9" i="17"/>
  <c r="W9" i="17"/>
  <c r="X9" i="17"/>
  <c r="F10" i="17"/>
  <c r="T10" i="17"/>
  <c r="U10" i="17"/>
  <c r="V10" i="17"/>
  <c r="W10" i="17"/>
  <c r="X10" i="17"/>
  <c r="F11" i="17"/>
  <c r="G11" i="17"/>
  <c r="T11" i="17"/>
  <c r="U11" i="17"/>
  <c r="V11" i="17"/>
  <c r="W11" i="17"/>
  <c r="X11" i="17"/>
  <c r="F12" i="17"/>
  <c r="T12" i="17"/>
  <c r="U12" i="17"/>
  <c r="V12" i="17"/>
  <c r="W12" i="17"/>
  <c r="X12" i="17"/>
  <c r="F13" i="17"/>
  <c r="J13" i="17"/>
  <c r="K13" i="17"/>
  <c r="T13" i="17"/>
  <c r="U13" i="17"/>
  <c r="V13" i="17"/>
  <c r="W13" i="17"/>
  <c r="X13" i="17"/>
  <c r="F14" i="17"/>
  <c r="T14" i="17"/>
  <c r="U14" i="17"/>
  <c r="V14" i="17"/>
  <c r="W14" i="17"/>
  <c r="X14" i="17"/>
  <c r="F15" i="17"/>
  <c r="G15" i="17"/>
  <c r="T15" i="17"/>
  <c r="U15" i="17"/>
  <c r="V15" i="17"/>
  <c r="W15" i="17"/>
  <c r="X15" i="17"/>
  <c r="F16" i="17"/>
  <c r="T16" i="17"/>
  <c r="U16" i="17"/>
  <c r="V16" i="17"/>
  <c r="W16" i="17"/>
  <c r="X16" i="17"/>
  <c r="F17" i="17"/>
  <c r="J17" i="17"/>
  <c r="T17" i="17"/>
  <c r="U17" i="17"/>
  <c r="V17" i="17"/>
  <c r="W17" i="17"/>
  <c r="X17" i="17"/>
  <c r="F18" i="17"/>
  <c r="T18" i="17"/>
  <c r="U18" i="17"/>
  <c r="V18" i="17"/>
  <c r="W18" i="17"/>
  <c r="X18" i="17"/>
  <c r="F19" i="17"/>
  <c r="G19" i="17"/>
  <c r="H19" i="17"/>
  <c r="I19" i="17"/>
  <c r="AE19" i="17"/>
  <c r="T19" i="17"/>
  <c r="U19" i="17"/>
  <c r="V19" i="17"/>
  <c r="W19" i="17"/>
  <c r="X19" i="17"/>
  <c r="F20" i="17"/>
  <c r="T20" i="17"/>
  <c r="U20" i="17"/>
  <c r="V20" i="17"/>
  <c r="W20" i="17"/>
  <c r="X20" i="17"/>
  <c r="F21" i="17"/>
  <c r="J21" i="17"/>
  <c r="T21" i="17"/>
  <c r="U21" i="17"/>
  <c r="V21" i="17"/>
  <c r="W21" i="17"/>
  <c r="X21" i="17"/>
  <c r="K21" i="17"/>
  <c r="L21" i="17"/>
  <c r="M21" i="17"/>
  <c r="N21" i="17"/>
  <c r="O21" i="17"/>
  <c r="P21" i="17"/>
  <c r="Q21" i="17"/>
  <c r="R21" i="17"/>
  <c r="S21" i="17"/>
  <c r="AD21" i="17"/>
  <c r="G21" i="17"/>
  <c r="H21" i="17"/>
  <c r="I21" i="17"/>
  <c r="AE21" i="17"/>
  <c r="AF21" i="17"/>
  <c r="F22" i="17"/>
  <c r="T22" i="17"/>
  <c r="U22" i="17"/>
  <c r="V22" i="17"/>
  <c r="W22" i="17"/>
  <c r="X22" i="17"/>
  <c r="F23" i="17"/>
  <c r="G23" i="17"/>
  <c r="H23" i="17"/>
  <c r="I23" i="17"/>
  <c r="AE23" i="17"/>
  <c r="T23" i="17"/>
  <c r="U23" i="17"/>
  <c r="V23" i="17"/>
  <c r="W23" i="17"/>
  <c r="X23" i="17"/>
  <c r="F24" i="17"/>
  <c r="T24" i="17"/>
  <c r="U24" i="17"/>
  <c r="V24" i="17"/>
  <c r="W24" i="17"/>
  <c r="X24" i="17"/>
  <c r="F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AD25" i="17"/>
  <c r="G25" i="17"/>
  <c r="H25" i="17"/>
  <c r="I25" i="17"/>
  <c r="AE25" i="17"/>
  <c r="AF25" i="17"/>
  <c r="F26" i="17"/>
  <c r="T26" i="17"/>
  <c r="U26" i="17"/>
  <c r="V26" i="17"/>
  <c r="W26" i="17"/>
  <c r="X26" i="17"/>
  <c r="F27" i="17"/>
  <c r="G27" i="17"/>
  <c r="T27" i="17"/>
  <c r="U27" i="17"/>
  <c r="V27" i="17"/>
  <c r="W27" i="17"/>
  <c r="X27" i="17"/>
  <c r="F28" i="17"/>
  <c r="T28" i="17"/>
  <c r="U28" i="17"/>
  <c r="V28" i="17"/>
  <c r="W28" i="17"/>
  <c r="X28" i="17"/>
  <c r="F30" i="17"/>
  <c r="F31" i="17"/>
  <c r="X36" i="17"/>
  <c r="X38" i="17" s="1"/>
  <c r="S33" i="17"/>
  <c r="S37" i="17"/>
  <c r="O7" i="17"/>
  <c r="P7" i="17"/>
  <c r="Q7" i="17"/>
  <c r="O8" i="17"/>
  <c r="P8" i="17"/>
  <c r="Q8" i="17"/>
  <c r="R8" i="17"/>
  <c r="S8" i="17"/>
  <c r="O9" i="17"/>
  <c r="P9" i="17"/>
  <c r="Q9" i="17"/>
  <c r="R9" i="17"/>
  <c r="S9" i="17"/>
  <c r="AD9" i="17"/>
  <c r="G9" i="17"/>
  <c r="H9" i="17"/>
  <c r="I9" i="17"/>
  <c r="AE9" i="17"/>
  <c r="AF9" i="17"/>
  <c r="O10" i="17"/>
  <c r="P10" i="17"/>
  <c r="Q10" i="17"/>
  <c r="R10" i="17"/>
  <c r="S10" i="17"/>
  <c r="O11" i="17"/>
  <c r="P11" i="17"/>
  <c r="Q11" i="17"/>
  <c r="R11" i="17"/>
  <c r="S11" i="17"/>
  <c r="AD11" i="17"/>
  <c r="H11" i="17"/>
  <c r="I11" i="17"/>
  <c r="AE11" i="17"/>
  <c r="AF11" i="17"/>
  <c r="O12" i="17"/>
  <c r="P12" i="17"/>
  <c r="Q12" i="17"/>
  <c r="R12" i="17"/>
  <c r="S12" i="17"/>
  <c r="O13" i="17"/>
  <c r="P13" i="17"/>
  <c r="Q13" i="17"/>
  <c r="R13" i="17"/>
  <c r="S13" i="17"/>
  <c r="O14" i="17"/>
  <c r="P14" i="17"/>
  <c r="Q14" i="17"/>
  <c r="R14" i="17"/>
  <c r="S14" i="17"/>
  <c r="O15" i="17"/>
  <c r="P15" i="17"/>
  <c r="Q15" i="17"/>
  <c r="R15" i="17"/>
  <c r="S15" i="17"/>
  <c r="O16" i="17"/>
  <c r="P16" i="17"/>
  <c r="Q16" i="17"/>
  <c r="R16" i="17"/>
  <c r="S16" i="17"/>
  <c r="O17" i="17"/>
  <c r="P17" i="17"/>
  <c r="Q17" i="17"/>
  <c r="R17" i="17"/>
  <c r="S17" i="17"/>
  <c r="O18" i="17"/>
  <c r="P18" i="17"/>
  <c r="Q18" i="17"/>
  <c r="R18" i="17"/>
  <c r="S18" i="17"/>
  <c r="O19" i="17"/>
  <c r="P19" i="17"/>
  <c r="Q19" i="17"/>
  <c r="R19" i="17"/>
  <c r="S19" i="17"/>
  <c r="O20" i="17"/>
  <c r="P20" i="17"/>
  <c r="Q20" i="17"/>
  <c r="R20" i="17"/>
  <c r="S20" i="17"/>
  <c r="O22" i="17"/>
  <c r="P22" i="17"/>
  <c r="Q22" i="17"/>
  <c r="R22" i="17"/>
  <c r="S22" i="17"/>
  <c r="O23" i="17"/>
  <c r="P23" i="17"/>
  <c r="Q23" i="17"/>
  <c r="R23" i="17"/>
  <c r="S23" i="17"/>
  <c r="J23" i="17"/>
  <c r="K23" i="17"/>
  <c r="L23" i="17"/>
  <c r="M23" i="17"/>
  <c r="N23" i="17"/>
  <c r="AD23" i="17"/>
  <c r="AF23" i="17"/>
  <c r="O24" i="17"/>
  <c r="P24" i="17"/>
  <c r="Q24" i="17"/>
  <c r="R24" i="17"/>
  <c r="S24" i="17"/>
  <c r="O26" i="17"/>
  <c r="P26" i="17"/>
  <c r="Q26" i="17"/>
  <c r="R26" i="17"/>
  <c r="S26" i="17"/>
  <c r="O27" i="17"/>
  <c r="P27" i="17"/>
  <c r="Q27" i="17"/>
  <c r="R27" i="17"/>
  <c r="S27" i="17"/>
  <c r="O28" i="17"/>
  <c r="P28" i="17"/>
  <c r="Q28" i="17"/>
  <c r="R28" i="17"/>
  <c r="S28" i="17"/>
  <c r="N33" i="17"/>
  <c r="N37" i="17"/>
  <c r="N39" i="17" s="1"/>
  <c r="N40" i="17" s="1"/>
  <c r="J12" i="17"/>
  <c r="K12" i="17"/>
  <c r="L12" i="17"/>
  <c r="M12" i="17"/>
  <c r="N12" i="17"/>
  <c r="J14" i="17"/>
  <c r="K14" i="17"/>
  <c r="L14" i="17"/>
  <c r="M14" i="17"/>
  <c r="N14" i="17"/>
  <c r="AD14" i="17"/>
  <c r="G14" i="17"/>
  <c r="H14" i="17"/>
  <c r="I14" i="17"/>
  <c r="AE14" i="17"/>
  <c r="AF14" i="17"/>
  <c r="J15" i="17"/>
  <c r="K15" i="17"/>
  <c r="L15" i="17"/>
  <c r="M15" i="17"/>
  <c r="N15" i="17"/>
  <c r="AD15" i="17"/>
  <c r="H15" i="17"/>
  <c r="I15" i="17"/>
  <c r="AE15" i="17"/>
  <c r="AF15" i="17"/>
  <c r="J16" i="17"/>
  <c r="K16" i="17"/>
  <c r="L16" i="17"/>
  <c r="M16" i="17"/>
  <c r="N16" i="17"/>
  <c r="K17" i="17"/>
  <c r="L17" i="17"/>
  <c r="M17" i="17"/>
  <c r="N17" i="17"/>
  <c r="AD17" i="17"/>
  <c r="G17" i="17"/>
  <c r="H17" i="17"/>
  <c r="I17" i="17"/>
  <c r="AE17" i="17"/>
  <c r="AF17" i="17"/>
  <c r="J18" i="17"/>
  <c r="K18" i="17"/>
  <c r="L18" i="17"/>
  <c r="M18" i="17"/>
  <c r="N18" i="17"/>
  <c r="J19" i="17"/>
  <c r="K19" i="17"/>
  <c r="L19" i="17"/>
  <c r="M19" i="17"/>
  <c r="N19" i="17"/>
  <c r="J20" i="17"/>
  <c r="K20" i="17"/>
  <c r="L20" i="17"/>
  <c r="M20" i="17"/>
  <c r="N20" i="17"/>
  <c r="AD20" i="17"/>
  <c r="G20" i="17"/>
  <c r="H20" i="17"/>
  <c r="I20" i="17"/>
  <c r="AE20" i="17"/>
  <c r="AF20" i="17"/>
  <c r="J22" i="17"/>
  <c r="K22" i="17"/>
  <c r="L22" i="17"/>
  <c r="M22" i="17"/>
  <c r="N22" i="17"/>
  <c r="J24" i="17"/>
  <c r="K24" i="17"/>
  <c r="L24" i="17"/>
  <c r="M24" i="17"/>
  <c r="N24" i="17"/>
  <c r="AD24" i="17"/>
  <c r="J26" i="17"/>
  <c r="K26" i="17"/>
  <c r="L26" i="17"/>
  <c r="M26" i="17"/>
  <c r="N26" i="17"/>
  <c r="J27" i="17"/>
  <c r="K27" i="17"/>
  <c r="L27" i="17"/>
  <c r="M27" i="17"/>
  <c r="N27" i="17"/>
  <c r="AD27" i="17"/>
  <c r="H27" i="17"/>
  <c r="I27" i="17"/>
  <c r="AE27" i="17"/>
  <c r="AF27" i="17"/>
  <c r="J28" i="17"/>
  <c r="K28" i="17"/>
  <c r="L28" i="17"/>
  <c r="M28" i="17"/>
  <c r="N28" i="17"/>
  <c r="N36" i="17"/>
  <c r="N38" i="17" s="1"/>
  <c r="I33" i="17"/>
  <c r="I37" i="17"/>
  <c r="G8" i="17"/>
  <c r="H8" i="17"/>
  <c r="I8" i="17"/>
  <c r="AE8" i="17"/>
  <c r="G10" i="17"/>
  <c r="H10" i="17"/>
  <c r="I10" i="17"/>
  <c r="G12" i="17"/>
  <c r="H12" i="17"/>
  <c r="I12" i="17"/>
  <c r="G13" i="17"/>
  <c r="H13" i="17"/>
  <c r="I13" i="17"/>
  <c r="AE13" i="17"/>
  <c r="G16" i="17"/>
  <c r="H16" i="17"/>
  <c r="I16" i="17"/>
  <c r="AE16" i="17"/>
  <c r="G18" i="17"/>
  <c r="H18" i="17"/>
  <c r="I18" i="17"/>
  <c r="AE18" i="17"/>
  <c r="G22" i="17"/>
  <c r="H22" i="17"/>
  <c r="I22" i="17"/>
  <c r="AE22" i="17"/>
  <c r="G24" i="17"/>
  <c r="H24" i="17"/>
  <c r="I24" i="17"/>
  <c r="AE24" i="17"/>
  <c r="G26" i="17"/>
  <c r="H26" i="17"/>
  <c r="I26" i="17"/>
  <c r="G28" i="17"/>
  <c r="H28" i="17"/>
  <c r="I28" i="17"/>
  <c r="G30" i="17"/>
  <c r="H30" i="17"/>
  <c r="I30" i="17"/>
  <c r="AE30" i="17"/>
  <c r="I36" i="17"/>
  <c r="I38" i="17"/>
  <c r="S38" i="17"/>
  <c r="AE10" i="17"/>
  <c r="AE12" i="17"/>
  <c r="AE26" i="17"/>
  <c r="AE28" i="17"/>
  <c r="U29" i="17"/>
  <c r="P29" i="17"/>
  <c r="F29" i="17"/>
  <c r="F32" i="17"/>
  <c r="E29" i="17"/>
  <c r="E32" i="17"/>
  <c r="AY57" i="14"/>
  <c r="AX57" i="14"/>
  <c r="AW57" i="14"/>
  <c r="AV57" i="14"/>
  <c r="AU57" i="14"/>
  <c r="AT57" i="14"/>
  <c r="AS57" i="14"/>
  <c r="AR57" i="14"/>
  <c r="AP36" i="14"/>
  <c r="AP33" i="14"/>
  <c r="AP18" i="14"/>
  <c r="AP14" i="14"/>
  <c r="AP43" i="14"/>
  <c r="T49" i="14"/>
  <c r="AL18" i="14"/>
  <c r="AL14" i="14"/>
  <c r="AL43" i="14"/>
  <c r="S49" i="14"/>
  <c r="S57" i="14"/>
  <c r="AH36" i="14"/>
  <c r="AH33" i="14"/>
  <c r="AH18" i="14"/>
  <c r="AH14" i="14"/>
  <c r="AD40" i="14"/>
  <c r="AD41" i="14"/>
  <c r="AD36" i="14"/>
  <c r="AD33" i="14"/>
  <c r="L22" i="14"/>
  <c r="AD22" i="14"/>
  <c r="AD24" i="14"/>
  <c r="AD18" i="14"/>
  <c r="AD17" i="14"/>
  <c r="AD14" i="14"/>
  <c r="AD12" i="14"/>
  <c r="AD13" i="14"/>
  <c r="AD11" i="14"/>
  <c r="AV37" i="14"/>
  <c r="AZ37" i="14"/>
  <c r="AV38" i="14"/>
  <c r="AZ38" i="14"/>
  <c r="AZ39" i="14"/>
  <c r="AV40" i="14"/>
  <c r="AZ40" i="14"/>
  <c r="AV41" i="14"/>
  <c r="AZ41" i="14"/>
  <c r="AZ34" i="14"/>
  <c r="AV35" i="14"/>
  <c r="AZ19" i="14"/>
  <c r="AV20" i="14"/>
  <c r="AZ20" i="14"/>
  <c r="AS21" i="14"/>
  <c r="AV21" i="14"/>
  <c r="AZ21" i="14"/>
  <c r="AS22" i="14"/>
  <c r="AS23" i="14"/>
  <c r="AV23" i="14"/>
  <c r="AZ23" i="14"/>
  <c r="AV24" i="14"/>
  <c r="AZ24" i="14"/>
  <c r="AV26" i="14"/>
  <c r="AZ26" i="14"/>
  <c r="AV27" i="14"/>
  <c r="AV28" i="14"/>
  <c r="AZ28" i="14"/>
  <c r="AV29" i="14"/>
  <c r="AV30" i="14"/>
  <c r="AZ30" i="14"/>
  <c r="AV31" i="14"/>
  <c r="AZ31" i="14"/>
  <c r="AV32" i="14"/>
  <c r="AV15" i="14"/>
  <c r="AZ15" i="14"/>
  <c r="AZ16" i="14"/>
  <c r="AZ14" i="14"/>
  <c r="AV12" i="14"/>
  <c r="AZ12" i="14"/>
  <c r="AV13" i="14"/>
  <c r="AZ13" i="14"/>
  <c r="AY52" i="14"/>
  <c r="AU37" i="14"/>
  <c r="AY37" i="14"/>
  <c r="AU38" i="14"/>
  <c r="AU39" i="14"/>
  <c r="AY38" i="14"/>
  <c r="AY39" i="14"/>
  <c r="AU40" i="14"/>
  <c r="AY40" i="14"/>
  <c r="AU41" i="14"/>
  <c r="AY41" i="14"/>
  <c r="AY36" i="14"/>
  <c r="AU34" i="14"/>
  <c r="AY34" i="14"/>
  <c r="AU35" i="14"/>
  <c r="AY19" i="14"/>
  <c r="AY20" i="14"/>
  <c r="AU21" i="14"/>
  <c r="AY21" i="14"/>
  <c r="AY22" i="14"/>
  <c r="AU23" i="14"/>
  <c r="AY23" i="14"/>
  <c r="AY24" i="14"/>
  <c r="AY26" i="14"/>
  <c r="AY27" i="14"/>
  <c r="AY28" i="14"/>
  <c r="AY29" i="14"/>
  <c r="AY30" i="14"/>
  <c r="AY31" i="14"/>
  <c r="AU15" i="14"/>
  <c r="AY15" i="14"/>
  <c r="AU16" i="14"/>
  <c r="AY16" i="14"/>
  <c r="AY14" i="14"/>
  <c r="AU12" i="14"/>
  <c r="AY12" i="14"/>
  <c r="AU13" i="14"/>
  <c r="AY13" i="14"/>
  <c r="AY11" i="14"/>
  <c r="AX52" i="14"/>
  <c r="AX37" i="14"/>
  <c r="AX38" i="14"/>
  <c r="AT39" i="14"/>
  <c r="AX39" i="14"/>
  <c r="AT40" i="14"/>
  <c r="AX40" i="14"/>
  <c r="AT41" i="14"/>
  <c r="AS34" i="14"/>
  <c r="AT34" i="14"/>
  <c r="AT35" i="14"/>
  <c r="AT33" i="14"/>
  <c r="AX34" i="14"/>
  <c r="AX19" i="14"/>
  <c r="AT20" i="14"/>
  <c r="AX20" i="14"/>
  <c r="AT21" i="14"/>
  <c r="AX21" i="14"/>
  <c r="AT22" i="14"/>
  <c r="AX22" i="14"/>
  <c r="AT23" i="14"/>
  <c r="AX23" i="14"/>
  <c r="AT24" i="14"/>
  <c r="AX24" i="14"/>
  <c r="AT26" i="14"/>
  <c r="AX26" i="14"/>
  <c r="AX27" i="14"/>
  <c r="AX28" i="14"/>
  <c r="AX29" i="14"/>
  <c r="AX30" i="14"/>
  <c r="AX31" i="14"/>
  <c r="AX32" i="14"/>
  <c r="AT15" i="14"/>
  <c r="AX15" i="14"/>
  <c r="AT16" i="14"/>
  <c r="AX16" i="14"/>
  <c r="AX14" i="14"/>
  <c r="AT12" i="14"/>
  <c r="AX12" i="14"/>
  <c r="AT13" i="14"/>
  <c r="AW52" i="14"/>
  <c r="AW37" i="14"/>
  <c r="AW38" i="14"/>
  <c r="AW39" i="14"/>
  <c r="AS40" i="14"/>
  <c r="AW40" i="14"/>
  <c r="AS41" i="14"/>
  <c r="AW41" i="14"/>
  <c r="AW36" i="14"/>
  <c r="AW34" i="14"/>
  <c r="AW19" i="14"/>
  <c r="AW20" i="14"/>
  <c r="AW21" i="14"/>
  <c r="AS24" i="14"/>
  <c r="AW24" i="14"/>
  <c r="AW26" i="14"/>
  <c r="AW27" i="14"/>
  <c r="AW28" i="14"/>
  <c r="AW29" i="14"/>
  <c r="AW31" i="14"/>
  <c r="AW15" i="14"/>
  <c r="AW16" i="14"/>
  <c r="AW14" i="14"/>
  <c r="AS12" i="14"/>
  <c r="AW12" i="14"/>
  <c r="AS13" i="14"/>
  <c r="AS11" i="14"/>
  <c r="AV50" i="14"/>
  <c r="AV52" i="14"/>
  <c r="AV36" i="14"/>
  <c r="AV33" i="14"/>
  <c r="AS14" i="14"/>
  <c r="AV14" i="14"/>
  <c r="AV11" i="14"/>
  <c r="AU52" i="14"/>
  <c r="AU36" i="14"/>
  <c r="AU14" i="14"/>
  <c r="AU11" i="14"/>
  <c r="AT52" i="14"/>
  <c r="AT36" i="14"/>
  <c r="AT14" i="14"/>
  <c r="AT11" i="14"/>
  <c r="AS52" i="14"/>
  <c r="AS36" i="14"/>
  <c r="AS33" i="14"/>
  <c r="AR50" i="14"/>
  <c r="AR52" i="14"/>
  <c r="U36" i="14"/>
  <c r="U14" i="14"/>
  <c r="U11" i="14"/>
  <c r="T36" i="14"/>
  <c r="AK36" i="14"/>
  <c r="AN36" i="14"/>
  <c r="T14" i="14"/>
  <c r="T11" i="14"/>
  <c r="AK11" i="14"/>
  <c r="AN11" i="14"/>
  <c r="R36" i="14"/>
  <c r="R18" i="14"/>
  <c r="R14" i="14"/>
  <c r="AG14" i="14"/>
  <c r="AJ14" i="14"/>
  <c r="Q36" i="14"/>
  <c r="Q14" i="14"/>
  <c r="AC14" i="14"/>
  <c r="AF14" i="14"/>
  <c r="AE43" i="14"/>
  <c r="P30" i="14"/>
  <c r="P43" i="14"/>
  <c r="O43" i="14"/>
  <c r="E12" i="14"/>
  <c r="E13" i="14"/>
  <c r="F11" i="14"/>
  <c r="L13" i="14"/>
  <c r="E15" i="14"/>
  <c r="E16" i="14"/>
  <c r="E17" i="14"/>
  <c r="E19" i="14"/>
  <c r="L19" i="14"/>
  <c r="E20" i="14"/>
  <c r="E21" i="14"/>
  <c r="E23" i="14"/>
  <c r="E24" i="14"/>
  <c r="L24" i="14"/>
  <c r="E25" i="14"/>
  <c r="E26" i="14"/>
  <c r="E27" i="14"/>
  <c r="E28" i="14"/>
  <c r="L28" i="14"/>
  <c r="E29" i="14"/>
  <c r="E32" i="14"/>
  <c r="L32" i="14"/>
  <c r="E34" i="14"/>
  <c r="D35" i="14"/>
  <c r="E35" i="14"/>
  <c r="E37" i="14"/>
  <c r="E38" i="14"/>
  <c r="E39" i="14"/>
  <c r="E40" i="14"/>
  <c r="E41" i="14"/>
  <c r="F36" i="14"/>
  <c r="L38" i="14"/>
  <c r="I17" i="14"/>
  <c r="I43" i="14"/>
  <c r="J11" i="14"/>
  <c r="J18" i="14"/>
  <c r="J33" i="14"/>
  <c r="J36" i="14"/>
  <c r="H35" i="14"/>
  <c r="H43" i="14"/>
  <c r="F14" i="14"/>
  <c r="AO42" i="14"/>
  <c r="AR42" i="14"/>
  <c r="AK42" i="14"/>
  <c r="AN42" i="14"/>
  <c r="AG42" i="14"/>
  <c r="AJ42" i="14"/>
  <c r="AC42" i="14"/>
  <c r="AF42" i="14"/>
  <c r="AO41" i="14"/>
  <c r="AR41" i="14"/>
  <c r="AK41" i="14"/>
  <c r="AN41" i="14"/>
  <c r="AC41" i="14"/>
  <c r="AF41" i="14"/>
  <c r="L41" i="14"/>
  <c r="AO40" i="14"/>
  <c r="AR40" i="14"/>
  <c r="AK40" i="14"/>
  <c r="AN40" i="14"/>
  <c r="AG40" i="14"/>
  <c r="AJ40" i="14"/>
  <c r="AC40" i="14"/>
  <c r="L40" i="14"/>
  <c r="AO39" i="14"/>
  <c r="AR39" i="14"/>
  <c r="AK39" i="14"/>
  <c r="AN39" i="14"/>
  <c r="AG39" i="14"/>
  <c r="AJ39" i="14"/>
  <c r="AC39" i="14"/>
  <c r="AF39" i="14"/>
  <c r="L39" i="14"/>
  <c r="AO38" i="14"/>
  <c r="AR38" i="14"/>
  <c r="AK38" i="14"/>
  <c r="AN38" i="14"/>
  <c r="AG38" i="14"/>
  <c r="AJ38" i="14"/>
  <c r="AC38" i="14"/>
  <c r="AF38" i="14"/>
  <c r="AO37" i="14"/>
  <c r="AR37" i="14"/>
  <c r="AK37" i="14"/>
  <c r="AN37" i="14"/>
  <c r="AG37" i="14"/>
  <c r="AJ37" i="14"/>
  <c r="AC37" i="14"/>
  <c r="AF37" i="14"/>
  <c r="L37" i="14"/>
  <c r="AO36" i="14"/>
  <c r="AR36" i="14"/>
  <c r="AC36" i="14"/>
  <c r="AO34" i="14"/>
  <c r="AR34" i="14"/>
  <c r="AK34" i="14"/>
  <c r="AN34" i="14"/>
  <c r="AG34" i="14"/>
  <c r="AJ34" i="14"/>
  <c r="AC34" i="14"/>
  <c r="AF34" i="14"/>
  <c r="L34" i="14"/>
  <c r="AG32" i="14"/>
  <c r="AJ32" i="14"/>
  <c r="AR31" i="14"/>
  <c r="AK31" i="14"/>
  <c r="AN31" i="14"/>
  <c r="AG31" i="14"/>
  <c r="AJ31" i="14"/>
  <c r="AC31" i="14"/>
  <c r="AF31" i="14"/>
  <c r="AO30" i="14"/>
  <c r="AR30" i="14"/>
  <c r="AK30" i="14"/>
  <c r="AN30" i="14"/>
  <c r="AG30" i="14"/>
  <c r="AJ30" i="14"/>
  <c r="AO29" i="14"/>
  <c r="AR29" i="14"/>
  <c r="AK29" i="14"/>
  <c r="AN29" i="14"/>
  <c r="AG29" i="14"/>
  <c r="AJ29" i="14"/>
  <c r="AC29" i="14"/>
  <c r="AF29" i="14"/>
  <c r="L29" i="14"/>
  <c r="AO28" i="14"/>
  <c r="AR28" i="14"/>
  <c r="AK28" i="14"/>
  <c r="AN28" i="14"/>
  <c r="AG28" i="14"/>
  <c r="AJ28" i="14"/>
  <c r="AC28" i="14"/>
  <c r="AF28" i="14"/>
  <c r="AO27" i="14"/>
  <c r="AR27" i="14"/>
  <c r="AK27" i="14"/>
  <c r="AN27" i="14"/>
  <c r="AG27" i="14"/>
  <c r="AJ27" i="14"/>
  <c r="AC27" i="14"/>
  <c r="AF27" i="14"/>
  <c r="L27" i="14"/>
  <c r="AO26" i="14"/>
  <c r="AR26" i="14"/>
  <c r="AK26" i="14"/>
  <c r="AN26" i="14"/>
  <c r="AG26" i="14"/>
  <c r="AJ26" i="14"/>
  <c r="AC26" i="14"/>
  <c r="AF26" i="14"/>
  <c r="L26" i="14"/>
  <c r="AG25" i="14"/>
  <c r="AJ25" i="14"/>
  <c r="L25" i="14"/>
  <c r="AO24" i="14"/>
  <c r="AR24" i="14"/>
  <c r="AK24" i="14"/>
  <c r="AN24" i="14"/>
  <c r="AG24" i="14"/>
  <c r="AJ24" i="14"/>
  <c r="AC24" i="14"/>
  <c r="AF24" i="14"/>
  <c r="AO23" i="14"/>
  <c r="AR23" i="14"/>
  <c r="AK23" i="14"/>
  <c r="AN23" i="14"/>
  <c r="AG23" i="14"/>
  <c r="AJ23" i="14"/>
  <c r="AC23" i="14"/>
  <c r="AF23" i="14"/>
  <c r="L23" i="14"/>
  <c r="AO22" i="14"/>
  <c r="AR22" i="14"/>
  <c r="AK22" i="14"/>
  <c r="AN22" i="14"/>
  <c r="AG22" i="14"/>
  <c r="AJ22" i="14"/>
  <c r="AC22" i="14"/>
  <c r="AO21" i="14"/>
  <c r="AR21" i="14"/>
  <c r="AK21" i="14"/>
  <c r="AN21" i="14"/>
  <c r="AG21" i="14"/>
  <c r="AJ21" i="14"/>
  <c r="AC21" i="14"/>
  <c r="AF21" i="14"/>
  <c r="L21" i="14"/>
  <c r="AO20" i="14"/>
  <c r="AR20" i="14"/>
  <c r="AK20" i="14"/>
  <c r="AN20" i="14"/>
  <c r="AG20" i="14"/>
  <c r="AJ20" i="14"/>
  <c r="AC20" i="14"/>
  <c r="AF20" i="14"/>
  <c r="L20" i="14"/>
  <c r="AO19" i="14"/>
  <c r="AR19" i="14"/>
  <c r="AK19" i="14"/>
  <c r="AN19" i="14"/>
  <c r="AG19" i="14"/>
  <c r="AJ19" i="14"/>
  <c r="AC19" i="14"/>
  <c r="AF19" i="14"/>
  <c r="AG18" i="14"/>
  <c r="AJ18" i="14"/>
  <c r="AZ17" i="14"/>
  <c r="AY17" i="14"/>
  <c r="R17" i="14"/>
  <c r="AT17" i="14"/>
  <c r="AX17" i="14"/>
  <c r="Q17" i="14"/>
  <c r="AC17" i="14"/>
  <c r="AF17" i="14"/>
  <c r="AS17" i="14"/>
  <c r="AO17" i="14"/>
  <c r="AR17" i="14"/>
  <c r="AK17" i="14"/>
  <c r="AN17" i="14"/>
  <c r="AG17" i="14"/>
  <c r="AJ17" i="14"/>
  <c r="AO16" i="14"/>
  <c r="AR16" i="14"/>
  <c r="AK16" i="14"/>
  <c r="AN16" i="14"/>
  <c r="AG16" i="14"/>
  <c r="AJ16" i="14"/>
  <c r="AC16" i="14"/>
  <c r="AF16" i="14"/>
  <c r="L16" i="14"/>
  <c r="AO15" i="14"/>
  <c r="AR15" i="14"/>
  <c r="AK15" i="14"/>
  <c r="AN15" i="14"/>
  <c r="AG15" i="14"/>
  <c r="AJ15" i="14"/>
  <c r="AC15" i="14"/>
  <c r="AF15" i="14"/>
  <c r="L15" i="14"/>
  <c r="AO14" i="14"/>
  <c r="AR14" i="14"/>
  <c r="AK14" i="14"/>
  <c r="AN14" i="14"/>
  <c r="AO13" i="14"/>
  <c r="AR13" i="14"/>
  <c r="AK13" i="14"/>
  <c r="AN13" i="14"/>
  <c r="AO12" i="14"/>
  <c r="AR12" i="14"/>
  <c r="AK12" i="14"/>
  <c r="AN12" i="14"/>
  <c r="AG12" i="14"/>
  <c r="AJ12" i="14"/>
  <c r="AC12" i="14"/>
  <c r="AF12" i="14"/>
  <c r="AO11" i="14"/>
  <c r="AR11" i="14"/>
  <c r="AO10" i="14"/>
  <c r="AR10" i="14"/>
  <c r="AK10" i="14"/>
  <c r="AN10" i="14"/>
  <c r="AG10" i="14"/>
  <c r="AJ10" i="14"/>
  <c r="AC10" i="14"/>
  <c r="AF10" i="14"/>
  <c r="AO9" i="14"/>
  <c r="AR9" i="14"/>
  <c r="AK9" i="14"/>
  <c r="AN9" i="14"/>
  <c r="AG9" i="14"/>
  <c r="AJ9" i="14"/>
  <c r="AC9" i="14"/>
  <c r="AF9" i="14"/>
  <c r="E37" i="13"/>
  <c r="E36" i="13"/>
  <c r="E35" i="13"/>
  <c r="E34" i="13"/>
  <c r="E33" i="13"/>
  <c r="E32" i="13"/>
  <c r="E31" i="13"/>
  <c r="E30" i="13"/>
  <c r="AD43" i="14"/>
  <c r="Q49" i="14"/>
  <c r="AF36" i="14"/>
  <c r="L13" i="17"/>
  <c r="K29" i="17"/>
  <c r="I7" i="17"/>
  <c r="H29" i="17"/>
  <c r="AD26" i="17"/>
  <c r="AF26" i="17"/>
  <c r="AD19" i="17"/>
  <c r="AF19" i="17"/>
  <c r="AD8" i="17"/>
  <c r="AF8" i="17"/>
  <c r="L35" i="14"/>
  <c r="F33" i="14"/>
  <c r="R7" i="17"/>
  <c r="Q29" i="17"/>
  <c r="T52" i="14"/>
  <c r="T57" i="14"/>
  <c r="AF24" i="17"/>
  <c r="W7" i="17"/>
  <c r="V29" i="17"/>
  <c r="AD28" i="17"/>
  <c r="AF28" i="17"/>
  <c r="AD12" i="17"/>
  <c r="AF12" i="17"/>
  <c r="AH43" i="14"/>
  <c r="AD22" i="17"/>
  <c r="AF22" i="17"/>
  <c r="AD10" i="17"/>
  <c r="AF10" i="17"/>
  <c r="AO23" i="19"/>
  <c r="AN23" i="19"/>
  <c r="I9" i="1"/>
  <c r="Q14" i="27"/>
  <c r="O35" i="27"/>
  <c r="O38" i="27"/>
  <c r="AZ27" i="14"/>
  <c r="AZ29" i="14"/>
  <c r="AD18" i="17"/>
  <c r="AF18" i="17"/>
  <c r="AF22" i="14"/>
  <c r="AG36" i="14"/>
  <c r="AJ36" i="14"/>
  <c r="F18" i="14"/>
  <c r="E43" i="14"/>
  <c r="L43" i="14"/>
  <c r="AD16" i="17"/>
  <c r="AF16" i="17"/>
  <c r="L12" i="14"/>
  <c r="AF40" i="14"/>
  <c r="S52" i="14"/>
  <c r="AZ11" i="14"/>
  <c r="AV22" i="14"/>
  <c r="AZ22" i="14"/>
  <c r="AW22" i="14"/>
  <c r="T31" i="17"/>
  <c r="U31" i="17"/>
  <c r="V31" i="17"/>
  <c r="W31" i="17"/>
  <c r="X31" i="17"/>
  <c r="G31" i="17"/>
  <c r="H31" i="17"/>
  <c r="I31" i="17"/>
  <c r="AE31" i="17"/>
  <c r="AO22" i="19"/>
  <c r="AN22" i="19"/>
  <c r="J14" i="14"/>
  <c r="AO20" i="19"/>
  <c r="AN20" i="19"/>
  <c r="G29" i="17"/>
  <c r="G32" i="17"/>
  <c r="T30" i="17"/>
  <c r="U30" i="17"/>
  <c r="V30" i="17"/>
  <c r="W30" i="17"/>
  <c r="X30" i="17"/>
  <c r="O30" i="17"/>
  <c r="P30" i="17"/>
  <c r="Q30" i="17"/>
  <c r="R30" i="17"/>
  <c r="S30" i="17"/>
  <c r="AW17" i="14"/>
  <c r="D43" i="14"/>
  <c r="AU33" i="14"/>
  <c r="AW23" i="14"/>
  <c r="AZ36" i="14"/>
  <c r="J29" i="17"/>
  <c r="O29" i="17"/>
  <c r="O31" i="17"/>
  <c r="O32" i="17"/>
  <c r="T29" i="17"/>
  <c r="J30" i="17"/>
  <c r="K30" i="17"/>
  <c r="L30" i="17"/>
  <c r="M30" i="17"/>
  <c r="N30" i="17"/>
  <c r="AD30" i="17"/>
  <c r="AF30" i="17"/>
  <c r="P31" i="17"/>
  <c r="Q31" i="17"/>
  <c r="R31" i="17"/>
  <c r="S31" i="17"/>
  <c r="AD31" i="17"/>
  <c r="AF31" i="17"/>
  <c r="AO15" i="19"/>
  <c r="AN15" i="19"/>
  <c r="AO21" i="19"/>
  <c r="AN21" i="19"/>
  <c r="AO16" i="27"/>
  <c r="AO18" i="27"/>
  <c r="AO21" i="27"/>
  <c r="AN21" i="27"/>
  <c r="AO24" i="27"/>
  <c r="Q35" i="27"/>
  <c r="AD35" i="27"/>
  <c r="AK24" i="41"/>
  <c r="AH30" i="41"/>
  <c r="AH36" i="41"/>
  <c r="AJ24" i="41"/>
  <c r="AJ30" i="41"/>
  <c r="AJ36" i="41"/>
  <c r="U27" i="41"/>
  <c r="S30" i="41"/>
  <c r="S36" i="41"/>
  <c r="AL30" i="41"/>
  <c r="AL36" i="41"/>
  <c r="Q30" i="41"/>
  <c r="Q36" i="41"/>
  <c r="AK30" i="41"/>
  <c r="AK36" i="41"/>
  <c r="AM24" i="41"/>
  <c r="AO24" i="41"/>
  <c r="AL30" i="15"/>
  <c r="AL36" i="15"/>
  <c r="U25" i="15"/>
  <c r="M30" i="41"/>
  <c r="M36" i="41"/>
  <c r="O30" i="41"/>
  <c r="O36" i="41"/>
  <c r="Y30" i="41"/>
  <c r="Y36" i="41"/>
  <c r="M36" i="15"/>
  <c r="W30" i="15"/>
  <c r="Y27" i="15"/>
  <c r="Y28" i="15"/>
  <c r="Y30" i="15"/>
  <c r="Y36" i="15"/>
  <c r="P30" i="41"/>
  <c r="P36" i="41"/>
  <c r="U30" i="41"/>
  <c r="U36" i="41"/>
  <c r="AB30" i="41"/>
  <c r="AB36" i="41"/>
  <c r="AC13" i="41"/>
  <c r="AC30" i="41"/>
  <c r="AC36" i="41"/>
  <c r="AA30" i="41"/>
  <c r="AA36" i="41"/>
  <c r="AG30" i="41"/>
  <c r="AG36" i="41"/>
  <c r="AM17" i="41"/>
  <c r="AM30" i="41"/>
  <c r="AM36" i="41"/>
  <c r="AO17" i="41"/>
  <c r="AO18" i="41"/>
  <c r="AO30" i="41"/>
  <c r="AO36" i="41"/>
  <c r="AC27" i="15"/>
  <c r="AC21" i="15"/>
  <c r="AC17" i="15"/>
  <c r="AC13" i="15"/>
  <c r="AD30" i="41"/>
  <c r="AD36" i="41"/>
  <c r="AC34" i="15"/>
  <c r="AM30" i="15"/>
  <c r="AM36" i="15"/>
  <c r="AO16" i="15"/>
  <c r="AC9" i="15"/>
  <c r="AC20" i="15"/>
  <c r="O30" i="15"/>
  <c r="O36" i="15"/>
  <c r="Q34" i="15"/>
  <c r="T30" i="15"/>
  <c r="T36" i="15"/>
  <c r="U34" i="15"/>
  <c r="AC29" i="15"/>
  <c r="AC14" i="15"/>
  <c r="AE36" i="15"/>
  <c r="AJ36" i="15"/>
  <c r="AO18" i="15"/>
  <c r="AC28" i="15"/>
  <c r="AC24" i="15"/>
  <c r="AC15" i="15"/>
  <c r="X30" i="15"/>
  <c r="X36" i="15"/>
  <c r="Q26" i="15"/>
  <c r="Q30" i="15"/>
  <c r="Q36" i="15"/>
  <c r="P30" i="15"/>
  <c r="P36" i="15"/>
  <c r="U30" i="15"/>
  <c r="U36" i="15"/>
  <c r="AG30" i="15"/>
  <c r="AG36" i="15"/>
  <c r="AA34" i="15"/>
  <c r="AA36" i="15"/>
  <c r="AC22" i="15"/>
  <c r="AB30" i="15"/>
  <c r="AB36" i="15"/>
  <c r="F8" i="21"/>
  <c r="Z41" i="15"/>
  <c r="W34" i="15"/>
  <c r="U18" i="14"/>
  <c r="AO18" i="14"/>
  <c r="AR18" i="14"/>
  <c r="AO25" i="14"/>
  <c r="AR25" i="14"/>
  <c r="AV25" i="14"/>
  <c r="AZ25" i="14"/>
  <c r="AZ32" i="14"/>
  <c r="AZ18" i="14"/>
  <c r="AZ35" i="14"/>
  <c r="AZ33" i="14"/>
  <c r="AZ43" i="14"/>
  <c r="AY53" i="14"/>
  <c r="AY32" i="14"/>
  <c r="AK32" i="14"/>
  <c r="AN32" i="14"/>
  <c r="AO35" i="14"/>
  <c r="AR35" i="14"/>
  <c r="U33" i="14"/>
  <c r="AW13" i="14"/>
  <c r="AW11" i="14"/>
  <c r="Q11" i="14"/>
  <c r="AC11" i="14"/>
  <c r="AF11" i="14"/>
  <c r="AC13" i="14"/>
  <c r="AF13" i="14"/>
  <c r="T32" i="17"/>
  <c r="P32" i="17"/>
  <c r="H32" i="17"/>
  <c r="I11" i="1"/>
  <c r="AO32" i="14"/>
  <c r="AR32" i="14"/>
  <c r="AX35" i="14"/>
  <c r="AX33" i="14"/>
  <c r="R33" i="14"/>
  <c r="AG35" i="14"/>
  <c r="AJ35" i="14"/>
  <c r="I14" i="1"/>
  <c r="F43" i="14"/>
  <c r="G33" i="14"/>
  <c r="I29" i="17"/>
  <c r="I32" i="17"/>
  <c r="I39" i="17"/>
  <c r="I40" i="17" s="1"/>
  <c r="AE7" i="17"/>
  <c r="AE29" i="17"/>
  <c r="AE32" i="17"/>
  <c r="Q57" i="14"/>
  <c r="Q52" i="14"/>
  <c r="W36" i="15"/>
  <c r="AO17" i="15"/>
  <c r="AO30" i="15"/>
  <c r="AO36" i="15"/>
  <c r="AG41" i="14"/>
  <c r="AJ41" i="14"/>
  <c r="AX41" i="14"/>
  <c r="AX36" i="14"/>
  <c r="AS25" i="14"/>
  <c r="AW25" i="14"/>
  <c r="AW30" i="14"/>
  <c r="AW32" i="14"/>
  <c r="AW18" i="14"/>
  <c r="Q18" i="14"/>
  <c r="AC18" i="14"/>
  <c r="AF18" i="14"/>
  <c r="AC25" i="14"/>
  <c r="AF25" i="14"/>
  <c r="I17" i="1"/>
  <c r="AW35" i="14"/>
  <c r="AW33" i="14"/>
  <c r="AC35" i="14"/>
  <c r="AF35" i="14"/>
  <c r="Q33" i="14"/>
  <c r="J32" i="17"/>
  <c r="J43" i="14"/>
  <c r="K14" i="14"/>
  <c r="V32" i="17"/>
  <c r="Q32" i="17"/>
  <c r="K32" i="17"/>
  <c r="AC30" i="14"/>
  <c r="AF30" i="14"/>
  <c r="AC30" i="15"/>
  <c r="AC36" i="15"/>
  <c r="AU25" i="14"/>
  <c r="AU18" i="14"/>
  <c r="AU43" i="14"/>
  <c r="AT53" i="14"/>
  <c r="T18" i="14"/>
  <c r="AK18" i="14"/>
  <c r="AN18" i="14"/>
  <c r="AK25" i="14"/>
  <c r="AN25" i="14"/>
  <c r="AC32" i="14"/>
  <c r="AF32" i="14"/>
  <c r="AK35" i="14"/>
  <c r="AN35" i="14"/>
  <c r="T33" i="14"/>
  <c r="AY35" i="14"/>
  <c r="AY33" i="14"/>
  <c r="AG13" i="14"/>
  <c r="AJ13" i="14"/>
  <c r="R11" i="14"/>
  <c r="AG11" i="14"/>
  <c r="AJ11" i="14"/>
  <c r="AX13" i="14"/>
  <c r="AX11" i="14"/>
  <c r="I18" i="1"/>
  <c r="U32" i="17"/>
  <c r="R52" i="14"/>
  <c r="R57" i="14"/>
  <c r="X7" i="17"/>
  <c r="X29" i="17"/>
  <c r="X32" i="17"/>
  <c r="X39" i="17"/>
  <c r="X40" i="17"/>
  <c r="W29" i="17"/>
  <c r="W32" i="17"/>
  <c r="S7" i="17"/>
  <c r="R29" i="17"/>
  <c r="R32" i="17"/>
  <c r="M13" i="17"/>
  <c r="L29" i="17"/>
  <c r="L32" i="17"/>
  <c r="AY25" i="14"/>
  <c r="AY18" i="14"/>
  <c r="AY43" i="14"/>
  <c r="AX53" i="14"/>
  <c r="AG33" i="14"/>
  <c r="AJ33" i="14"/>
  <c r="R43" i="14"/>
  <c r="AG43" i="14"/>
  <c r="R53" i="14"/>
  <c r="AJ43" i="14"/>
  <c r="AO33" i="14"/>
  <c r="AR33" i="14"/>
  <c r="U43" i="14"/>
  <c r="AD7" i="17"/>
  <c r="S29" i="17"/>
  <c r="S32" i="17"/>
  <c r="S39" i="17"/>
  <c r="S40" i="17" s="1"/>
  <c r="K18" i="14"/>
  <c r="K33" i="14"/>
  <c r="K11" i="14"/>
  <c r="K36" i="14"/>
  <c r="Q43" i="14"/>
  <c r="AC33" i="14"/>
  <c r="AF33" i="14"/>
  <c r="AS18" i="14"/>
  <c r="AT25" i="14"/>
  <c r="G14" i="14"/>
  <c r="G36" i="14"/>
  <c r="G11" i="14"/>
  <c r="G18" i="14"/>
  <c r="G43" i="14"/>
  <c r="AK33" i="14"/>
  <c r="AN33" i="14"/>
  <c r="T43" i="14"/>
  <c r="AK43" i="14"/>
  <c r="N13" i="17"/>
  <c r="M29" i="17"/>
  <c r="M32" i="17"/>
  <c r="AW43" i="14"/>
  <c r="AV53" i="14"/>
  <c r="AD13" i="17"/>
  <c r="AF13" i="17"/>
  <c r="N29" i="17"/>
  <c r="N32" i="17"/>
  <c r="AV18" i="14"/>
  <c r="AV43" i="14"/>
  <c r="AU53" i="14"/>
  <c r="AS43" i="14"/>
  <c r="AR53" i="14"/>
  <c r="K43" i="14"/>
  <c r="I15" i="1"/>
  <c r="I13" i="1"/>
  <c r="I19" i="1"/>
  <c r="I12" i="1"/>
  <c r="I20" i="1"/>
  <c r="AC43" i="14"/>
  <c r="AF43" i="14"/>
  <c r="Q53" i="14"/>
  <c r="AD29" i="17"/>
  <c r="AD32" i="17"/>
  <c r="AF7" i="17"/>
  <c r="AF29" i="17"/>
  <c r="AF32" i="17"/>
  <c r="I16" i="1"/>
  <c r="S53" i="14"/>
  <c r="AN43" i="14"/>
  <c r="AX25" i="14"/>
  <c r="AX18" i="14"/>
  <c r="AX43" i="14"/>
  <c r="AW53" i="14"/>
  <c r="AT18" i="14"/>
  <c r="AT43" i="14"/>
  <c r="AS53" i="14"/>
  <c r="AO43" i="14"/>
  <c r="AR43" i="14"/>
  <c r="T53" i="14"/>
  <c r="O92" i="22"/>
  <c r="X61" i="22"/>
  <c r="AF111" i="22"/>
  <c r="AK31" i="22"/>
  <c r="AK26" i="22"/>
  <c r="AK70" i="22"/>
  <c r="AK114" i="22"/>
  <c r="AG92" i="22"/>
  <c r="AG61" i="22"/>
  <c r="AH111" i="22"/>
  <c r="AI31" i="22"/>
  <c r="O53" i="22"/>
  <c r="X36" i="22"/>
  <c r="I7" i="20"/>
  <c r="AG111" i="22"/>
  <c r="AJ26" i="22"/>
  <c r="AJ114" i="22"/>
  <c r="I21" i="22"/>
  <c r="H63" i="22"/>
  <c r="J92" i="22"/>
  <c r="X46" i="22"/>
  <c r="AL70" i="22"/>
  <c r="I24" i="22"/>
  <c r="I83" i="22"/>
  <c r="H118" i="22"/>
  <c r="J106" i="22"/>
  <c r="Y37" i="22"/>
  <c r="AE121" i="22"/>
  <c r="AB61" i="22"/>
  <c r="AF25" i="22"/>
  <c r="I5" i="22"/>
  <c r="I50" i="22"/>
  <c r="AI92" i="22"/>
  <c r="AI80" i="22"/>
  <c r="AG31" i="22"/>
  <c r="Y53" i="22"/>
  <c r="M114" i="22"/>
  <c r="AC92" i="22"/>
  <c r="U80" i="22"/>
  <c r="E31" i="22"/>
  <c r="E53" i="22"/>
  <c r="O114" i="22"/>
  <c r="F80" i="22"/>
  <c r="AB26" i="22"/>
  <c r="I8" i="22"/>
  <c r="H47" i="22"/>
  <c r="I96" i="22"/>
  <c r="P25" i="22"/>
  <c r="H7" i="22"/>
  <c r="I79" i="22"/>
  <c r="I37" i="22"/>
  <c r="J55" i="22"/>
  <c r="AI61" i="22"/>
  <c r="H31" i="22"/>
  <c r="AC26" i="22"/>
  <c r="Q36" i="22"/>
  <c r="F92" i="22"/>
  <c r="Y61" i="22"/>
  <c r="N46" i="22"/>
  <c r="O26" i="22"/>
  <c r="O36" i="22"/>
  <c r="AF92" i="22"/>
  <c r="J25" i="22"/>
  <c r="T114" i="22"/>
  <c r="H30" i="22"/>
  <c r="I81" i="22"/>
  <c r="AI111" i="22"/>
  <c r="AL36" i="22"/>
  <c r="H64" i="22"/>
  <c r="I113" i="22"/>
  <c r="J37" i="22"/>
  <c r="AE90" i="22"/>
  <c r="AL42" i="22"/>
  <c r="AF26" i="22"/>
  <c r="H29" i="22"/>
  <c r="H89" i="22"/>
  <c r="J14" i="22"/>
  <c r="J98" i="22"/>
  <c r="Q90" i="22"/>
  <c r="Y56" i="22"/>
  <c r="AG72" i="22"/>
  <c r="T23" i="22"/>
  <c r="F28" i="22"/>
  <c r="X92" i="22"/>
  <c r="Y31" i="22"/>
  <c r="AG36" i="22"/>
  <c r="H80" i="22"/>
  <c r="AE26" i="22"/>
  <c r="F61" i="22"/>
  <c r="H7" i="20"/>
  <c r="H91" i="22"/>
  <c r="I11" i="22"/>
  <c r="H90" i="22"/>
  <c r="X90" i="22"/>
  <c r="E111" i="22"/>
  <c r="H10" i="22"/>
  <c r="H87" i="22"/>
  <c r="J57" i="22"/>
  <c r="S37" i="22"/>
  <c r="U56" i="22"/>
  <c r="AB122" i="22"/>
  <c r="F27" i="22"/>
  <c r="AB30" i="22"/>
  <c r="I80" i="22"/>
  <c r="H11" i="20"/>
  <c r="I102" i="22"/>
  <c r="J107" i="22"/>
  <c r="Z56" i="22"/>
  <c r="AD122" i="22"/>
  <c r="AE24" i="22"/>
  <c r="N31" i="22"/>
  <c r="H60" i="22"/>
  <c r="J44" i="22"/>
  <c r="AB90" i="22"/>
  <c r="AH72" i="22"/>
  <c r="AI42" i="22"/>
  <c r="J111" i="22"/>
  <c r="U31" i="22"/>
  <c r="U26" i="22"/>
  <c r="U70" i="22"/>
  <c r="U114" i="22"/>
  <c r="Q92" i="22"/>
  <c r="Q61" i="22"/>
  <c r="R111" i="22"/>
  <c r="S31" i="22"/>
  <c r="AA26" i="22"/>
  <c r="AI70" i="22"/>
  <c r="H12" i="22"/>
  <c r="AF80" i="22"/>
  <c r="AJ25" i="22"/>
  <c r="AJ36" i="22"/>
  <c r="I19" i="20"/>
  <c r="H52" i="22"/>
  <c r="I87" i="22"/>
  <c r="M111" i="22"/>
  <c r="Z53" i="22"/>
  <c r="H15" i="22"/>
  <c r="I71" i="22"/>
  <c r="I110" i="22"/>
  <c r="J74" i="22"/>
  <c r="J35" i="22"/>
  <c r="O121" i="22"/>
  <c r="R42" i="22"/>
  <c r="W31" i="22"/>
  <c r="AF36" i="22"/>
  <c r="I39" i="22"/>
  <c r="E92" i="22"/>
  <c r="O80" i="22"/>
  <c r="M31" i="22"/>
  <c r="AG26" i="22"/>
  <c r="Y36" i="22"/>
  <c r="H92" i="22"/>
  <c r="AC61" i="22"/>
  <c r="W46" i="22"/>
  <c r="S26" i="22"/>
  <c r="S36" i="22"/>
  <c r="P42" i="22"/>
  <c r="T25" i="22"/>
  <c r="AB114" i="22"/>
  <c r="H45" i="22"/>
  <c r="I82" i="22"/>
  <c r="M46" i="22"/>
  <c r="Z114" i="22"/>
  <c r="I66" i="22"/>
  <c r="I115" i="22"/>
  <c r="J104" i="22"/>
  <c r="O61" i="22"/>
  <c r="J46" i="22"/>
  <c r="H26" i="22"/>
  <c r="AC70" i="22"/>
  <c r="I8" i="20"/>
  <c r="AK42" i="22"/>
  <c r="Z111" i="22"/>
  <c r="S25" i="22"/>
  <c r="X70" i="22"/>
  <c r="J13" i="20"/>
  <c r="Y46" i="22"/>
  <c r="J36" i="22"/>
  <c r="H19" i="22"/>
  <c r="H68" i="22"/>
  <c r="J80" i="22"/>
  <c r="P70" i="22"/>
  <c r="I45" i="22"/>
  <c r="I106" i="22"/>
  <c r="J94" i="22"/>
  <c r="AK37" i="22"/>
  <c r="R92" i="22"/>
  <c r="I25" i="22"/>
  <c r="H14" i="20"/>
  <c r="I78" i="22"/>
  <c r="I122" i="22"/>
  <c r="J117" i="22"/>
  <c r="AA37" i="22"/>
  <c r="AK121" i="22"/>
  <c r="Q72" i="22"/>
  <c r="AF22" i="22"/>
  <c r="T27" i="22"/>
  <c r="F30" i="22"/>
  <c r="F46" i="22"/>
  <c r="Y70" i="22"/>
  <c r="AC42" i="22"/>
  <c r="O25" i="22"/>
  <c r="H11" i="22"/>
  <c r="AB70" i="22"/>
  <c r="H66" i="22"/>
  <c r="AL53" i="22"/>
  <c r="H102" i="22"/>
  <c r="AC37" i="22"/>
  <c r="AB42" i="22"/>
  <c r="I36" i="22"/>
  <c r="I65" i="22"/>
  <c r="W15" i="22"/>
  <c r="J51" i="22"/>
  <c r="AC121" i="22"/>
  <c r="AC72" i="22"/>
  <c r="P24" i="22"/>
  <c r="AF29" i="22"/>
  <c r="T92" i="22"/>
  <c r="AD70" i="22"/>
  <c r="H85" i="22"/>
  <c r="J83" i="22"/>
  <c r="W121" i="22"/>
  <c r="AL72" i="22"/>
  <c r="AL23" i="22"/>
  <c r="N80" i="22"/>
  <c r="H33" i="22"/>
  <c r="H122" i="22"/>
  <c r="AB37" i="22"/>
  <c r="F72" i="22"/>
  <c r="E42" i="22"/>
  <c r="H25" i="22"/>
  <c r="Q114" i="22"/>
  <c r="Y80" i="22"/>
  <c r="S53" i="22"/>
  <c r="P80" i="22"/>
  <c r="I10" i="22"/>
  <c r="W92" i="22"/>
  <c r="I16" i="20"/>
  <c r="J16" i="22"/>
  <c r="S80" i="22"/>
  <c r="H53" i="22"/>
  <c r="M92" i="22"/>
  <c r="S42" i="22"/>
  <c r="AJ46" i="22"/>
  <c r="AK53" i="22"/>
  <c r="I17" i="20"/>
  <c r="AG80" i="22"/>
  <c r="E26" i="22"/>
  <c r="AA114" i="22"/>
  <c r="AJ31" i="22"/>
  <c r="I12" i="20"/>
  <c r="H79" i="22"/>
  <c r="P26" i="22"/>
  <c r="I62" i="22"/>
  <c r="J29" i="22"/>
  <c r="AA90" i="22"/>
  <c r="E46" i="22"/>
  <c r="I27" i="22"/>
  <c r="S61" i="22"/>
  <c r="M26" i="22"/>
  <c r="H8" i="20"/>
  <c r="AD111" i="22"/>
  <c r="AA70" i="22"/>
  <c r="J31" i="22"/>
  <c r="H20" i="22"/>
  <c r="W80" i="22"/>
  <c r="I44" i="22"/>
  <c r="J100" i="22"/>
  <c r="T111" i="22"/>
  <c r="H70" i="22"/>
  <c r="M42" i="22"/>
  <c r="AA31" i="22"/>
  <c r="AE114" i="22"/>
  <c r="AB53" i="22"/>
  <c r="H58" i="22"/>
  <c r="Z26" i="22"/>
  <c r="I95" i="22"/>
  <c r="Q37" i="22"/>
  <c r="S46" i="22"/>
  <c r="H57" i="22"/>
  <c r="J91" i="22"/>
  <c r="U121" i="22"/>
  <c r="F22" i="22"/>
  <c r="T29" i="22"/>
  <c r="M53" i="22"/>
  <c r="AD46" i="22"/>
  <c r="J26" i="22"/>
  <c r="P31" i="22"/>
  <c r="J81" i="22"/>
  <c r="W26" i="22"/>
  <c r="I117" i="22"/>
  <c r="AK90" i="22"/>
  <c r="P23" i="22"/>
  <c r="AJ32" i="22"/>
  <c r="H43" i="22"/>
  <c r="R90" i="22"/>
  <c r="Q23" i="22"/>
  <c r="I9" i="20"/>
  <c r="J62" i="22"/>
  <c r="Y22" i="22"/>
  <c r="Q26" i="22"/>
  <c r="AK92" i="22"/>
  <c r="AE25" i="22"/>
  <c r="T31" i="22"/>
  <c r="H49" i="22"/>
  <c r="P36" i="22"/>
  <c r="J113" i="22"/>
  <c r="Q31" i="22"/>
  <c r="I17" i="22"/>
  <c r="Z46" i="22"/>
  <c r="AA36" i="22"/>
  <c r="AB25" i="22"/>
  <c r="I38" i="22"/>
  <c r="AI46" i="22"/>
  <c r="H67" i="22"/>
  <c r="J89" i="22"/>
  <c r="X56" i="22"/>
  <c r="I26" i="22"/>
  <c r="I43" i="22"/>
  <c r="H116" i="22"/>
  <c r="J56" i="22"/>
  <c r="AC90" i="22"/>
  <c r="AG34" i="22"/>
  <c r="F23" i="22"/>
  <c r="AB28" i="22"/>
  <c r="AF32" i="22"/>
  <c r="R25" i="22"/>
  <c r="H32" i="22"/>
  <c r="H121" i="22"/>
  <c r="AH37" i="22"/>
  <c r="E72" i="22"/>
  <c r="E23" i="22"/>
  <c r="M28" i="22"/>
  <c r="AI25" i="22"/>
  <c r="Z36" i="22"/>
  <c r="AB92" i="22"/>
  <c r="H54" i="22"/>
  <c r="J78" i="22"/>
  <c r="U72" i="22"/>
  <c r="P29" i="22"/>
  <c r="R53" i="22"/>
  <c r="J38" i="22"/>
  <c r="AA72" i="22"/>
  <c r="AJ42" i="22"/>
  <c r="I55" i="22"/>
  <c r="J34" i="22"/>
  <c r="AD34" i="22"/>
  <c r="AC23" i="22"/>
  <c r="AD28" i="22"/>
  <c r="N53" i="22"/>
  <c r="J105" i="22"/>
  <c r="O42" i="22"/>
  <c r="X53" i="22"/>
  <c r="I16" i="22"/>
  <c r="R61" i="22"/>
  <c r="I73" i="22"/>
  <c r="J40" i="22"/>
  <c r="AK72" i="22"/>
  <c r="AJ29" i="22"/>
  <c r="R36" i="22"/>
  <c r="J99" i="22"/>
  <c r="N122" i="22"/>
  <c r="Z61" i="22"/>
  <c r="H65" i="22"/>
  <c r="J102" i="22"/>
  <c r="AI34" i="22"/>
  <c r="AH23" i="22"/>
  <c r="AI28" i="22"/>
  <c r="AH36" i="22"/>
  <c r="E80" i="22"/>
  <c r="U25" i="22"/>
  <c r="U36" i="22"/>
  <c r="Q42" i="22"/>
  <c r="R46" i="22"/>
  <c r="AE53" i="22"/>
  <c r="F42" i="22"/>
  <c r="AJ53" i="22"/>
  <c r="I32" i="22"/>
  <c r="W42" i="22"/>
  <c r="P114" i="22"/>
  <c r="H97" i="22"/>
  <c r="J90" i="22"/>
  <c r="S56" i="22"/>
  <c r="I53" i="22"/>
  <c r="I60" i="22"/>
  <c r="AB111" i="22"/>
  <c r="M70" i="22"/>
  <c r="U42" i="22"/>
  <c r="AE31" i="22"/>
  <c r="AI114" i="22"/>
  <c r="J70" i="22"/>
  <c r="I59" i="22"/>
  <c r="AL26" i="22"/>
  <c r="H98" i="22"/>
  <c r="AA92" i="22"/>
  <c r="AC31" i="22"/>
  <c r="H114" i="22"/>
  <c r="M80" i="22"/>
  <c r="AI26" i="22"/>
  <c r="AF61" i="22"/>
  <c r="H5" i="20"/>
  <c r="H95" i="22"/>
  <c r="I9" i="22"/>
  <c r="I121" i="22"/>
  <c r="X121" i="22"/>
  <c r="AF70" i="22"/>
  <c r="H100" i="22"/>
  <c r="J60" i="22"/>
  <c r="M34" i="22"/>
  <c r="F24" i="22"/>
  <c r="E61" i="22"/>
  <c r="I6" i="20"/>
  <c r="O70" i="22"/>
  <c r="H18" i="22"/>
  <c r="I33" i="22"/>
  <c r="AA121" i="22"/>
  <c r="I23" i="22"/>
  <c r="J103" i="22"/>
  <c r="Q34" i="22"/>
  <c r="AJ27" i="22"/>
  <c r="AK46" i="22"/>
  <c r="I112" i="22"/>
  <c r="X34" i="22"/>
  <c r="Y27" i="22"/>
  <c r="I89" i="22"/>
  <c r="F56" i="22"/>
  <c r="AA61" i="22"/>
  <c r="AC53" i="22"/>
  <c r="M61" i="22"/>
  <c r="AE70" i="22"/>
  <c r="J53" i="22"/>
  <c r="I75" i="22"/>
  <c r="I52" i="22"/>
  <c r="S92" i="22"/>
  <c r="AC25" i="22"/>
  <c r="Y42" i="22"/>
  <c r="E25" i="22"/>
  <c r="J17" i="22"/>
  <c r="T70" i="22"/>
  <c r="I64" i="22"/>
  <c r="P53" i="22"/>
  <c r="I99" i="22"/>
  <c r="U37" i="22"/>
  <c r="AL92" i="22"/>
  <c r="I70" i="22"/>
  <c r="I63" i="22"/>
  <c r="I34" i="22"/>
  <c r="J65" i="22"/>
  <c r="Y121" i="22"/>
  <c r="Y72" i="22"/>
  <c r="AJ23" i="22"/>
  <c r="AB29" i="22"/>
  <c r="T33" i="22"/>
  <c r="F70" i="22"/>
  <c r="H77" i="22"/>
  <c r="J58" i="22"/>
  <c r="N121" i="22"/>
  <c r="AF72" i="22"/>
  <c r="AG23" i="22"/>
  <c r="AF46" i="22"/>
  <c r="P92" i="22"/>
  <c r="H112" i="22"/>
  <c r="AC111" i="22"/>
  <c r="I94" i="22"/>
  <c r="AE37" i="22"/>
  <c r="AJ122" i="22"/>
  <c r="AJ30" i="22"/>
  <c r="H5" i="22"/>
  <c r="J64" i="22"/>
  <c r="M22" i="22"/>
  <c r="U46" i="22"/>
  <c r="H93" i="22"/>
  <c r="F37" i="22"/>
  <c r="AB72" i="22"/>
  <c r="W24" i="22"/>
  <c r="X29" i="22"/>
  <c r="I30" i="22"/>
  <c r="P37" i="22"/>
  <c r="M25" i="22"/>
  <c r="H111" i="22"/>
  <c r="J22" i="22"/>
  <c r="AF31" i="22"/>
  <c r="H104" i="22"/>
  <c r="U90" i="22"/>
  <c r="AB22" i="22"/>
  <c r="T32" i="22"/>
  <c r="I19" i="22"/>
  <c r="R37" i="22"/>
  <c r="AC22" i="22"/>
  <c r="AH31" i="22"/>
  <c r="I100" i="22"/>
  <c r="T37" i="22"/>
  <c r="O122" i="22"/>
  <c r="AA24" i="22"/>
  <c r="AC29" i="22"/>
  <c r="AE61" i="22"/>
  <c r="AE92" i="22"/>
  <c r="P46" i="22"/>
  <c r="U53" i="22"/>
  <c r="I10" i="20"/>
  <c r="Q80" i="22"/>
  <c r="X25" i="22"/>
  <c r="E114" i="22"/>
  <c r="AG46" i="22"/>
  <c r="I6" i="22"/>
  <c r="I69" i="22"/>
  <c r="AL31" i="22"/>
  <c r="H40" i="22"/>
  <c r="H72" i="22"/>
  <c r="E90" i="22"/>
  <c r="AL80" i="22"/>
  <c r="I14" i="22"/>
  <c r="AA42" i="22"/>
  <c r="Y25" i="22"/>
  <c r="AG114" i="22"/>
  <c r="I111" i="22"/>
  <c r="AI53" i="22"/>
  <c r="Y111" i="22"/>
  <c r="H15" i="20"/>
  <c r="AH42" i="22"/>
  <c r="H21" i="22"/>
  <c r="J50" i="22"/>
  <c r="AE80" i="22"/>
  <c r="Q53" i="22"/>
  <c r="Y92" i="22"/>
  <c r="AL46" i="22"/>
  <c r="AI36" i="22"/>
  <c r="T26" i="22"/>
  <c r="I41" i="22"/>
  <c r="Z31" i="22"/>
  <c r="I77" i="22"/>
  <c r="J63" i="22"/>
  <c r="AB80" i="22"/>
  <c r="I47" i="22"/>
  <c r="J47" i="22"/>
  <c r="AG90" i="22"/>
  <c r="T122" i="22"/>
  <c r="AF28" i="22"/>
  <c r="AG25" i="22"/>
  <c r="W111" i="22"/>
  <c r="Q46" i="22"/>
  <c r="W61" i="22"/>
  <c r="J85" i="22"/>
  <c r="I31" i="22"/>
  <c r="I101" i="22"/>
  <c r="M90" i="22"/>
  <c r="T22" i="22"/>
  <c r="P32" i="22"/>
  <c r="H17" i="22"/>
  <c r="J21" i="22"/>
  <c r="X22" i="22"/>
  <c r="N70" i="22"/>
  <c r="J115" i="22"/>
  <c r="AE122" i="22"/>
  <c r="AB46" i="22"/>
  <c r="H8" i="22"/>
  <c r="O31" i="22"/>
  <c r="I92" i="22"/>
  <c r="H27" i="22"/>
  <c r="Z25" i="22"/>
  <c r="H109" i="22"/>
  <c r="AJ111" i="22"/>
  <c r="AC36" i="22"/>
  <c r="N111" i="22"/>
  <c r="E70" i="22"/>
  <c r="H46" i="22"/>
  <c r="H16" i="20"/>
  <c r="J61" i="22"/>
  <c r="H28" i="22"/>
  <c r="J68" i="22"/>
  <c r="S121" i="22"/>
  <c r="AC46" i="22"/>
  <c r="H22" i="22"/>
  <c r="H96" i="22"/>
  <c r="J97" i="22"/>
  <c r="AI37" i="22"/>
  <c r="AK56" i="22"/>
  <c r="P22" i="22"/>
  <c r="AF27" i="22"/>
  <c r="F32" i="22"/>
  <c r="O46" i="22"/>
  <c r="I15" i="20"/>
  <c r="H110" i="22"/>
  <c r="J48" i="22"/>
  <c r="R34" i="22"/>
  <c r="R22" i="22"/>
  <c r="S27" i="22"/>
  <c r="U61" i="22"/>
  <c r="I76" i="22"/>
  <c r="E121" i="22"/>
  <c r="I20" i="22"/>
  <c r="J77" i="22"/>
  <c r="AG56" i="22"/>
  <c r="AB27" i="22"/>
  <c r="AA111" i="22"/>
  <c r="H107" i="22"/>
  <c r="F34" i="22"/>
  <c r="N27" i="22"/>
  <c r="H18" i="20"/>
  <c r="J23" i="22"/>
  <c r="T56" i="22"/>
  <c r="AI22" i="22"/>
  <c r="AK27" i="22"/>
  <c r="Z42" i="22"/>
  <c r="I116" i="22"/>
  <c r="T34" i="22"/>
  <c r="AC80" i="22"/>
  <c r="AH92" i="22"/>
  <c r="AI121" i="22"/>
  <c r="I35" i="22"/>
  <c r="J110" i="22"/>
  <c r="U34" i="22"/>
  <c r="P28" i="22"/>
  <c r="F31" i="22"/>
  <c r="H115" i="22"/>
  <c r="AB34" i="22"/>
  <c r="AD27" i="22"/>
  <c r="I15" i="22"/>
  <c r="J69" i="22"/>
  <c r="AB56" i="22"/>
  <c r="M23" i="22"/>
  <c r="N28" i="22"/>
  <c r="AJ61" i="22"/>
  <c r="H12" i="20"/>
  <c r="I28" i="22"/>
  <c r="O90" i="22"/>
  <c r="I114" i="22"/>
  <c r="J24" i="22"/>
  <c r="M56" i="22"/>
  <c r="AB24" i="22"/>
  <c r="AD42" i="22"/>
  <c r="H94" i="22"/>
  <c r="AL121" i="22"/>
  <c r="U24" i="22"/>
  <c r="AH114" i="22"/>
  <c r="I72" i="22"/>
  <c r="P121" i="22"/>
  <c r="S22" i="22"/>
  <c r="Z27" i="22"/>
  <c r="AA30" i="22"/>
  <c r="I91" i="22"/>
  <c r="W56" i="22"/>
  <c r="AI24" i="22"/>
  <c r="Q32" i="22"/>
  <c r="AH35" i="22"/>
  <c r="N39" i="22"/>
  <c r="W41" i="22"/>
  <c r="AD44" i="22"/>
  <c r="AL48" i="22"/>
  <c r="R51" i="22"/>
  <c r="Z54" i="22"/>
  <c r="AH57" i="22"/>
  <c r="N60" i="22"/>
  <c r="W63" i="22"/>
  <c r="AD65" i="22"/>
  <c r="I13" i="20"/>
  <c r="AD80" i="22"/>
  <c r="H19" i="20"/>
  <c r="AE27" i="22"/>
  <c r="AD90" i="22"/>
  <c r="AA28" i="22"/>
  <c r="AL33" i="22"/>
  <c r="AL38" i="22"/>
  <c r="N43" i="22"/>
  <c r="N48" i="22"/>
  <c r="N51" i="22"/>
  <c r="R55" i="22"/>
  <c r="R59" i="22"/>
  <c r="R63" i="22"/>
  <c r="N61" i="22"/>
  <c r="J15" i="22"/>
  <c r="R122" i="22"/>
  <c r="AL28" i="22"/>
  <c r="X33" i="22"/>
  <c r="F38" i="22"/>
  <c r="AF40" i="22"/>
  <c r="T44" i="22"/>
  <c r="F49" i="22"/>
  <c r="AF51" i="22"/>
  <c r="T55" i="22"/>
  <c r="F59" i="22"/>
  <c r="AF62" i="22"/>
  <c r="AG42" i="22"/>
  <c r="AJ70" i="22"/>
  <c r="I103" i="22"/>
  <c r="H75" i="22"/>
  <c r="AA25" i="22"/>
  <c r="Z70" i="22"/>
  <c r="AC114" i="22"/>
  <c r="H13" i="20"/>
  <c r="O56" i="22"/>
  <c r="AC34" i="22"/>
  <c r="AE36" i="22"/>
  <c r="H48" i="22"/>
  <c r="F26" i="22"/>
  <c r="H106" i="22"/>
  <c r="AL111" i="22"/>
  <c r="I86" i="22"/>
  <c r="X26" i="22"/>
  <c r="AL114" i="22"/>
  <c r="AF114" i="22"/>
  <c r="Q56" i="22"/>
  <c r="T61" i="22"/>
  <c r="R56" i="22"/>
  <c r="J114" i="22"/>
  <c r="Q121" i="22"/>
  <c r="AH90" i="22"/>
  <c r="T90" i="22"/>
  <c r="H76" i="22"/>
  <c r="AG37" i="22"/>
  <c r="T24" i="22"/>
  <c r="O24" i="22"/>
  <c r="N22" i="22"/>
  <c r="I46" i="22"/>
  <c r="H55" i="22"/>
  <c r="W25" i="22"/>
  <c r="J122" i="22"/>
  <c r="F122" i="22"/>
  <c r="AB32" i="22"/>
  <c r="I120" i="22"/>
  <c r="S122" i="22"/>
  <c r="N26" i="22"/>
  <c r="J87" i="22"/>
  <c r="R72" i="22"/>
  <c r="AG24" i="22"/>
  <c r="AK111" i="22"/>
  <c r="J76" i="22"/>
  <c r="U23" i="22"/>
  <c r="AL32" i="22"/>
  <c r="AL45" i="22"/>
  <c r="AH40" i="22"/>
  <c r="R47" i="22"/>
  <c r="N50" i="22"/>
  <c r="AL52" i="22"/>
  <c r="W58" i="22"/>
  <c r="R62" i="22"/>
  <c r="N65" i="22"/>
  <c r="J71" i="22"/>
  <c r="AH56" i="22"/>
  <c r="AD22" i="22"/>
  <c r="AI72" i="22"/>
  <c r="E32" i="22"/>
  <c r="R38" i="22"/>
  <c r="AH43" i="22"/>
  <c r="AD49" i="22"/>
  <c r="W54" i="22"/>
  <c r="AL59" i="22"/>
  <c r="AH64" i="22"/>
  <c r="H62" i="22"/>
  <c r="AG22" i="22"/>
  <c r="AK30" i="22"/>
  <c r="T45" i="22"/>
  <c r="T41" i="22"/>
  <c r="AF47" i="22"/>
  <c r="F51" i="22"/>
  <c r="F57" i="22"/>
  <c r="T60" i="22"/>
  <c r="AF64" i="22"/>
  <c r="T67" i="22"/>
  <c r="F71" i="22"/>
  <c r="P34" i="22"/>
  <c r="R32" i="22"/>
  <c r="O39" i="22"/>
  <c r="AE44" i="22"/>
  <c r="S51" i="22"/>
  <c r="AI57" i="22"/>
  <c r="X63" i="22"/>
  <c r="U67" i="22"/>
  <c r="U71" i="22"/>
  <c r="I51" i="22"/>
  <c r="AD26" i="22"/>
  <c r="H51" i="22"/>
  <c r="Y28" i="22"/>
  <c r="AH121" i="22"/>
  <c r="AH28" i="22"/>
  <c r="N35" i="22"/>
  <c r="R39" i="22"/>
  <c r="R43" i="22"/>
  <c r="R48" i="22"/>
  <c r="W51" i="22"/>
  <c r="W55" i="22"/>
  <c r="W59" i="22"/>
  <c r="Z63" i="22"/>
  <c r="Z80" i="22"/>
  <c r="J49" i="22"/>
  <c r="AC122" i="22"/>
  <c r="Q29" i="22"/>
  <c r="AB33" i="22"/>
  <c r="P38" i="22"/>
  <c r="AJ40" i="22"/>
  <c r="AB44" i="22"/>
  <c r="P49" i="22"/>
  <c r="AJ51" i="22"/>
  <c r="AB55" i="22"/>
  <c r="P59" i="22"/>
  <c r="AJ62" i="22"/>
  <c r="AB65" i="22"/>
  <c r="P68" i="22"/>
  <c r="AD25" i="22"/>
  <c r="AE22" i="22"/>
  <c r="E35" i="22"/>
  <c r="AA40" i="22"/>
  <c r="O48" i="22"/>
  <c r="AE52" i="22"/>
  <c r="X114" i="22"/>
  <c r="X37" i="22"/>
  <c r="J82" i="22"/>
  <c r="J41" i="22"/>
  <c r="I29" i="22"/>
  <c r="AA80" i="22"/>
  <c r="AH46" i="22"/>
  <c r="I40" i="22"/>
  <c r="J67" i="22"/>
  <c r="T46" i="22"/>
  <c r="I5" i="20"/>
  <c r="I107" i="22"/>
  <c r="AK80" i="22"/>
  <c r="J42" i="22"/>
  <c r="W114" i="22"/>
  <c r="AF24" i="22"/>
  <c r="H39" i="22"/>
  <c r="J108" i="22"/>
  <c r="X15" i="22"/>
  <c r="N34" i="22"/>
  <c r="S114" i="22"/>
  <c r="AE42" i="22"/>
  <c r="AF42" i="22"/>
  <c r="I119" i="22"/>
  <c r="I85" i="22"/>
  <c r="P122" i="22"/>
  <c r="AD114" i="22"/>
  <c r="Y122" i="22"/>
  <c r="M37" i="22"/>
  <c r="AF23" i="22"/>
  <c r="AA23" i="22"/>
  <c r="AK122" i="22"/>
  <c r="R121" i="22"/>
  <c r="W36" i="22"/>
  <c r="I42" i="22"/>
  <c r="N114" i="22"/>
  <c r="U27" i="22"/>
  <c r="E36" i="22"/>
  <c r="J119" i="22"/>
  <c r="H38" i="22"/>
  <c r="J27" i="22"/>
  <c r="AJ22" i="22"/>
  <c r="AD31" i="22"/>
  <c r="J112" i="22"/>
  <c r="AH22" i="22"/>
  <c r="H44" i="22"/>
  <c r="J79" i="22"/>
  <c r="U122" i="22"/>
  <c r="S28" i="22"/>
  <c r="H6" i="20"/>
  <c r="N90" i="22"/>
  <c r="U28" i="22"/>
  <c r="AD33" i="22"/>
  <c r="Z38" i="22"/>
  <c r="AL41" i="22"/>
  <c r="AH47" i="22"/>
  <c r="AD50" i="22"/>
  <c r="N55" i="22"/>
  <c r="AL58" i="22"/>
  <c r="AH62" i="22"/>
  <c r="H42" i="22"/>
  <c r="AC56" i="22"/>
  <c r="AK24" i="22"/>
  <c r="N92" i="22"/>
  <c r="AA22" i="22"/>
  <c r="O33" i="22"/>
  <c r="AH39" i="22"/>
  <c r="Z44" i="22"/>
  <c r="W50" i="22"/>
  <c r="AL55" i="22"/>
  <c r="AH60" i="22"/>
  <c r="Z65" i="22"/>
  <c r="J96" i="22"/>
  <c r="S24" i="22"/>
  <c r="AD32" i="22"/>
  <c r="AF38" i="22"/>
  <c r="F43" i="22"/>
  <c r="T48" i="22"/>
  <c r="T52" i="22"/>
  <c r="AF57" i="22"/>
  <c r="F62" i="22"/>
  <c r="AK36" i="22"/>
  <c r="P61" i="22"/>
  <c r="I11" i="20"/>
  <c r="W70" i="22"/>
  <c r="H61" i="22"/>
  <c r="H74" i="22"/>
  <c r="Q25" i="22"/>
  <c r="Q111" i="22"/>
  <c r="J39" i="22"/>
  <c r="E37" i="22"/>
  <c r="U92" i="22"/>
  <c r="AA56" i="22"/>
  <c r="AJ28" i="22"/>
  <c r="Z92" i="22"/>
  <c r="H36" i="22"/>
  <c r="AH80" i="22"/>
  <c r="AK61" i="22"/>
  <c r="H86" i="22"/>
  <c r="R80" i="22"/>
  <c r="O37" i="22"/>
  <c r="T30" i="22"/>
  <c r="J72" i="22"/>
  <c r="M36" i="22"/>
  <c r="H56" i="22"/>
  <c r="H69" i="22"/>
  <c r="H113" i="22"/>
  <c r="Q30" i="22"/>
  <c r="H6" i="22"/>
  <c r="AG121" i="22"/>
  <c r="AD121" i="22"/>
  <c r="AJ90" i="22"/>
  <c r="Y26" i="22"/>
  <c r="X111" i="22"/>
  <c r="AL61" i="22"/>
  <c r="I105" i="22"/>
  <c r="Y34" i="22"/>
  <c r="P30" i="22"/>
  <c r="I22" i="22"/>
  <c r="AH34" i="22"/>
  <c r="AJ80" i="22"/>
  <c r="H103" i="22"/>
  <c r="AJ56" i="22"/>
  <c r="E24" i="22"/>
  <c r="AH29" i="22"/>
  <c r="J28" i="22"/>
  <c r="AH122" i="22"/>
  <c r="U30" i="22"/>
  <c r="W45" i="22"/>
  <c r="R40" i="22"/>
  <c r="N44" i="22"/>
  <c r="Z49" i="22"/>
  <c r="W52" i="22"/>
  <c r="R57" i="22"/>
  <c r="AD60" i="22"/>
  <c r="Z64" i="22"/>
  <c r="AI90" i="22"/>
  <c r="H105" i="22"/>
  <c r="AF121" i="22"/>
  <c r="J73" i="22"/>
  <c r="AI29" i="22"/>
  <c r="Z45" i="22"/>
  <c r="R41" i="22"/>
  <c r="AH48" i="22"/>
  <c r="AD52" i="22"/>
  <c r="Z58" i="22"/>
  <c r="N64" i="22"/>
  <c r="H17" i="20"/>
  <c r="Z34" i="22"/>
  <c r="AL29" i="22"/>
  <c r="AF35" i="22"/>
  <c r="F40" i="22"/>
  <c r="F47" i="22"/>
  <c r="T50" i="22"/>
  <c r="AF54" i="22"/>
  <c r="AF59" i="22"/>
  <c r="F64" i="22"/>
  <c r="S70" i="22"/>
  <c r="T36" i="22"/>
  <c r="I108" i="22"/>
  <c r="P72" i="22"/>
  <c r="I12" i="22"/>
  <c r="I97" i="22"/>
  <c r="AH70" i="22"/>
  <c r="I88" i="22"/>
  <c r="E56" i="22"/>
  <c r="F114" i="22"/>
  <c r="AJ37" i="22"/>
  <c r="N72" i="22"/>
  <c r="Z43" i="22"/>
  <c r="Z59" i="22"/>
  <c r="J12" i="22"/>
  <c r="Z40" i="22"/>
  <c r="Z62" i="22"/>
  <c r="F35" i="22"/>
  <c r="F54" i="22"/>
  <c r="F66" i="22"/>
  <c r="T69" i="22"/>
  <c r="AL122" i="22"/>
  <c r="AI35" i="22"/>
  <c r="AA43" i="22"/>
  <c r="X52" i="22"/>
  <c r="O60" i="22"/>
  <c r="AA66" i="22"/>
  <c r="X31" i="22"/>
  <c r="M72" i="22"/>
  <c r="N42" i="22"/>
  <c r="AH25" i="22"/>
  <c r="AL22" i="22"/>
  <c r="U33" i="22"/>
  <c r="AL39" i="22"/>
  <c r="AH44" i="22"/>
  <c r="Z50" i="22"/>
  <c r="N57" i="22"/>
  <c r="AL60" i="22"/>
  <c r="AH65" i="22"/>
  <c r="J59" i="22"/>
  <c r="AD24" i="22"/>
  <c r="AI32" i="22"/>
  <c r="AJ38" i="22"/>
  <c r="P43" i="22"/>
  <c r="AB48" i="22"/>
  <c r="AB52" i="22"/>
  <c r="AJ57" i="22"/>
  <c r="P62" i="22"/>
  <c r="P66" i="22"/>
  <c r="AB69" i="22"/>
  <c r="AL34" i="22"/>
  <c r="O45" i="22"/>
  <c r="AI43" i="22"/>
  <c r="AA51" i="22"/>
  <c r="H88" i="22"/>
  <c r="AF30" i="22"/>
  <c r="H78" i="22"/>
  <c r="I98" i="22"/>
  <c r="AE23" i="22"/>
  <c r="AA32" i="22"/>
  <c r="AH45" i="22"/>
  <c r="AL40" i="22"/>
  <c r="AL44" i="22"/>
  <c r="AL49" i="22"/>
  <c r="N54" i="22"/>
  <c r="N58" i="22"/>
  <c r="N62" i="22"/>
  <c r="R65" i="22"/>
  <c r="H24" i="22"/>
  <c r="AD56" i="22"/>
  <c r="M27" i="22"/>
  <c r="S32" i="22"/>
  <c r="F45" i="22"/>
  <c r="AF39" i="22"/>
  <c r="T43" i="22"/>
  <c r="F48" i="22"/>
  <c r="AF50" i="22"/>
  <c r="T54" i="22"/>
  <c r="F58" i="22"/>
  <c r="AF60" i="22"/>
  <c r="T64" i="22"/>
  <c r="F67" i="22"/>
  <c r="AF69" i="22"/>
  <c r="F121" i="22"/>
  <c r="X30" i="22"/>
  <c r="AA38" i="22"/>
  <c r="O44" i="22"/>
  <c r="AE50" i="22"/>
  <c r="S57" i="22"/>
  <c r="AI62" i="22"/>
  <c r="AL66" i="22"/>
  <c r="E71" i="22"/>
  <c r="U74" i="22"/>
  <c r="AC76" i="22"/>
  <c r="AK78" i="22"/>
  <c r="Q82" i="22"/>
  <c r="Y85" i="22"/>
  <c r="AG87" i="22"/>
  <c r="M91" i="22"/>
  <c r="U94" i="22"/>
  <c r="AC96" i="22"/>
  <c r="AK98" i="22"/>
  <c r="Q101" i="22"/>
  <c r="Y103" i="22"/>
  <c r="AG105" i="22"/>
  <c r="M108" i="22"/>
  <c r="U110" i="22"/>
  <c r="AC113" i="22"/>
  <c r="AK116" i="22"/>
  <c r="Q119" i="22"/>
  <c r="AA12" i="20"/>
  <c r="AF14" i="20"/>
  <c r="AJ16" i="20"/>
  <c r="J19" i="20"/>
  <c r="I109" i="22"/>
  <c r="O28" i="22"/>
  <c r="S45" i="22"/>
  <c r="F90" i="22"/>
  <c r="R45" i="22"/>
  <c r="Z52" i="22"/>
  <c r="I14" i="20"/>
  <c r="AB35" i="22"/>
  <c r="P50" i="22"/>
  <c r="AJ63" i="22"/>
  <c r="AK28" i="22"/>
  <c r="X55" i="22"/>
  <c r="AG66" i="22"/>
  <c r="AC73" i="22"/>
  <c r="AG76" i="22"/>
  <c r="AG79" i="22"/>
  <c r="AG83" i="22"/>
  <c r="AK87" i="22"/>
  <c r="AK91" i="22"/>
  <c r="AK95" i="22"/>
  <c r="M99" i="22"/>
  <c r="M102" i="22"/>
  <c r="M105" i="22"/>
  <c r="Q108" i="22"/>
  <c r="Q112" i="22"/>
  <c r="Q116" i="22"/>
  <c r="U119" i="22"/>
  <c r="V13" i="20"/>
  <c r="P16" i="20"/>
  <c r="N19" i="20"/>
  <c r="AB121" i="22"/>
  <c r="AI33" i="22"/>
  <c r="E41" i="22"/>
  <c r="AA48" i="22"/>
  <c r="O54" i="22"/>
  <c r="AE59" i="22"/>
  <c r="S65" i="22"/>
  <c r="AA68" i="22"/>
  <c r="S73" i="22"/>
  <c r="AB23" i="22"/>
  <c r="N24" i="22"/>
  <c r="N47" i="22"/>
  <c r="W62" i="22"/>
  <c r="X27" i="22"/>
  <c r="AB43" i="22"/>
  <c r="P58" i="22"/>
  <c r="AJ69" i="22"/>
  <c r="X44" i="22"/>
  <c r="O63" i="22"/>
  <c r="Q71" i="22"/>
  <c r="U75" i="22"/>
  <c r="Y78" i="22"/>
  <c r="Y82" i="22"/>
  <c r="Y86" i="22"/>
  <c r="AC89" i="22"/>
  <c r="AC94" i="22"/>
  <c r="AC97" i="22"/>
  <c r="AG100" i="22"/>
  <c r="AG103" i="22"/>
  <c r="AG106" i="22"/>
  <c r="AK109" i="22"/>
  <c r="AK113" i="22"/>
  <c r="AK117" i="22"/>
  <c r="O12" i="20"/>
  <c r="J15" i="20"/>
  <c r="AH17" i="20"/>
  <c r="H10" i="20"/>
  <c r="O29" i="22"/>
  <c r="E39" i="22"/>
  <c r="AA44" i="22"/>
  <c r="O51" i="22"/>
  <c r="AE57" i="22"/>
  <c r="S63" i="22"/>
  <c r="R67" i="22"/>
  <c r="S71" i="22"/>
  <c r="AA74" i="22"/>
  <c r="AI76" i="22"/>
  <c r="O79" i="22"/>
  <c r="X82" i="22"/>
  <c r="AE85" i="22"/>
  <c r="E88" i="22"/>
  <c r="S91" i="22"/>
  <c r="AA94" i="22"/>
  <c r="AI96" i="22"/>
  <c r="O99" i="22"/>
  <c r="X101" i="22"/>
  <c r="AE103" i="22"/>
  <c r="E106" i="22"/>
  <c r="S108" i="22"/>
  <c r="AA110" i="22"/>
  <c r="AI113" i="22"/>
  <c r="O117" i="22"/>
  <c r="AH61" i="22"/>
  <c r="X42" i="22"/>
  <c r="X80" i="22"/>
  <c r="F111" i="22"/>
  <c r="S90" i="22"/>
  <c r="Z24" i="22"/>
  <c r="O27" i="22"/>
  <c r="I118" i="22"/>
  <c r="H81" i="22"/>
  <c r="Z37" i="22"/>
  <c r="R23" i="22"/>
  <c r="U29" i="22"/>
  <c r="W48" i="22"/>
  <c r="AL63" i="22"/>
  <c r="I68" i="22"/>
  <c r="W47" i="22"/>
  <c r="N25" i="22"/>
  <c r="T39" i="22"/>
  <c r="T58" i="22"/>
  <c r="AF66" i="22"/>
  <c r="U111" i="22"/>
  <c r="E27" i="22"/>
  <c r="E38" i="22"/>
  <c r="AI47" i="22"/>
  <c r="AA54" i="22"/>
  <c r="S62" i="22"/>
  <c r="N68" i="22"/>
  <c r="AL25" i="22"/>
  <c r="F29" i="22"/>
  <c r="J101" i="22"/>
  <c r="H82" i="22"/>
  <c r="R27" i="22"/>
  <c r="AL35" i="22"/>
  <c r="AD40" i="22"/>
  <c r="Z47" i="22"/>
  <c r="N52" i="22"/>
  <c r="AL57" i="22"/>
  <c r="AD62" i="22"/>
  <c r="AH53" i="22"/>
  <c r="N56" i="22"/>
  <c r="Q28" i="22"/>
  <c r="P35" i="22"/>
  <c r="AB39" i="22"/>
  <c r="AJ43" i="22"/>
  <c r="AJ49" i="22"/>
  <c r="P54" i="22"/>
  <c r="AB58" i="22"/>
  <c r="AB63" i="22"/>
  <c r="AJ66" i="22"/>
  <c r="P71" i="22"/>
  <c r="AG27" i="22"/>
  <c r="S38" i="22"/>
  <c r="E47" i="22"/>
  <c r="AI54" i="22"/>
  <c r="S111" i="22"/>
  <c r="H9" i="20"/>
  <c r="X72" i="22"/>
  <c r="J45" i="22"/>
  <c r="AC27" i="22"/>
  <c r="Z33" i="22"/>
  <c r="AD38" i="22"/>
  <c r="AD41" i="22"/>
  <c r="AD47" i="22"/>
  <c r="AH50" i="22"/>
  <c r="AH54" i="22"/>
  <c r="AH58" i="22"/>
  <c r="AL62" i="22"/>
  <c r="AL65" i="22"/>
  <c r="H119" i="22"/>
  <c r="S72" i="22"/>
  <c r="X28" i="22"/>
  <c r="M33" i="22"/>
  <c r="AF45" i="22"/>
  <c r="T40" i="22"/>
  <c r="F44" i="22"/>
  <c r="AF48" i="22"/>
  <c r="T51" i="22"/>
  <c r="F55" i="22"/>
  <c r="AF58" i="22"/>
  <c r="T62" i="22"/>
  <c r="F65" i="22"/>
  <c r="AF67" i="22"/>
  <c r="AD92" i="22"/>
  <c r="AE72" i="22"/>
  <c r="E33" i="22"/>
  <c r="AE39" i="22"/>
  <c r="S47" i="22"/>
  <c r="AI51" i="22"/>
  <c r="X58" i="22"/>
  <c r="E64" i="22"/>
  <c r="AE67" i="22"/>
  <c r="AC71" i="22"/>
  <c r="AK74" i="22"/>
  <c r="Q77" i="22"/>
  <c r="Y79" i="22"/>
  <c r="AG82" i="22"/>
  <c r="M86" i="22"/>
  <c r="U88" i="22"/>
  <c r="AC91" i="22"/>
  <c r="AK94" i="22"/>
  <c r="Q97" i="22"/>
  <c r="Y99" i="22"/>
  <c r="AG101" i="22"/>
  <c r="M104" i="22"/>
  <c r="U106" i="22"/>
  <c r="AC108" i="22"/>
  <c r="AK110" i="22"/>
  <c r="Q115" i="22"/>
  <c r="Y117" i="22"/>
  <c r="AG119" i="22"/>
  <c r="N13" i="20"/>
  <c r="R15" i="20"/>
  <c r="V17" i="20"/>
  <c r="Z19" i="20"/>
  <c r="J33" i="22"/>
  <c r="O30" i="22"/>
  <c r="T53" i="22"/>
  <c r="I49" i="22"/>
  <c r="W40" i="22"/>
  <c r="Z57" i="22"/>
  <c r="AL90" i="22"/>
  <c r="P39" i="22"/>
  <c r="AJ52" i="22"/>
  <c r="AB66" i="22"/>
  <c r="AE45" i="22"/>
  <c r="S59" i="22"/>
  <c r="S68" i="22"/>
  <c r="AI56" i="22"/>
  <c r="AA53" i="22"/>
  <c r="I74" i="22"/>
  <c r="AB36" i="22"/>
  <c r="J32" i="22"/>
  <c r="AF53" i="22"/>
  <c r="Y114" i="22"/>
  <c r="W30" i="22"/>
  <c r="Y90" i="22"/>
  <c r="AI27" i="22"/>
  <c r="M29" i="22"/>
  <c r="R35" i="22"/>
  <c r="AH51" i="22"/>
  <c r="I54" i="22"/>
  <c r="Y24" i="22"/>
  <c r="AL51" i="22"/>
  <c r="Z121" i="22"/>
  <c r="AF43" i="22"/>
  <c r="T63" i="22"/>
  <c r="F68" i="22"/>
  <c r="I48" i="22"/>
  <c r="W29" i="22"/>
  <c r="S40" i="22"/>
  <c r="E49" i="22"/>
  <c r="AE55" i="22"/>
  <c r="AA64" i="22"/>
  <c r="AI68" i="22"/>
  <c r="AE56" i="22"/>
  <c r="J20" i="22"/>
  <c r="S34" i="22"/>
  <c r="J121" i="22"/>
  <c r="N30" i="22"/>
  <c r="AD45" i="22"/>
  <c r="Z41" i="22"/>
  <c r="N49" i="22"/>
  <c r="AH52" i="22"/>
  <c r="AD58" i="22"/>
  <c r="R64" i="22"/>
  <c r="H14" i="22"/>
  <c r="AJ34" i="22"/>
  <c r="R30" i="22"/>
  <c r="AJ35" i="22"/>
  <c r="P40" i="22"/>
  <c r="P47" i="22"/>
  <c r="AB50" i="22"/>
  <c r="AJ54" i="22"/>
  <c r="AJ59" i="22"/>
  <c r="P64" i="22"/>
  <c r="AB67" i="22"/>
  <c r="I90" i="22"/>
  <c r="AK29" i="22"/>
  <c r="X39" i="22"/>
  <c r="S49" i="22"/>
  <c r="E57" i="22"/>
  <c r="I93" i="22"/>
  <c r="AI122" i="22"/>
  <c r="Q24" i="22"/>
  <c r="AL56" i="22"/>
  <c r="N29" i="22"/>
  <c r="W35" i="22"/>
  <c r="W39" i="22"/>
  <c r="W43" i="22"/>
  <c r="Z48" i="22"/>
  <c r="Z51" i="22"/>
  <c r="Z55" i="22"/>
  <c r="AD59" i="22"/>
  <c r="AD63" i="22"/>
  <c r="O111" i="22"/>
  <c r="J93" i="22"/>
  <c r="E22" i="22"/>
  <c r="Y29" i="22"/>
  <c r="AF33" i="22"/>
  <c r="T38" i="22"/>
  <c r="F41" i="22"/>
  <c r="AF44" i="22"/>
  <c r="T49" i="22"/>
  <c r="F52" i="22"/>
  <c r="AF55" i="22"/>
  <c r="T59" i="22"/>
  <c r="F63" i="22"/>
  <c r="AF65" i="22"/>
  <c r="T68" i="22"/>
  <c r="R70" i="22"/>
  <c r="Y23" i="22"/>
  <c r="S35" i="22"/>
  <c r="AI40" i="22"/>
  <c r="X48" i="22"/>
  <c r="E54" i="22"/>
  <c r="AA59" i="22"/>
  <c r="O65" i="22"/>
  <c r="Y68" i="22"/>
  <c r="Q73" i="22"/>
  <c r="Y75" i="22"/>
  <c r="AG77" i="22"/>
  <c r="M81" i="22"/>
  <c r="U83" i="22"/>
  <c r="AC86" i="22"/>
  <c r="AK88" i="22"/>
  <c r="Q93" i="22"/>
  <c r="Y95" i="22"/>
  <c r="AG97" i="22"/>
  <c r="M100" i="22"/>
  <c r="U102" i="22"/>
  <c r="AC104" i="22"/>
  <c r="AK106" i="22"/>
  <c r="Q109" i="22"/>
  <c r="Y112" i="22"/>
  <c r="AG115" i="22"/>
  <c r="M118" i="22"/>
  <c r="U120" i="22"/>
  <c r="AD13" i="20"/>
  <c r="AH15" i="20"/>
  <c r="AL17" i="20"/>
  <c r="I61" i="22"/>
  <c r="AA34" i="22"/>
  <c r="AH32" i="22"/>
  <c r="M121" i="22"/>
  <c r="Q22" i="22"/>
  <c r="W44" i="22"/>
  <c r="Z60" i="22"/>
  <c r="AK23" i="22"/>
  <c r="AJ41" i="22"/>
  <c r="AB57" i="22"/>
  <c r="P69" i="22"/>
  <c r="S43" i="22"/>
  <c r="AA62" i="22"/>
  <c r="AH69" i="22"/>
  <c r="AK25" i="22"/>
  <c r="Q70" i="22"/>
  <c r="AB31" i="22"/>
  <c r="AD39" i="22"/>
  <c r="AD57" i="22"/>
  <c r="AF68" i="22"/>
  <c r="O50" i="22"/>
  <c r="J86" i="22"/>
  <c r="W32" i="22"/>
  <c r="AD54" i="22"/>
  <c r="O23" i="22"/>
  <c r="AJ47" i="22"/>
  <c r="AJ64" i="22"/>
  <c r="AE41" i="22"/>
  <c r="AE111" i="22"/>
  <c r="N45" i="22"/>
  <c r="R52" i="22"/>
  <c r="N36" i="22"/>
  <c r="T35" i="22"/>
  <c r="F50" i="22"/>
  <c r="AF63" i="22"/>
  <c r="W28" i="22"/>
  <c r="O55" i="22"/>
  <c r="AG73" i="22"/>
  <c r="AK83" i="22"/>
  <c r="M96" i="22"/>
  <c r="Q105" i="22"/>
  <c r="U116" i="22"/>
  <c r="T16" i="20"/>
  <c r="O35" i="22"/>
  <c r="AD64" i="22"/>
  <c r="J109" i="22"/>
  <c r="Y74" i="22"/>
  <c r="Q78" i="22"/>
  <c r="M83" i="22"/>
  <c r="AC88" i="22"/>
  <c r="Y94" i="22"/>
  <c r="Q98" i="22"/>
  <c r="AG102" i="22"/>
  <c r="AC106" i="22"/>
  <c r="Y110" i="22"/>
  <c r="M117" i="22"/>
  <c r="AG120" i="22"/>
  <c r="Z15" i="20"/>
  <c r="AH19" i="20"/>
  <c r="AC28" i="22"/>
  <c r="AI39" i="22"/>
  <c r="AE49" i="22"/>
  <c r="X57" i="22"/>
  <c r="O64" i="22"/>
  <c r="U69" i="22"/>
  <c r="X74" i="22"/>
  <c r="H37" i="22"/>
  <c r="R50" i="22"/>
  <c r="H41" i="22"/>
  <c r="AJ39" i="22"/>
  <c r="AJ60" i="22"/>
  <c r="AI30" i="22"/>
  <c r="AI59" i="22"/>
  <c r="M73" i="22"/>
  <c r="AK76" i="22"/>
  <c r="AG81" i="22"/>
  <c r="U87" i="22"/>
  <c r="M93" i="22"/>
  <c r="AK96" i="22"/>
  <c r="Y101" i="22"/>
  <c r="U105" i="22"/>
  <c r="M109" i="22"/>
  <c r="AC115" i="22"/>
  <c r="Y119" i="22"/>
  <c r="T14" i="20"/>
  <c r="AB18" i="20"/>
  <c r="AF56" i="22"/>
  <c r="AI45" i="22"/>
  <c r="AE47" i="22"/>
  <c r="X54" i="22"/>
  <c r="O62" i="22"/>
  <c r="E68" i="22"/>
  <c r="X73" i="22"/>
  <c r="S76" i="22"/>
  <c r="AE79" i="22"/>
  <c r="AA83" i="22"/>
  <c r="X87" i="22"/>
  <c r="AI91" i="22"/>
  <c r="AE95" i="22"/>
  <c r="AA98" i="22"/>
  <c r="E102" i="22"/>
  <c r="AI104" i="22"/>
  <c r="AE107" i="22"/>
  <c r="O112" i="22"/>
  <c r="E116" i="22"/>
  <c r="AI118" i="22"/>
  <c r="F6" i="20"/>
  <c r="X13" i="20"/>
  <c r="AB15" i="20"/>
  <c r="AF17" i="20"/>
  <c r="J120" i="22"/>
  <c r="AK45" i="22"/>
  <c r="M50" i="22"/>
  <c r="Q62" i="22"/>
  <c r="AA69" i="22"/>
  <c r="AJ76" i="22"/>
  <c r="F33" i="22"/>
  <c r="E28" i="22"/>
  <c r="AL47" i="22"/>
  <c r="N63" i="22"/>
  <c r="AE28" i="22"/>
  <c r="P44" i="22"/>
  <c r="AJ58" i="22"/>
  <c r="T80" i="22"/>
  <c r="AA47" i="22"/>
  <c r="AE63" i="22"/>
  <c r="Y71" i="22"/>
  <c r="AC75" i="22"/>
  <c r="AC78" i="22"/>
  <c r="AC82" i="22"/>
  <c r="AG86" i="22"/>
  <c r="AG89" i="22"/>
  <c r="AG94" i="22"/>
  <c r="AK97" i="22"/>
  <c r="AK100" i="22"/>
  <c r="AK103" i="22"/>
  <c r="M107" i="22"/>
  <c r="M110" i="22"/>
  <c r="M115" i="22"/>
  <c r="Q118" i="22"/>
  <c r="S12" i="20"/>
  <c r="N15" i="20"/>
  <c r="E18" i="20"/>
  <c r="I58" i="22"/>
  <c r="AD29" i="22"/>
  <c r="S39" i="22"/>
  <c r="AI44" i="22"/>
  <c r="X51" i="22"/>
  <c r="E58" i="22"/>
  <c r="AA63" i="22"/>
  <c r="X67" i="22"/>
  <c r="X71" i="22"/>
  <c r="AE74" i="22"/>
  <c r="E77" i="22"/>
  <c r="S79" i="22"/>
  <c r="AA82" i="22"/>
  <c r="AI85" i="22"/>
  <c r="O88" i="22"/>
  <c r="X91" i="22"/>
  <c r="AE94" i="22"/>
  <c r="E97" i="22"/>
  <c r="S99" i="22"/>
  <c r="AA101" i="22"/>
  <c r="AI103" i="22"/>
  <c r="O106" i="22"/>
  <c r="X108" i="22"/>
  <c r="AE110" i="22"/>
  <c r="E115" i="22"/>
  <c r="S117" i="22"/>
  <c r="AA119" i="22"/>
  <c r="F11" i="20"/>
  <c r="N14" i="20"/>
  <c r="R16" i="20"/>
  <c r="V18" i="20"/>
  <c r="S23" i="22"/>
  <c r="AG40" i="22"/>
  <c r="AK52" i="22"/>
  <c r="M65" i="22"/>
  <c r="P73" i="22"/>
  <c r="AB78" i="22"/>
  <c r="F86" i="22"/>
  <c r="P93" i="22"/>
  <c r="AB98" i="22"/>
  <c r="F104" i="22"/>
  <c r="P109" i="22"/>
  <c r="AB116" i="22"/>
  <c r="R12" i="20"/>
  <c r="Q16" i="20"/>
  <c r="F20" i="20"/>
  <c r="F18" i="22"/>
  <c r="T21" i="22"/>
  <c r="N15" i="22"/>
  <c r="AK18" i="22"/>
  <c r="Q13" i="1"/>
  <c r="AH20" i="1"/>
  <c r="U9" i="1"/>
  <c r="AD9" i="1"/>
  <c r="AH11" i="1"/>
  <c r="M15" i="1"/>
  <c r="L7" i="1"/>
  <c r="AF18" i="1"/>
  <c r="Q27" i="22"/>
  <c r="P90" i="22"/>
  <c r="AG38" i="22"/>
  <c r="AK50" i="22"/>
  <c r="M63" i="22"/>
  <c r="O71" i="22"/>
  <c r="AB77" i="22"/>
  <c r="F85" i="22"/>
  <c r="P91" i="22"/>
  <c r="AB97" i="22"/>
  <c r="F103" i="22"/>
  <c r="P108" i="22"/>
  <c r="AB115" i="22"/>
  <c r="E8" i="20"/>
  <c r="Y15" i="20"/>
  <c r="U19" i="20"/>
  <c r="Z21" i="20"/>
  <c r="S20" i="22"/>
  <c r="AG53" i="22"/>
  <c r="J118" i="22"/>
  <c r="AA35" i="22"/>
  <c r="U77" i="22"/>
  <c r="Y93" i="22"/>
  <c r="AC105" i="22"/>
  <c r="AK119" i="22"/>
  <c r="AA122" i="22"/>
  <c r="E55" i="22"/>
  <c r="AE73" i="22"/>
  <c r="AI78" i="22"/>
  <c r="X85" i="22"/>
  <c r="E91" i="22"/>
  <c r="AA96" i="22"/>
  <c r="O101" i="22"/>
  <c r="AE105" i="22"/>
  <c r="S110" i="22"/>
  <c r="AI116" i="22"/>
  <c r="F8" i="20"/>
  <c r="AJ15" i="20"/>
  <c r="W34" i="22"/>
  <c r="Q51" i="22"/>
  <c r="T71" i="22"/>
  <c r="F83" i="22"/>
  <c r="AJ91" i="22"/>
  <c r="T100" i="22"/>
  <c r="P107" i="22"/>
  <c r="T116" i="22"/>
  <c r="AC13" i="20"/>
  <c r="AG18" i="20"/>
  <c r="F16" i="22"/>
  <c r="AI14" i="22"/>
  <c r="AG14" i="22"/>
  <c r="Q18" i="1"/>
  <c r="O12" i="1"/>
  <c r="P17" i="1"/>
  <c r="AG6" i="1"/>
  <c r="Z6" i="1"/>
  <c r="AI15" i="1"/>
  <c r="AD23" i="22"/>
  <c r="AA27" i="22"/>
  <c r="Y47" i="22"/>
  <c r="Y62" i="22"/>
  <c r="AJ73" i="22"/>
  <c r="F82" i="22"/>
  <c r="AJ89" i="22"/>
  <c r="T99" i="22"/>
  <c r="P106" i="22"/>
  <c r="T115" i="22"/>
  <c r="AL12" i="20"/>
  <c r="AG70" i="22"/>
  <c r="AJ24" i="22"/>
  <c r="T28" i="22"/>
  <c r="AD55" i="22"/>
  <c r="AH27" i="22"/>
  <c r="J66" i="22"/>
  <c r="E59" i="22"/>
  <c r="W72" i="22"/>
  <c r="W38" i="22"/>
  <c r="R60" i="22"/>
  <c r="N32" i="22"/>
  <c r="P51" i="22"/>
  <c r="AJ68" i="22"/>
  <c r="X50" i="22"/>
  <c r="R29" i="22"/>
  <c r="N40" i="22"/>
  <c r="W57" i="22"/>
  <c r="W90" i="22"/>
  <c r="F39" i="22"/>
  <c r="AF52" i="22"/>
  <c r="T66" i="22"/>
  <c r="X45" i="22"/>
  <c r="AE60" i="22"/>
  <c r="M76" i="22"/>
  <c r="Q87" i="22"/>
  <c r="U98" i="22"/>
  <c r="Y107" i="22"/>
  <c r="AC118" i="22"/>
  <c r="X18" i="20"/>
  <c r="Z90" i="22"/>
  <c r="AE30" i="22"/>
  <c r="AI49" i="22"/>
  <c r="Q75" i="22"/>
  <c r="M79" i="22"/>
  <c r="AC85" i="22"/>
  <c r="U89" i="22"/>
  <c r="Q95" i="22"/>
  <c r="AG99" i="22"/>
  <c r="AC103" i="22"/>
  <c r="U107" i="22"/>
  <c r="AK112" i="22"/>
  <c r="AG117" i="22"/>
  <c r="AE12" i="20"/>
  <c r="J17" i="20"/>
  <c r="F53" i="22"/>
  <c r="M32" i="22"/>
  <c r="O43" i="22"/>
  <c r="AI50" i="22"/>
  <c r="AA58" i="22"/>
  <c r="S66" i="22"/>
  <c r="N71" i="22"/>
  <c r="J43" i="22"/>
  <c r="AG32" i="22"/>
  <c r="R54" i="22"/>
  <c r="O34" i="22"/>
  <c r="P48" i="22"/>
  <c r="AB64" i="22"/>
  <c r="AI38" i="22"/>
  <c r="X65" i="22"/>
  <c r="AK73" i="22"/>
  <c r="AC77" i="22"/>
  <c r="Q83" i="22"/>
  <c r="M88" i="22"/>
  <c r="AK93" i="22"/>
  <c r="Y98" i="22"/>
  <c r="Q102" i="22"/>
  <c r="M106" i="22"/>
  <c r="AC110" i="22"/>
  <c r="Y116" i="22"/>
  <c r="Q120" i="22"/>
  <c r="AD15" i="20"/>
  <c r="R19" i="20"/>
  <c r="AI23" i="22"/>
  <c r="O40" i="22"/>
  <c r="AI48" i="22"/>
  <c r="AA55" i="22"/>
  <c r="X64" i="22"/>
  <c r="AG68" i="22"/>
  <c r="E74" i="22"/>
  <c r="X77" i="22"/>
  <c r="S81" i="22"/>
  <c r="O85" i="22"/>
  <c r="AA88" i="22"/>
  <c r="X93" i="22"/>
  <c r="S96" i="22"/>
  <c r="AE99" i="22"/>
  <c r="AA102" i="22"/>
  <c r="X105" i="22"/>
  <c r="AI108" i="22"/>
  <c r="AE112" i="22"/>
  <c r="AA116" i="22"/>
  <c r="X119" i="22"/>
  <c r="F10" i="20"/>
  <c r="J14" i="20"/>
  <c r="N16" i="20"/>
  <c r="R18" i="20"/>
  <c r="AG122" i="22"/>
  <c r="Q40" i="22"/>
  <c r="U52" i="22"/>
  <c r="Y64" i="22"/>
  <c r="AJ71" i="22"/>
  <c r="T78" i="22"/>
  <c r="AH26" i="22"/>
  <c r="AH33" i="22"/>
  <c r="AL50" i="22"/>
  <c r="AJ92" i="22"/>
  <c r="R33" i="22"/>
  <c r="AJ48" i="22"/>
  <c r="AB62" i="22"/>
  <c r="Q122" i="22"/>
  <c r="O52" i="22"/>
  <c r="E66" i="22"/>
  <c r="U73" i="22"/>
  <c r="U76" i="22"/>
  <c r="U79" i="22"/>
  <c r="Y83" i="22"/>
  <c r="Y87" i="22"/>
  <c r="Y91" i="22"/>
  <c r="AC95" i="22"/>
  <c r="AC98" i="22"/>
  <c r="AC101" i="22"/>
  <c r="AG104" i="22"/>
  <c r="AG107" i="22"/>
  <c r="AG110" i="22"/>
  <c r="AK115" i="22"/>
  <c r="AK118" i="22"/>
  <c r="F13" i="20"/>
  <c r="AL15" i="20"/>
  <c r="AF18" i="20"/>
  <c r="J116" i="22"/>
  <c r="Q33" i="22"/>
  <c r="X40" i="22"/>
  <c r="E48" i="22"/>
  <c r="AA52" i="22"/>
  <c r="O59" i="22"/>
  <c r="AE64" i="22"/>
  <c r="Q68" i="22"/>
  <c r="E73" i="22"/>
  <c r="S75" i="22"/>
  <c r="AA77" i="22"/>
  <c r="AI79" i="22"/>
  <c r="O83" i="22"/>
  <c r="X86" i="22"/>
  <c r="AE88" i="22"/>
  <c r="E93" i="22"/>
  <c r="S95" i="22"/>
  <c r="AA97" i="22"/>
  <c r="AI99" i="22"/>
  <c r="O102" i="22"/>
  <c r="X104" i="22"/>
  <c r="AE106" i="22"/>
  <c r="E109" i="22"/>
  <c r="S112" i="22"/>
  <c r="AA115" i="22"/>
  <c r="AI117" i="22"/>
  <c r="O120" i="22"/>
  <c r="U12" i="20"/>
  <c r="AD14" i="20"/>
  <c r="AH16" i="20"/>
  <c r="I18" i="22"/>
  <c r="P33" i="22"/>
  <c r="H71" i="22"/>
  <c r="P27" i="22"/>
  <c r="AF49" i="22"/>
  <c r="AE33" i="22"/>
  <c r="AE65" i="22"/>
  <c r="X23" i="22"/>
  <c r="AL43" i="22"/>
  <c r="AL64" i="22"/>
  <c r="AB45" i="22"/>
  <c r="P57" i="22"/>
  <c r="W37" i="22"/>
  <c r="P111" i="22"/>
  <c r="X122" i="22"/>
  <c r="R44" i="22"/>
  <c r="W60" i="22"/>
  <c r="Z23" i="22"/>
  <c r="AF41" i="22"/>
  <c r="T57" i="22"/>
  <c r="F69" i="22"/>
  <c r="E43" i="22"/>
  <c r="Q66" i="22"/>
  <c r="U78" i="22"/>
  <c r="Y89" i="22"/>
  <c r="AC100" i="22"/>
  <c r="AG109" i="22"/>
  <c r="AK120" i="22"/>
  <c r="AD36" i="22"/>
  <c r="AH30" i="22"/>
  <c r="AB47" i="22"/>
  <c r="AI64" i="22"/>
  <c r="AK75" i="22"/>
  <c r="Y81" i="22"/>
  <c r="U86" i="22"/>
  <c r="Q91" i="22"/>
  <c r="AG96" i="22"/>
  <c r="Y100" i="22"/>
  <c r="U104" i="22"/>
  <c r="AK108" i="22"/>
  <c r="AG113" i="22"/>
  <c r="Y118" i="22"/>
  <c r="E14" i="20"/>
  <c r="AD17" i="20"/>
  <c r="H117" i="22"/>
  <c r="AA45" i="22"/>
  <c r="S44" i="22"/>
  <c r="E52" i="22"/>
  <c r="AI60" i="22"/>
  <c r="M67" i="22"/>
  <c r="AE71" i="22"/>
  <c r="W23" i="22"/>
  <c r="N38" i="22"/>
  <c r="R58" i="22"/>
  <c r="Y32" i="22"/>
  <c r="AJ50" i="22"/>
  <c r="P67" i="22"/>
  <c r="E51" i="22"/>
  <c r="O67" i="22"/>
  <c r="AC74" i="22"/>
  <c r="Q79" i="22"/>
  <c r="M85" i="22"/>
  <c r="AG88" i="22"/>
  <c r="U95" i="22"/>
  <c r="Q99" i="22"/>
  <c r="M103" i="22"/>
  <c r="AC107" i="22"/>
  <c r="U112" i="22"/>
  <c r="Q117" i="22"/>
  <c r="AI12" i="20"/>
  <c r="X16" i="20"/>
  <c r="AL19" i="20"/>
  <c r="X32" i="22"/>
  <c r="S41" i="22"/>
  <c r="E50" i="22"/>
  <c r="AI58" i="22"/>
  <c r="AA65" i="22"/>
  <c r="Z69" i="22"/>
  <c r="O75" i="22"/>
  <c r="E78" i="22"/>
  <c r="AI81" i="22"/>
  <c r="S86" i="22"/>
  <c r="O89" i="22"/>
  <c r="E94" i="22"/>
  <c r="X97" i="22"/>
  <c r="S100" i="22"/>
  <c r="O103" i="22"/>
  <c r="AA106" i="22"/>
  <c r="X109" i="22"/>
  <c r="S113" i="22"/>
  <c r="AE117" i="22"/>
  <c r="E120" i="22"/>
  <c r="Q12" i="20"/>
  <c r="Z14" i="20"/>
  <c r="AD16" i="20"/>
  <c r="AH18" i="20"/>
  <c r="S29" i="22"/>
  <c r="Y43" i="22"/>
  <c r="AC55" i="22"/>
  <c r="Z66" i="22"/>
  <c r="T74" i="22"/>
  <c r="AF79" i="22"/>
  <c r="AL24" i="22"/>
  <c r="AH38" i="22"/>
  <c r="AL54" i="22"/>
  <c r="I56" i="22"/>
  <c r="AJ45" i="22"/>
  <c r="AB51" i="22"/>
  <c r="P65" i="22"/>
  <c r="W33" i="22"/>
  <c r="O58" i="22"/>
  <c r="Z67" i="22"/>
  <c r="M74" i="22"/>
  <c r="M77" i="22"/>
  <c r="Q81" i="22"/>
  <c r="Q85" i="22"/>
  <c r="Q88" i="22"/>
  <c r="U93" i="22"/>
  <c r="U96" i="22"/>
  <c r="U99" i="22"/>
  <c r="Y102" i="22"/>
  <c r="Y105" i="22"/>
  <c r="Y108" i="22"/>
  <c r="AC112" i="22"/>
  <c r="AC116" i="22"/>
  <c r="AC119" i="22"/>
  <c r="AH13" i="20"/>
  <c r="AB16" i="20"/>
  <c r="V19" i="20"/>
  <c r="T72" i="22"/>
  <c r="AE35" i="22"/>
  <c r="AA41" i="22"/>
  <c r="O49" i="22"/>
  <c r="AE54" i="22"/>
  <c r="S60" i="22"/>
  <c r="AI65" i="22"/>
  <c r="AL68" i="22"/>
  <c r="AA73" i="22"/>
  <c r="AI75" i="22"/>
  <c r="O78" i="22"/>
  <c r="X81" i="22"/>
  <c r="AE83" i="22"/>
  <c r="E87" i="22"/>
  <c r="S89" i="22"/>
  <c r="AA93" i="22"/>
  <c r="AI95" i="22"/>
  <c r="O98" i="22"/>
  <c r="X100" i="22"/>
  <c r="AE102" i="22"/>
  <c r="E105" i="22"/>
  <c r="S107" i="22"/>
  <c r="AA109" i="22"/>
  <c r="AI112" i="22"/>
  <c r="O116" i="22"/>
  <c r="X118" i="22"/>
  <c r="AE120" i="22"/>
  <c r="AK12" i="20"/>
  <c r="P15" i="20"/>
  <c r="T17" i="20"/>
  <c r="AD35" i="22"/>
  <c r="M122" i="22"/>
  <c r="AB60" i="22"/>
  <c r="R49" i="22"/>
  <c r="F60" i="22"/>
  <c r="AC81" i="22"/>
  <c r="P14" i="20"/>
  <c r="AK71" i="22"/>
  <c r="AC93" i="22"/>
  <c r="AC109" i="22"/>
  <c r="T18" i="20"/>
  <c r="S55" i="22"/>
  <c r="Z122" i="22"/>
  <c r="AB54" i="22"/>
  <c r="Q76" i="22"/>
  <c r="Q96" i="22"/>
  <c r="Q113" i="22"/>
  <c r="J75" i="22"/>
  <c r="E60" i="22"/>
  <c r="AA78" i="22"/>
  <c r="O95" i="22"/>
  <c r="O107" i="22"/>
  <c r="AA120" i="22"/>
  <c r="F36" i="22"/>
  <c r="M68" i="22"/>
  <c r="AH41" i="22"/>
  <c r="P55" i="22"/>
  <c r="M69" i="22"/>
  <c r="AK85" i="22"/>
  <c r="Q100" i="22"/>
  <c r="U113" i="22"/>
  <c r="R17" i="20"/>
  <c r="AE43" i="22"/>
  <c r="AD66" i="22"/>
  <c r="AE78" i="22"/>
  <c r="AI89" i="22"/>
  <c r="E101" i="22"/>
  <c r="O110" i="22"/>
  <c r="F7" i="20"/>
  <c r="AL18" i="20"/>
  <c r="Q35" i="22"/>
  <c r="AC50" i="22"/>
  <c r="AK66" i="22"/>
  <c r="F76" i="22"/>
  <c r="AB83" i="22"/>
  <c r="AB94" i="22"/>
  <c r="P101" i="22"/>
  <c r="F108" i="22"/>
  <c r="F118" i="22"/>
  <c r="Q14" i="20"/>
  <c r="S19" i="20"/>
  <c r="E6" i="22"/>
  <c r="AK16" i="22"/>
  <c r="P16" i="22"/>
  <c r="H8" i="1"/>
  <c r="H6" i="1"/>
  <c r="Z14" i="22"/>
  <c r="R5" i="1"/>
  <c r="V17" i="1"/>
  <c r="F15" i="1"/>
  <c r="U32" i="22"/>
  <c r="AG30" i="22"/>
  <c r="AC48" i="22"/>
  <c r="U65" i="22"/>
  <c r="F75" i="22"/>
  <c r="AB82" i="22"/>
  <c r="AB93" i="22"/>
  <c r="P100" i="22"/>
  <c r="F107" i="22"/>
  <c r="F117" i="22"/>
  <c r="Y13" i="20"/>
  <c r="AC18" i="20"/>
  <c r="F15" i="22"/>
  <c r="AC21" i="22"/>
  <c r="AH55" i="22"/>
  <c r="AE58" i="22"/>
  <c r="U85" i="22"/>
  <c r="AC102" i="22"/>
  <c r="AL13" i="20"/>
  <c r="AI41" i="22"/>
  <c r="O69" i="22"/>
  <c r="E81" i="22"/>
  <c r="AE87" i="22"/>
  <c r="X95" i="22"/>
  <c r="S102" i="22"/>
  <c r="E108" i="22"/>
  <c r="AE115" i="22"/>
  <c r="Y12" i="20"/>
  <c r="J18" i="20"/>
  <c r="AC44" i="22"/>
  <c r="AJ74" i="22"/>
  <c r="AF87" i="22"/>
  <c r="T98" i="22"/>
  <c r="AJ108" i="22"/>
  <c r="F120" i="22"/>
  <c r="AC17" i="20"/>
  <c r="E10" i="22"/>
  <c r="U14" i="22"/>
  <c r="AJ20" i="1"/>
  <c r="E16" i="1"/>
  <c r="L5" i="1"/>
  <c r="Q17" i="1"/>
  <c r="AD6" i="1"/>
  <c r="H9" i="22"/>
  <c r="AC41" i="22"/>
  <c r="AK65" i="22"/>
  <c r="T77" i="22"/>
  <c r="P88" i="22"/>
  <c r="F101" i="22"/>
  <c r="AJ109" i="22"/>
  <c r="AF120" i="22"/>
  <c r="M18" i="20"/>
  <c r="V21" i="20"/>
  <c r="AE21" i="22"/>
  <c r="O16" i="22"/>
  <c r="AL19" i="22"/>
  <c r="Q8" i="1"/>
  <c r="AA13" i="1"/>
  <c r="N12" i="1"/>
  <c r="V18" i="1"/>
  <c r="Y8" i="1"/>
  <c r="H15" i="1"/>
  <c r="U15" i="1"/>
  <c r="W16" i="1"/>
  <c r="AK22" i="22"/>
  <c r="AE34" i="22"/>
  <c r="P41" i="22"/>
  <c r="E62" i="22"/>
  <c r="M82" i="22"/>
  <c r="U97" i="22"/>
  <c r="Y109" i="22"/>
  <c r="AB14" i="20"/>
  <c r="X38" i="22"/>
  <c r="AE62" i="22"/>
  <c r="AA75" i="22"/>
  <c r="O81" i="22"/>
  <c r="AE86" i="22"/>
  <c r="S93" i="22"/>
  <c r="AI97" i="22"/>
  <c r="X102" i="22"/>
  <c r="E107" i="22"/>
  <c r="AA112" i="22"/>
  <c r="O118" i="22"/>
  <c r="AC12" i="20"/>
  <c r="E17" i="20"/>
  <c r="AK32" i="22"/>
  <c r="U58" i="22"/>
  <c r="P75" i="22"/>
  <c r="T86" i="22"/>
  <c r="P95" i="22"/>
  <c r="T102" i="22"/>
  <c r="AF109" i="22"/>
  <c r="AB118" i="22"/>
  <c r="M15" i="20"/>
  <c r="P20" i="20"/>
  <c r="X16" i="22"/>
  <c r="M19" i="22"/>
  <c r="AD19" i="22"/>
  <c r="O14" i="22"/>
  <c r="T19" i="22"/>
  <c r="Z13" i="1"/>
  <c r="V5" i="1"/>
  <c r="V7" i="1"/>
  <c r="AD12" i="1"/>
  <c r="AG33" i="22"/>
  <c r="AK33" i="22"/>
  <c r="Y51" i="22"/>
  <c r="U66" i="22"/>
  <c r="AJ75" i="22"/>
  <c r="T85" i="22"/>
  <c r="P94" i="22"/>
  <c r="T101" i="22"/>
  <c r="AF108" i="22"/>
  <c r="AB117" i="22"/>
  <c r="U14" i="20"/>
  <c r="AA19" i="20"/>
  <c r="F19" i="22"/>
  <c r="Q15" i="22"/>
  <c r="AC19" i="22"/>
  <c r="L14" i="1"/>
  <c r="AA15" i="22"/>
  <c r="O6" i="1"/>
  <c r="K16" i="1"/>
  <c r="H13" i="1"/>
  <c r="X11" i="1"/>
  <c r="X19" i="1"/>
  <c r="AA5" i="1"/>
  <c r="S16" i="1"/>
  <c r="AL30" i="22"/>
  <c r="U57" i="22"/>
  <c r="W74" i="22"/>
  <c r="Z85" i="22"/>
  <c r="AD96" i="22"/>
  <c r="AH105" i="22"/>
  <c r="AL116" i="22"/>
  <c r="S17" i="20"/>
  <c r="F11" i="22"/>
  <c r="N19" i="22"/>
  <c r="U21" i="22"/>
  <c r="R16" i="1"/>
  <c r="AI12" i="1"/>
  <c r="Y11" i="1"/>
  <c r="Y44" i="22"/>
  <c r="Q67" i="22"/>
  <c r="N79" i="22"/>
  <c r="R91" i="22"/>
  <c r="W101" i="22"/>
  <c r="Z110" i="22"/>
  <c r="P12" i="20"/>
  <c r="AG20" i="20"/>
  <c r="T14" i="22"/>
  <c r="O18" i="22"/>
  <c r="O16" i="1"/>
  <c r="L9" i="1"/>
  <c r="AJ10" i="1"/>
  <c r="T15" i="1"/>
  <c r="Y52" i="22"/>
  <c r="AL71" i="22"/>
  <c r="N83" i="22"/>
  <c r="R95" i="22"/>
  <c r="W104" i="22"/>
  <c r="Z115" i="22"/>
  <c r="AI14" i="20"/>
  <c r="E20" i="22"/>
  <c r="AC15" i="22"/>
  <c r="AD48" i="22"/>
  <c r="AB59" i="22"/>
  <c r="AG71" i="22"/>
  <c r="AK86" i="22"/>
  <c r="M101" i="22"/>
  <c r="U115" i="22"/>
  <c r="P18" i="20"/>
  <c r="O47" i="22"/>
  <c r="AC67" i="22"/>
  <c r="O77" i="22"/>
  <c r="AE82" i="22"/>
  <c r="S88" i="22"/>
  <c r="AI94" i="22"/>
  <c r="X99" i="22"/>
  <c r="E104" i="22"/>
  <c r="AA108" i="22"/>
  <c r="O115" i="22"/>
  <c r="AE119" i="22"/>
  <c r="R14" i="20"/>
  <c r="Z18" i="20"/>
  <c r="U41" i="22"/>
  <c r="AC65" i="22"/>
  <c r="AJ78" i="22"/>
  <c r="T88" i="22"/>
  <c r="AF97" i="22"/>
  <c r="AB104" i="22"/>
  <c r="AF112" i="22"/>
  <c r="AJ120" i="22"/>
  <c r="AG16" i="20"/>
  <c r="F21" i="20"/>
  <c r="AD20" i="22"/>
  <c r="Z16" i="22"/>
  <c r="K14" i="1"/>
  <c r="AI19" i="22"/>
  <c r="N10" i="1"/>
  <c r="V20" i="1"/>
  <c r="AI19" i="1"/>
  <c r="AI7" i="1"/>
  <c r="F25" i="22"/>
  <c r="J52" i="22"/>
  <c r="AK39" i="22"/>
  <c r="AK55" i="22"/>
  <c r="E69" i="22"/>
  <c r="P78" i="22"/>
  <c r="T87" i="22"/>
  <c r="AF96" i="22"/>
  <c r="AB103" i="22"/>
  <c r="AF110" i="22"/>
  <c r="AJ119" i="22"/>
  <c r="M16" i="20"/>
  <c r="V20" i="20"/>
  <c r="U20" i="22"/>
  <c r="U19" i="22"/>
  <c r="AH15" i="22"/>
  <c r="Z8" i="1"/>
  <c r="AE15" i="22"/>
  <c r="O14" i="1"/>
  <c r="G20" i="1"/>
  <c r="T8" i="1"/>
  <c r="AJ19" i="1"/>
  <c r="T11" i="1"/>
  <c r="O7" i="1"/>
  <c r="J95" i="22"/>
  <c r="AG39" i="22"/>
  <c r="M64" i="22"/>
  <c r="R77" i="22"/>
  <c r="W88" i="22"/>
  <c r="Z99" i="22"/>
  <c r="AD108" i="22"/>
  <c r="AH119" i="22"/>
  <c r="E20" i="20"/>
  <c r="AA21" i="22"/>
  <c r="AG18" i="22"/>
  <c r="AA46" i="22"/>
  <c r="AK104" i="22"/>
  <c r="O73" i="22"/>
  <c r="O96" i="22"/>
  <c r="X116" i="22"/>
  <c r="Y49" i="22"/>
  <c r="AF99" i="22"/>
  <c r="Y18" i="20"/>
  <c r="U10" i="1"/>
  <c r="F11" i="1"/>
  <c r="AK44" i="22"/>
  <c r="AB89" i="22"/>
  <c r="V12" i="20"/>
  <c r="Y15" i="22"/>
  <c r="T10" i="1"/>
  <c r="Z17" i="1"/>
  <c r="Q55" i="22"/>
  <c r="AL83" i="22"/>
  <c r="R105" i="22"/>
  <c r="AA16" i="20"/>
  <c r="AE17" i="22"/>
  <c r="AJ5" i="1"/>
  <c r="P18" i="1"/>
  <c r="AC17" i="1"/>
  <c r="M62" i="22"/>
  <c r="AD79" i="22"/>
  <c r="AD95" i="22"/>
  <c r="AD107" i="22"/>
  <c r="AF12" i="20"/>
  <c r="E19" i="22"/>
  <c r="AK14" i="22"/>
  <c r="S6" i="1"/>
  <c r="AG12" i="1"/>
  <c r="AG7" i="1"/>
  <c r="AC54" i="22"/>
  <c r="W76" i="22"/>
  <c r="W91" i="22"/>
  <c r="AL104" i="22"/>
  <c r="AL118" i="22"/>
  <c r="AI20" i="20"/>
  <c r="AL16" i="22"/>
  <c r="F16" i="1"/>
  <c r="H18" i="1"/>
  <c r="Y18" i="1"/>
  <c r="S9" i="1"/>
  <c r="M47" i="22"/>
  <c r="AA67" i="22"/>
  <c r="W79" i="22"/>
  <c r="Z91" i="22"/>
  <c r="AD101" i="22"/>
  <c r="AH110" i="22"/>
  <c r="AJ33" i="22"/>
  <c r="AK107" i="22"/>
  <c r="E75" i="22"/>
  <c r="S97" i="22"/>
  <c r="AA117" i="22"/>
  <c r="M55" i="22"/>
  <c r="AF101" i="22"/>
  <c r="AC19" i="20"/>
  <c r="K8" i="1"/>
  <c r="AB15" i="1"/>
  <c r="AG49" i="22"/>
  <c r="T93" i="22"/>
  <c r="AG13" i="20"/>
  <c r="Q18" i="22"/>
  <c r="E8" i="1"/>
  <c r="Q11" i="1"/>
  <c r="AC59" i="22"/>
  <c r="AD86" i="22"/>
  <c r="AL106" i="22"/>
  <c r="AA18" i="20"/>
  <c r="AC14" i="22"/>
  <c r="Z20" i="1"/>
  <c r="AF11" i="1"/>
  <c r="U12" i="1"/>
  <c r="U64" i="22"/>
  <c r="R81" i="22"/>
  <c r="R96" i="22"/>
  <c r="AH108" i="22"/>
  <c r="W13" i="20"/>
  <c r="F5" i="22"/>
  <c r="AF17" i="22"/>
  <c r="H10" i="1"/>
  <c r="V11" i="1"/>
  <c r="W5" i="1"/>
  <c r="AG55" i="22"/>
  <c r="AL76" i="22"/>
  <c r="Z93" i="22"/>
  <c r="Z105" i="22"/>
  <c r="Z119" i="22"/>
  <c r="AA21" i="20"/>
  <c r="U18" i="22"/>
  <c r="Q16" i="22"/>
  <c r="G9" i="1"/>
  <c r="AC15" i="1"/>
  <c r="U19" i="1"/>
  <c r="Q48" i="22"/>
  <c r="U68" i="22"/>
  <c r="AL79" i="22"/>
  <c r="N93" i="22"/>
  <c r="R102" i="22"/>
  <c r="W112" i="22"/>
  <c r="O13" i="20"/>
  <c r="M21" i="20"/>
  <c r="Y16" i="22"/>
  <c r="AH6" i="1"/>
  <c r="K6" i="1"/>
  <c r="T6" i="1"/>
  <c r="M17" i="1"/>
  <c r="AB49" i="22"/>
  <c r="M112" i="22"/>
  <c r="O76" i="22"/>
  <c r="X98" i="22"/>
  <c r="AK34" i="22"/>
  <c r="T65" i="22"/>
  <c r="AH49" i="22"/>
  <c r="AC32" i="22"/>
  <c r="W64" i="22"/>
  <c r="J30" i="22"/>
  <c r="AG93" i="22"/>
  <c r="N23" i="22"/>
  <c r="Y77" i="22"/>
  <c r="Y97" i="22"/>
  <c r="Y115" i="22"/>
  <c r="U22" i="22"/>
  <c r="E63" i="22"/>
  <c r="N41" i="22"/>
  <c r="P56" i="22"/>
  <c r="AK79" i="22"/>
  <c r="AK99" i="22"/>
  <c r="AG118" i="22"/>
  <c r="X35" i="22"/>
  <c r="Y66" i="22"/>
  <c r="E83" i="22"/>
  <c r="E98" i="22"/>
  <c r="E110" i="22"/>
  <c r="AG12" i="20"/>
  <c r="AC33" i="22"/>
  <c r="AF75" i="22"/>
  <c r="N59" i="22"/>
  <c r="AJ67" i="22"/>
  <c r="AG74" i="22"/>
  <c r="M89" i="22"/>
  <c r="Q103" i="22"/>
  <c r="U117" i="22"/>
  <c r="AE46" i="22"/>
  <c r="S50" i="22"/>
  <c r="AE69" i="22"/>
  <c r="E82" i="22"/>
  <c r="O94" i="22"/>
  <c r="S103" i="22"/>
  <c r="X113" i="22"/>
  <c r="AB13" i="20"/>
  <c r="I18" i="20"/>
  <c r="Y38" i="22"/>
  <c r="Q57" i="22"/>
  <c r="X68" i="22"/>
  <c r="P77" i="22"/>
  <c r="P87" i="22"/>
  <c r="F96" i="22"/>
  <c r="AB102" i="22"/>
  <c r="AB110" i="22"/>
  <c r="P119" i="22"/>
  <c r="U15" i="20"/>
  <c r="AB20" i="20"/>
  <c r="M20" i="22"/>
  <c r="AF19" i="22"/>
  <c r="Y17" i="22"/>
  <c r="AE19" i="22"/>
  <c r="AF10" i="1"/>
  <c r="L10" i="1"/>
  <c r="P15" i="1"/>
  <c r="O11" i="1"/>
  <c r="Z16" i="1"/>
  <c r="R26" i="22"/>
  <c r="Y35" i="22"/>
  <c r="Q54" i="22"/>
  <c r="N67" i="22"/>
  <c r="P76" i="22"/>
  <c r="P86" i="22"/>
  <c r="F95" i="22"/>
  <c r="AB101" i="22"/>
  <c r="AB109" i="22"/>
  <c r="P118" i="22"/>
  <c r="AC14" i="20"/>
  <c r="J20" i="20"/>
  <c r="F6" i="22"/>
  <c r="AJ15" i="22"/>
  <c r="AB38" i="22"/>
  <c r="AK67" i="22"/>
  <c r="Y88" i="22"/>
  <c r="AG108" i="22"/>
  <c r="AF16" i="20"/>
  <c r="X49" i="22"/>
  <c r="X75" i="22"/>
  <c r="O82" i="22"/>
  <c r="AI88" i="22"/>
  <c r="AE97" i="22"/>
  <c r="X103" i="22"/>
  <c r="O109" i="22"/>
  <c r="E118" i="22"/>
  <c r="AF13" i="20"/>
  <c r="E19" i="20"/>
  <c r="AG57" i="22"/>
  <c r="AF77" i="22"/>
  <c r="P89" i="22"/>
  <c r="F102" i="22"/>
  <c r="AJ110" i="22"/>
  <c r="E10" i="20"/>
  <c r="AI19" i="20"/>
  <c r="AJ20" i="22"/>
  <c r="AB18" i="22"/>
  <c r="F20" i="1"/>
  <c r="X13" i="1"/>
  <c r="AD5" i="1"/>
  <c r="AF7" i="1"/>
  <c r="Z15" i="1"/>
  <c r="N37" i="22"/>
  <c r="U50" i="22"/>
  <c r="AI67" i="22"/>
  <c r="T79" i="22"/>
  <c r="AJ93" i="22"/>
  <c r="AF102" i="22"/>
  <c r="AB112" i="22"/>
  <c r="M14" i="20"/>
  <c r="P19" i="20"/>
  <c r="F17" i="22"/>
  <c r="AA14" i="22"/>
  <c r="AJ18" i="22"/>
  <c r="V14" i="1"/>
  <c r="E18" i="1"/>
  <c r="O10" i="1"/>
  <c r="R20" i="1"/>
  <c r="H9" i="1"/>
  <c r="AJ9" i="1"/>
  <c r="AI17" i="1"/>
  <c r="AI9" i="1"/>
  <c r="Z12" i="1"/>
  <c r="M30" i="22"/>
  <c r="AD43" i="22"/>
  <c r="AJ55" i="22"/>
  <c r="X69" i="22"/>
  <c r="Q86" i="22"/>
  <c r="U100" i="22"/>
  <c r="Y113" i="22"/>
  <c r="Z17" i="20"/>
  <c r="E44" i="22"/>
  <c r="AI66" i="22"/>
  <c r="AE76" i="22"/>
  <c r="S82" i="22"/>
  <c r="AI87" i="22"/>
  <c r="X94" i="22"/>
  <c r="E99" i="22"/>
  <c r="AA103" i="22"/>
  <c r="O108" i="22"/>
  <c r="AE113" i="22"/>
  <c r="S119" i="22"/>
  <c r="AJ13" i="20"/>
  <c r="N18" i="20"/>
  <c r="AC39" i="22"/>
  <c r="AK63" i="22"/>
  <c r="F78" i="22"/>
  <c r="F88" i="22"/>
  <c r="AJ96" i="22"/>
  <c r="T104" i="22"/>
  <c r="P112" i="22"/>
  <c r="T120" i="22"/>
  <c r="Y16" i="20"/>
  <c r="AJ20" i="20"/>
  <c r="X14" i="22"/>
  <c r="AG15" i="22"/>
  <c r="AD14" i="1"/>
  <c r="S14" i="22"/>
  <c r="N18" i="1"/>
  <c r="F8" i="1"/>
  <c r="AF9" i="1"/>
  <c r="AB17" i="1"/>
  <c r="AD61" i="22"/>
  <c r="H16" i="22"/>
  <c r="U39" i="22"/>
  <c r="U55" i="22"/>
  <c r="R68" i="22"/>
  <c r="AJ77" i="22"/>
  <c r="F87" i="22"/>
  <c r="AJ95" i="22"/>
  <c r="T103" i="22"/>
  <c r="P110" i="22"/>
  <c r="T119" i="22"/>
  <c r="AG15" i="20"/>
  <c r="R20" i="20"/>
  <c r="E5" i="22"/>
  <c r="AE18" i="22"/>
  <c r="O15" i="22"/>
  <c r="AC5" i="1"/>
  <c r="AI6" i="1"/>
  <c r="H21" i="1"/>
  <c r="P10" i="1"/>
  <c r="Y10" i="1"/>
  <c r="H16" i="1"/>
  <c r="N7" i="1"/>
  <c r="O15" i="1"/>
  <c r="I104" i="22"/>
  <c r="AC38" i="22"/>
  <c r="AK62" i="22"/>
  <c r="AD76" i="22"/>
  <c r="AH87" i="22"/>
  <c r="AL98" i="22"/>
  <c r="N108" i="22"/>
  <c r="R119" i="22"/>
  <c r="AB19" i="20"/>
  <c r="O20" i="22"/>
  <c r="U17" i="22"/>
  <c r="AB14" i="1"/>
  <c r="AE12" i="1"/>
  <c r="AJ15" i="1"/>
  <c r="AF17" i="1"/>
  <c r="M51" i="22"/>
  <c r="R71" i="22"/>
  <c r="W82" i="22"/>
  <c r="Z94" i="22"/>
  <c r="AD103" i="22"/>
  <c r="AH113" i="22"/>
  <c r="AE14" i="20"/>
  <c r="AG21" i="20"/>
  <c r="AJ19" i="22"/>
  <c r="AB10" i="1"/>
  <c r="AE13" i="1"/>
  <c r="P12" i="1"/>
  <c r="Z10" i="1"/>
  <c r="S12" i="1"/>
  <c r="M59" i="22"/>
  <c r="R75" i="22"/>
  <c r="W86" i="22"/>
  <c r="Z97" i="22"/>
  <c r="AD106" i="22"/>
  <c r="AH117" i="22"/>
  <c r="AA17" i="20"/>
  <c r="AC20" i="22"/>
  <c r="AB21" i="22"/>
  <c r="AH63" i="22"/>
  <c r="H23" i="22"/>
  <c r="AG75" i="22"/>
  <c r="AK89" i="22"/>
  <c r="Q104" i="22"/>
  <c r="U118" i="22"/>
  <c r="I67" i="22"/>
  <c r="AE51" i="22"/>
  <c r="AA71" i="22"/>
  <c r="S78" i="22"/>
  <c r="AI83" i="22"/>
  <c r="X89" i="22"/>
  <c r="E96" i="22"/>
  <c r="AA100" i="22"/>
  <c r="O105" i="22"/>
  <c r="AE109" i="22"/>
  <c r="S116" i="22"/>
  <c r="AI120" i="22"/>
  <c r="T15" i="20"/>
  <c r="H35" i="22"/>
  <c r="AK48" i="22"/>
  <c r="AH68" i="22"/>
  <c r="AJ81" i="22"/>
  <c r="T91" i="22"/>
  <c r="P99" i="22"/>
  <c r="T106" i="22"/>
  <c r="AF115" i="22"/>
  <c r="AH12" i="20"/>
  <c r="F18" i="20"/>
  <c r="J19" i="22"/>
  <c r="X41" i="22"/>
  <c r="H101" i="22"/>
  <c r="AF122" i="22"/>
  <c r="Y30" i="22"/>
  <c r="AA49" i="22"/>
  <c r="AK102" i="22"/>
  <c r="W49" i="22"/>
  <c r="U82" i="22"/>
  <c r="U101" i="22"/>
  <c r="M120" i="22"/>
  <c r="AE38" i="22"/>
  <c r="AH67" i="22"/>
  <c r="W65" i="22"/>
  <c r="AA57" i="22"/>
  <c r="AG85" i="22"/>
  <c r="Y104" i="22"/>
  <c r="Z13" i="20"/>
  <c r="X43" i="22"/>
  <c r="AI71" i="22"/>
  <c r="AI86" i="22"/>
  <c r="AI100" i="22"/>
  <c r="X115" i="22"/>
  <c r="E15" i="20"/>
  <c r="AG47" i="22"/>
  <c r="W53" i="22"/>
  <c r="AD72" i="22"/>
  <c r="E40" i="22"/>
  <c r="AK77" i="22"/>
  <c r="M94" i="22"/>
  <c r="Q106" i="22"/>
  <c r="Y120" i="22"/>
  <c r="AC24" i="22"/>
  <c r="AI55" i="22"/>
  <c r="O74" i="22"/>
  <c r="S85" i="22"/>
  <c r="X96" i="22"/>
  <c r="AA105" i="22"/>
  <c r="AE116" i="22"/>
  <c r="AF15" i="20"/>
  <c r="T121" i="22"/>
  <c r="M44" i="22"/>
  <c r="Y59" i="22"/>
  <c r="AL69" i="22"/>
  <c r="F81" i="22"/>
  <c r="AB88" i="22"/>
  <c r="P97" i="22"/>
  <c r="P105" i="22"/>
  <c r="F113" i="22"/>
  <c r="AB120" i="22"/>
  <c r="U17" i="20"/>
  <c r="P21" i="20"/>
  <c r="W20" i="22"/>
  <c r="AI17" i="22"/>
  <c r="AH10" i="1"/>
  <c r="N17" i="22"/>
  <c r="G13" i="1"/>
  <c r="R6" i="1"/>
  <c r="AI18" i="1"/>
  <c r="AF19" i="1"/>
  <c r="R114" i="22"/>
  <c r="H99" i="22"/>
  <c r="M41" i="22"/>
  <c r="Y57" i="22"/>
  <c r="AC68" i="22"/>
  <c r="F79" i="22"/>
  <c r="AB87" i="22"/>
  <c r="P96" i="22"/>
  <c r="P104" i="22"/>
  <c r="F112" i="22"/>
  <c r="AB119" i="22"/>
  <c r="AC16" i="20"/>
  <c r="Z20" i="20"/>
  <c r="X18" i="22"/>
  <c r="E30" i="22"/>
  <c r="P52" i="22"/>
  <c r="Q74" i="22"/>
  <c r="Y96" i="22"/>
  <c r="AG112" i="22"/>
  <c r="AD19" i="20"/>
  <c r="AA60" i="22"/>
  <c r="AA76" i="22"/>
  <c r="S83" i="22"/>
  <c r="O93" i="22"/>
  <c r="AI98" i="22"/>
  <c r="AA104" i="22"/>
  <c r="X112" i="22"/>
  <c r="O119" i="22"/>
  <c r="AH14" i="20"/>
  <c r="O32" i="22"/>
  <c r="U63" i="22"/>
  <c r="T81" i="22"/>
  <c r="AJ94" i="22"/>
  <c r="AF103" i="22"/>
  <c r="AB113" i="22"/>
  <c r="AG14" i="20"/>
  <c r="AF20" i="20"/>
  <c r="N20" i="22"/>
  <c r="R18" i="22"/>
  <c r="AH5" i="1"/>
  <c r="AC12" i="1"/>
  <c r="AD18" i="22"/>
  <c r="K19" i="1"/>
  <c r="J18" i="22"/>
  <c r="S33" i="22"/>
  <c r="AG54" i="22"/>
  <c r="AG69" i="22"/>
  <c r="AF83" i="22"/>
  <c r="AB95" i="22"/>
  <c r="AF104" i="22"/>
  <c r="T117" i="22"/>
  <c r="Q15" i="20"/>
  <c r="N20" i="20"/>
  <c r="E8" i="22"/>
  <c r="AL17" i="22"/>
  <c r="Y14" i="22"/>
  <c r="AH18" i="1"/>
  <c r="M14" i="1"/>
  <c r="F13" i="1"/>
  <c r="U16" i="1"/>
  <c r="AI8" i="1"/>
  <c r="X7" i="1"/>
  <c r="AE7" i="1"/>
  <c r="H17" i="1"/>
  <c r="H83" i="22"/>
  <c r="Y45" i="22"/>
  <c r="AH59" i="22"/>
  <c r="AB68" i="22"/>
  <c r="M75" i="22"/>
  <c r="Q89" i="22"/>
  <c r="U103" i="22"/>
  <c r="AC117" i="22"/>
  <c r="R31" i="22"/>
  <c r="AA50" i="22"/>
  <c r="AK69" i="22"/>
  <c r="AI77" i="22"/>
  <c r="X83" i="22"/>
  <c r="E89" i="22"/>
  <c r="AA95" i="22"/>
  <c r="O100" i="22"/>
  <c r="AE104" i="22"/>
  <c r="S109" i="22"/>
  <c r="AI115" i="22"/>
  <c r="X120" i="22"/>
  <c r="AL14" i="20"/>
  <c r="T42" i="22"/>
  <c r="Q47" i="22"/>
  <c r="AD67" i="22"/>
  <c r="AB81" i="22"/>
  <c r="AF89" i="22"/>
  <c r="AJ98" i="22"/>
  <c r="F106" i="22"/>
  <c r="AJ113" i="22"/>
  <c r="Z12" i="20"/>
  <c r="AK17" i="20"/>
  <c r="AB21" i="20"/>
  <c r="AD21" i="22"/>
  <c r="R19" i="22"/>
  <c r="AB6" i="1"/>
  <c r="AB12" i="1"/>
  <c r="R11" i="1"/>
  <c r="AA17" i="1"/>
  <c r="Y7" i="1"/>
  <c r="AA18" i="1"/>
  <c r="J88" i="22"/>
  <c r="O72" i="22"/>
  <c r="Q43" i="22"/>
  <c r="Q59" i="22"/>
  <c r="AF71" i="22"/>
  <c r="AB79" i="22"/>
  <c r="AF88" i="22"/>
  <c r="AJ97" i="22"/>
  <c r="F105" i="22"/>
  <c r="AJ112" i="22"/>
  <c r="E12" i="20"/>
  <c r="F17" i="20"/>
  <c r="AL20" i="20"/>
  <c r="W16" i="22"/>
  <c r="M14" i="22"/>
  <c r="AJ17" i="22"/>
  <c r="Q20" i="1"/>
  <c r="N14" i="1"/>
  <c r="Z11" i="1"/>
  <c r="AG18" i="1"/>
  <c r="AG14" i="1"/>
  <c r="Y15" i="1"/>
  <c r="S19" i="1"/>
  <c r="O9" i="1"/>
  <c r="E34" i="22"/>
  <c r="Q44" i="22"/>
  <c r="E67" i="22"/>
  <c r="AL78" i="22"/>
  <c r="N91" i="22"/>
  <c r="R101" i="22"/>
  <c r="W110" i="22"/>
  <c r="E5" i="20"/>
  <c r="AE20" i="20"/>
  <c r="U15" i="22"/>
  <c r="Z14" i="1"/>
  <c r="S8" i="1"/>
  <c r="G16" i="1"/>
  <c r="AD10" i="1"/>
  <c r="T16" i="1"/>
  <c r="AC57" i="22"/>
  <c r="Z74" i="22"/>
  <c r="AD85" i="22"/>
  <c r="AH96" i="22"/>
  <c r="AL105" i="22"/>
  <c r="N117" i="22"/>
  <c r="W17" i="20"/>
  <c r="E7" i="22"/>
  <c r="M18" i="22"/>
  <c r="G6" i="1"/>
  <c r="F6" i="1"/>
  <c r="H11" i="1"/>
  <c r="Q9" i="1"/>
  <c r="U40" i="22"/>
  <c r="AC64" i="22"/>
  <c r="Z77" i="22"/>
  <c r="AD88" i="22"/>
  <c r="AH99" i="22"/>
  <c r="AL108" i="22"/>
  <c r="N120" i="22"/>
  <c r="AG19" i="20"/>
  <c r="AH21" i="22"/>
  <c r="H59" i="22"/>
  <c r="AE29" i="22"/>
  <c r="AE48" i="22"/>
  <c r="AG78" i="22"/>
  <c r="M95" i="22"/>
  <c r="Q107" i="22"/>
  <c r="W12" i="20"/>
  <c r="AD30" i="22"/>
  <c r="S58" i="22"/>
  <c r="AI74" i="22"/>
  <c r="X79" i="22"/>
  <c r="E86" i="22"/>
  <c r="AA91" i="22"/>
  <c r="O97" i="22"/>
  <c r="AE101" i="22"/>
  <c r="S106" i="22"/>
  <c r="AI110" i="22"/>
  <c r="X117" i="22"/>
  <c r="F12" i="20"/>
  <c r="V16" i="20"/>
  <c r="AH24" i="22"/>
  <c r="Y54" i="22"/>
  <c r="AF73" i="22"/>
  <c r="AJ83" i="22"/>
  <c r="F94" i="22"/>
  <c r="AJ100" i="22"/>
  <c r="T108" i="22"/>
  <c r="P117" i="22"/>
  <c r="F14" i="20"/>
  <c r="X19" i="20"/>
  <c r="AB41" i="22"/>
  <c r="M113" i="22"/>
  <c r="AJ14" i="20"/>
  <c r="AD68" i="22"/>
  <c r="S52" i="22"/>
  <c r="S118" i="22"/>
  <c r="AB40" i="22"/>
  <c r="U109" i="22"/>
  <c r="X76" i="22"/>
  <c r="E119" i="22"/>
  <c r="AG62" i="22"/>
  <c r="F100" i="22"/>
  <c r="Q18" i="20"/>
  <c r="X10" i="1"/>
  <c r="AA9" i="1"/>
  <c r="U44" i="22"/>
  <c r="F89" i="22"/>
  <c r="AD12" i="20"/>
  <c r="Z39" i="22"/>
  <c r="AG116" i="22"/>
  <c r="AA86" i="22"/>
  <c r="AA113" i="22"/>
  <c r="S67" i="22"/>
  <c r="T118" i="22"/>
  <c r="R12" i="22"/>
  <c r="E11" i="1"/>
  <c r="AB75" i="22"/>
  <c r="F119" i="22"/>
  <c r="AH12" i="22"/>
  <c r="W6" i="1"/>
  <c r="V6" i="1"/>
  <c r="W22" i="22"/>
  <c r="Y106" i="22"/>
  <c r="S74" i="22"/>
  <c r="AE96" i="22"/>
  <c r="E117" i="22"/>
  <c r="AG51" i="22"/>
  <c r="AB100" i="22"/>
  <c r="M19" i="20"/>
  <c r="Q10" i="1"/>
  <c r="O19" i="1"/>
  <c r="M48" i="22"/>
  <c r="AF91" i="22"/>
  <c r="E13" i="20"/>
  <c r="AH16" i="22"/>
  <c r="N8" i="1"/>
  <c r="AJ7" i="1"/>
  <c r="M71" i="22"/>
  <c r="AD113" i="22"/>
  <c r="U6" i="1"/>
  <c r="AK38" i="22"/>
  <c r="N99" i="22"/>
  <c r="W12" i="22"/>
  <c r="G19" i="1"/>
  <c r="AH79" i="22"/>
  <c r="T12" i="20"/>
  <c r="AJ44" i="22"/>
  <c r="Q110" i="22"/>
  <c r="E76" i="22"/>
  <c r="S98" i="22"/>
  <c r="AA118" i="22"/>
  <c r="M60" i="22"/>
  <c r="AJ102" i="22"/>
  <c r="T20" i="20"/>
  <c r="AK21" i="22"/>
  <c r="AI16" i="22"/>
  <c r="AJ16" i="22"/>
  <c r="E12" i="1"/>
  <c r="W10" i="1"/>
  <c r="AH7" i="1"/>
  <c r="AF34" i="22"/>
  <c r="AG29" i="22"/>
  <c r="M52" i="22"/>
  <c r="F73" i="22"/>
  <c r="AJ82" i="22"/>
  <c r="AF94" i="22"/>
  <c r="T105" i="22"/>
  <c r="P116" i="22"/>
  <c r="AK14" i="20"/>
  <c r="N21" i="20"/>
  <c r="S21" i="22"/>
  <c r="T12" i="22"/>
  <c r="Q16" i="1"/>
  <c r="S20" i="1"/>
  <c r="T14" i="1"/>
  <c r="AH9" i="1"/>
  <c r="Y9" i="1"/>
  <c r="AE19" i="1"/>
  <c r="Z72" i="22"/>
  <c r="AK51" i="22"/>
  <c r="AL74" i="22"/>
  <c r="AD91" i="22"/>
  <c r="N104" i="22"/>
  <c r="Z117" i="22"/>
  <c r="E21" i="20"/>
  <c r="AJ14" i="22"/>
  <c r="AL18" i="22"/>
  <c r="M119" i="22"/>
  <c r="E85" i="22"/>
  <c r="AI109" i="22"/>
  <c r="Q69" i="22"/>
  <c r="F116" i="22"/>
  <c r="N14" i="22"/>
  <c r="W17" i="1"/>
  <c r="T73" i="22"/>
  <c r="F115" i="22"/>
  <c r="S19" i="22"/>
  <c r="AI16" i="1"/>
  <c r="M43" i="22"/>
  <c r="Z89" i="22"/>
  <c r="W116" i="22"/>
  <c r="Q21" i="22"/>
  <c r="AI10" i="1"/>
  <c r="N19" i="1"/>
  <c r="U54" i="22"/>
  <c r="Z83" i="22"/>
  <c r="AL101" i="22"/>
  <c r="AH118" i="22"/>
  <c r="AF20" i="22"/>
  <c r="M13" i="1"/>
  <c r="E10" i="1"/>
  <c r="V10" i="1"/>
  <c r="W67" i="22"/>
  <c r="Z87" i="22"/>
  <c r="AH107" i="22"/>
  <c r="AA15" i="20"/>
  <c r="N16" i="22"/>
  <c r="P19" i="22"/>
  <c r="L6" i="1"/>
  <c r="AJ6" i="1"/>
  <c r="AC51" i="22"/>
  <c r="AH74" i="22"/>
  <c r="R88" i="22"/>
  <c r="AL103" i="22"/>
  <c r="W117" i="22"/>
  <c r="AG95" i="22"/>
  <c r="AA79" i="22"/>
  <c r="X106" i="22"/>
  <c r="R28" i="22"/>
  <c r="AB108" i="22"/>
  <c r="AD17" i="22"/>
  <c r="U13" i="1"/>
  <c r="AG64" i="22"/>
  <c r="AB107" i="22"/>
  <c r="AJ21" i="22"/>
  <c r="L8" i="1"/>
  <c r="E29" i="22"/>
  <c r="N81" i="22"/>
  <c r="Z112" i="22"/>
  <c r="P20" i="22"/>
  <c r="O20" i="1"/>
  <c r="AA11" i="1"/>
  <c r="AG48" i="22"/>
  <c r="W77" i="22"/>
  <c r="AD99" i="22"/>
  <c r="Z116" i="22"/>
  <c r="Q21" i="20"/>
  <c r="AF12" i="1"/>
  <c r="AG16" i="1"/>
  <c r="E17" i="1"/>
  <c r="Y63" i="22"/>
  <c r="R85" i="22"/>
  <c r="AD102" i="22"/>
  <c r="AJ12" i="20"/>
  <c r="Y20" i="22"/>
  <c r="M20" i="1"/>
  <c r="AG20" i="1"/>
  <c r="AH19" i="1"/>
  <c r="AC40" i="22"/>
  <c r="N73" i="22"/>
  <c r="Z86" i="22"/>
  <c r="AL99" i="22"/>
  <c r="AD115" i="22"/>
  <c r="W18" i="20"/>
  <c r="AI21" i="22"/>
  <c r="M18" i="1"/>
  <c r="AI15" i="22"/>
  <c r="K15" i="1"/>
  <c r="W66" i="22"/>
  <c r="AE40" i="22"/>
  <c r="AI93" i="22"/>
  <c r="AE118" i="22"/>
  <c r="AC60" i="22"/>
  <c r="P103" i="22"/>
  <c r="X20" i="20"/>
  <c r="AE14" i="1"/>
  <c r="O17" i="1"/>
  <c r="AC52" i="22"/>
  <c r="T95" i="22"/>
  <c r="F15" i="20"/>
  <c r="M12" i="22"/>
  <c r="Z9" i="1"/>
  <c r="E19" i="1"/>
  <c r="AG60" i="22"/>
  <c r="R87" i="22"/>
  <c r="Z107" i="22"/>
  <c r="Y73" i="22"/>
  <c r="AJ18" i="20"/>
  <c r="AI82" i="22"/>
  <c r="O104" i="22"/>
  <c r="V14" i="20"/>
  <c r="P79" i="22"/>
  <c r="T113" i="22"/>
  <c r="AI20" i="22"/>
  <c r="N5" i="1"/>
  <c r="H50" i="22"/>
  <c r="W69" i="22"/>
  <c r="AJ103" i="22"/>
  <c r="AD20" i="20"/>
  <c r="V12" i="1"/>
  <c r="P9" i="1"/>
  <c r="AD37" i="22"/>
  <c r="R73" i="22"/>
  <c r="Z95" i="22"/>
  <c r="AH115" i="22"/>
  <c r="E18" i="22"/>
  <c r="M8" i="1"/>
  <c r="V9" i="1"/>
  <c r="G17" i="1"/>
  <c r="U43" i="22"/>
  <c r="AH71" i="22"/>
  <c r="AH86" i="22"/>
  <c r="AH100" i="22"/>
  <c r="W115" i="22"/>
  <c r="AE18" i="20"/>
  <c r="AG21" i="22"/>
  <c r="T20" i="1"/>
  <c r="AC6" i="1"/>
  <c r="S11" i="1"/>
  <c r="AK35" i="22"/>
  <c r="AC66" i="22"/>
  <c r="Z82" i="22"/>
  <c r="N98" i="22"/>
  <c r="N110" i="22"/>
  <c r="S14" i="20"/>
  <c r="AE20" i="22"/>
  <c r="AJ12" i="22"/>
  <c r="U5" i="1"/>
  <c r="T5" i="1"/>
  <c r="E9" i="1"/>
  <c r="S15" i="1"/>
  <c r="M57" i="22"/>
  <c r="R74" i="22"/>
  <c r="W85" i="22"/>
  <c r="Z96" i="22"/>
  <c r="AD105" i="22"/>
  <c r="AH116" i="22"/>
  <c r="O17" i="20"/>
  <c r="F9" i="22"/>
  <c r="T17" i="22"/>
  <c r="K12" i="1"/>
  <c r="K11" i="1"/>
  <c r="R18" i="1"/>
  <c r="AI11" i="1"/>
  <c r="AG19" i="1"/>
  <c r="R100" i="22"/>
  <c r="Y5" i="1"/>
  <c r="AG65" i="22"/>
  <c r="AA13" i="20"/>
  <c r="AA12" i="1"/>
  <c r="AD73" i="22"/>
  <c r="R116" i="22"/>
  <c r="E11" i="22"/>
  <c r="AD20" i="1"/>
  <c r="U16" i="22"/>
  <c r="N75" i="22"/>
  <c r="Q20" i="20"/>
  <c r="AE11" i="1"/>
  <c r="W100" i="22"/>
  <c r="AH13" i="1"/>
  <c r="Q45" i="22"/>
  <c r="R98" i="22"/>
  <c r="O19" i="20"/>
  <c r="R14" i="22"/>
  <c r="Y19" i="1"/>
  <c r="AA19" i="1"/>
  <c r="O14" i="20"/>
  <c r="N78" i="22"/>
  <c r="W12" i="1"/>
  <c r="AH102" i="22"/>
  <c r="AK15" i="22"/>
  <c r="AD7" i="1"/>
  <c r="AI13" i="20"/>
  <c r="W7" i="1"/>
  <c r="Z106" i="22"/>
  <c r="X8" i="1"/>
  <c r="AD74" i="22"/>
  <c r="S20" i="20"/>
  <c r="AI20" i="1"/>
  <c r="R78" i="22"/>
  <c r="AD119" i="22"/>
  <c r="X21" i="22"/>
  <c r="AC12" i="22"/>
  <c r="L17" i="1"/>
  <c r="N11" i="1"/>
  <c r="X17" i="22"/>
  <c r="AD120" i="22"/>
  <c r="AD93" i="22"/>
  <c r="AH19" i="22"/>
  <c r="S10" i="1"/>
  <c r="AL100" i="22"/>
  <c r="S18" i="20"/>
  <c r="AE14" i="22"/>
  <c r="AB16" i="22"/>
  <c r="V13" i="1"/>
  <c r="U38" i="22"/>
  <c r="Z76" i="22"/>
  <c r="AD87" i="22"/>
  <c r="AL107" i="22"/>
  <c r="N119" i="22"/>
  <c r="W14" i="22"/>
  <c r="AD15" i="22"/>
  <c r="H19" i="1"/>
  <c r="W21" i="20"/>
  <c r="Q41" i="22"/>
  <c r="R8" i="1"/>
  <c r="AL81" i="22"/>
  <c r="H7" i="1"/>
  <c r="X12" i="20"/>
  <c r="M15" i="22"/>
  <c r="R10" i="1"/>
  <c r="N89" i="22"/>
  <c r="Y41" i="22"/>
  <c r="G8" i="1"/>
  <c r="Y60" i="22"/>
  <c r="U21" i="20"/>
  <c r="AF5" i="1"/>
  <c r="AD16" i="1"/>
  <c r="N106" i="22"/>
  <c r="U17" i="1"/>
  <c r="M10" i="1"/>
  <c r="AB19" i="22"/>
  <c r="AG58" i="22"/>
  <c r="AA8" i="1"/>
  <c r="S12" i="22"/>
  <c r="V15" i="1"/>
  <c r="O15" i="20"/>
  <c r="AD12" i="22"/>
  <c r="Z7" i="1"/>
  <c r="E20" i="1"/>
  <c r="AC30" i="22"/>
  <c r="P60" i="22"/>
  <c r="X47" i="22"/>
  <c r="U91" i="22"/>
  <c r="AE75" i="22"/>
  <c r="P17" i="20"/>
  <c r="X60" i="22"/>
  <c r="X14" i="20"/>
  <c r="AA87" i="22"/>
  <c r="AJ17" i="20"/>
  <c r="AB74" i="22"/>
  <c r="AB106" i="22"/>
  <c r="AF21" i="20"/>
  <c r="S18" i="1"/>
  <c r="Z19" i="1"/>
  <c r="AG59" i="22"/>
  <c r="F99" i="22"/>
  <c r="Y17" i="20"/>
  <c r="AJ65" i="22"/>
  <c r="E45" i="22"/>
  <c r="S94" i="22"/>
  <c r="S120" i="22"/>
  <c r="AF85" i="22"/>
  <c r="F16" i="20"/>
  <c r="AH8" i="1"/>
  <c r="N33" i="22"/>
  <c r="AF86" i="22"/>
  <c r="AK16" i="20"/>
  <c r="Q17" i="22"/>
  <c r="AE10" i="1"/>
  <c r="AC11" i="1"/>
  <c r="O41" i="22"/>
  <c r="AC120" i="22"/>
  <c r="E79" i="22"/>
  <c r="S101" i="22"/>
  <c r="F9" i="20"/>
  <c r="AB71" i="22"/>
  <c r="AF107" i="22"/>
  <c r="F20" i="22"/>
  <c r="O8" i="1"/>
  <c r="M7" i="1"/>
  <c r="AC63" i="22"/>
  <c r="AB99" i="22"/>
  <c r="U18" i="20"/>
  <c r="AF12" i="22"/>
  <c r="U20" i="1"/>
  <c r="AD13" i="1"/>
  <c r="R82" i="22"/>
  <c r="AA14" i="20"/>
  <c r="AC8" i="1"/>
  <c r="Q63" i="22"/>
  <c r="R108" i="22"/>
  <c r="T16" i="22"/>
  <c r="M11" i="1"/>
  <c r="AL91" i="22"/>
  <c r="S21" i="20"/>
  <c r="S64" i="22"/>
  <c r="V15" i="20"/>
  <c r="AA81" i="22"/>
  <c r="AI102" i="22"/>
  <c r="P13" i="20"/>
  <c r="T76" i="22"/>
  <c r="F110" i="22"/>
  <c r="AJ21" i="20"/>
  <c r="R16" i="22"/>
  <c r="U12" i="22"/>
  <c r="Y20" i="1"/>
  <c r="S14" i="1"/>
  <c r="Z18" i="1"/>
  <c r="AJ17" i="1"/>
  <c r="Z29" i="22"/>
  <c r="M45" i="22"/>
  <c r="U60" i="22"/>
  <c r="AF74" i="22"/>
  <c r="AB85" i="22"/>
  <c r="P98" i="22"/>
  <c r="T107" i="22"/>
  <c r="AJ117" i="22"/>
  <c r="Q17" i="20"/>
  <c r="AH21" i="20"/>
  <c r="AC16" i="22"/>
  <c r="AC18" i="22"/>
  <c r="K5" i="1"/>
  <c r="K10" i="1"/>
  <c r="W8" i="1"/>
  <c r="R12" i="1"/>
  <c r="L19" i="1"/>
  <c r="AE5" i="1"/>
  <c r="AL27" i="22"/>
  <c r="Y58" i="22"/>
  <c r="Z79" i="22"/>
  <c r="AL94" i="22"/>
  <c r="W106" i="22"/>
  <c r="AB12" i="20"/>
  <c r="E14" i="22"/>
  <c r="AA12" i="22"/>
  <c r="R24" i="22"/>
  <c r="AL37" i="22"/>
  <c r="AA89" i="22"/>
  <c r="F5" i="20"/>
  <c r="AF82" i="22"/>
  <c r="M13" i="20"/>
  <c r="T13" i="1"/>
  <c r="O22" i="22"/>
  <c r="AF81" i="22"/>
  <c r="AG17" i="20"/>
  <c r="Q12" i="1"/>
  <c r="AA7" i="1"/>
  <c r="R66" i="22"/>
  <c r="N96" i="22"/>
  <c r="AL120" i="22"/>
  <c r="AF16" i="22"/>
  <c r="AD18" i="1"/>
  <c r="AI5" i="1"/>
  <c r="AL67" i="22"/>
  <c r="W87" i="22"/>
  <c r="AH104" i="22"/>
  <c r="O16" i="20"/>
  <c r="AF15" i="22"/>
  <c r="AE6" i="1"/>
  <c r="Y17" i="1"/>
  <c r="M38" i="22"/>
  <c r="Z73" i="22"/>
  <c r="AH95" i="22"/>
  <c r="AD110" i="22"/>
  <c r="AI18" i="20"/>
  <c r="AE16" i="22"/>
  <c r="O13" i="1"/>
  <c r="P6" i="1"/>
  <c r="AG9" i="1"/>
  <c r="Q58" i="22"/>
  <c r="N77" i="22"/>
  <c r="AH94" i="22"/>
  <c r="R106" i="22"/>
  <c r="H108" i="22"/>
  <c r="R13" i="20"/>
  <c r="O86" i="22"/>
  <c r="E112" i="22"/>
  <c r="F74" i="22"/>
  <c r="AF117" i="22"/>
  <c r="AB17" i="22"/>
  <c r="M9" i="1"/>
  <c r="T75" i="22"/>
  <c r="AF116" i="22"/>
  <c r="AH18" i="22"/>
  <c r="F10" i="1"/>
  <c r="Y48" i="22"/>
  <c r="R93" i="22"/>
  <c r="N118" i="22"/>
  <c r="P18" i="22"/>
  <c r="P20" i="1"/>
  <c r="M19" i="1"/>
  <c r="Y55" i="22"/>
  <c r="N85" i="22"/>
  <c r="Z102" i="22"/>
  <c r="AL119" i="22"/>
  <c r="W17" i="22"/>
  <c r="M6" i="1"/>
  <c r="G14" i="1"/>
  <c r="Q15" i="1"/>
  <c r="AK68" i="22"/>
  <c r="N88" i="22"/>
  <c r="W108" i="22"/>
  <c r="S16" i="20"/>
  <c r="AI18" i="22"/>
  <c r="R14" i="1"/>
  <c r="AD11" i="1"/>
  <c r="R17" i="1"/>
  <c r="AG52" i="22"/>
  <c r="W75" i="22"/>
  <c r="AH88" i="22"/>
  <c r="Z104" i="22"/>
  <c r="AL117" i="22"/>
  <c r="M20" i="20"/>
  <c r="AB14" i="22"/>
  <c r="AC17" i="22"/>
  <c r="Y6" i="1"/>
  <c r="AC19" i="1"/>
  <c r="AC83" i="22"/>
  <c r="E65" i="22"/>
  <c r="E103" i="22"/>
  <c r="T13" i="20"/>
  <c r="AB76" i="22"/>
  <c r="T110" i="22"/>
  <c r="W21" i="22"/>
  <c r="AB9" i="1"/>
  <c r="AI13" i="1"/>
  <c r="Y67" i="22"/>
  <c r="P102" i="22"/>
  <c r="AK19" i="20"/>
  <c r="AJ12" i="1"/>
  <c r="G18" i="1"/>
  <c r="H73" i="22"/>
  <c r="S69" i="22"/>
  <c r="AH93" i="22"/>
  <c r="N113" i="22"/>
  <c r="AC87" i="22"/>
  <c r="S48" i="22"/>
  <c r="X88" i="22"/>
  <c r="AE108" i="22"/>
  <c r="AD18" i="20"/>
  <c r="AJ88" i="22"/>
  <c r="E6" i="20"/>
  <c r="P17" i="22"/>
  <c r="W19" i="22"/>
  <c r="J54" i="22"/>
  <c r="AF78" i="22"/>
  <c r="T112" i="22"/>
  <c r="AG20" i="22"/>
  <c r="Z18" i="22"/>
  <c r="R19" i="1"/>
  <c r="AK40" i="22"/>
  <c r="AH77" i="22"/>
  <c r="N100" i="22"/>
  <c r="W120" i="22"/>
  <c r="O21" i="22"/>
  <c r="AJ13" i="1"/>
  <c r="AJ11" i="1"/>
  <c r="S7" i="1"/>
  <c r="Q52" i="22"/>
  <c r="AD75" i="22"/>
  <c r="AD89" i="22"/>
  <c r="R104" i="22"/>
  <c r="R118" i="22"/>
  <c r="Y20" i="20"/>
  <c r="M21" i="22"/>
  <c r="Y12" i="22"/>
  <c r="U11" i="1"/>
  <c r="AB19" i="1"/>
  <c r="AC43" i="22"/>
  <c r="W71" i="22"/>
  <c r="AL86" i="22"/>
  <c r="AL113" i="22"/>
  <c r="X6" i="1"/>
  <c r="AG11" i="1"/>
  <c r="AC62" i="22"/>
  <c r="AH98" i="22"/>
  <c r="Y19" i="20"/>
  <c r="AL14" i="22"/>
  <c r="AH15" i="1"/>
  <c r="R113" i="22"/>
  <c r="X19" i="22"/>
  <c r="AH83" i="22"/>
  <c r="F19" i="1"/>
  <c r="AA18" i="22"/>
  <c r="W113" i="22"/>
  <c r="W107" i="22"/>
  <c r="AJ16" i="1"/>
  <c r="O19" i="22"/>
  <c r="AH120" i="22"/>
  <c r="E13" i="1"/>
  <c r="Z120" i="22"/>
  <c r="R89" i="22"/>
  <c r="W89" i="22"/>
  <c r="X5" i="1"/>
  <c r="H14" i="1"/>
  <c r="I57" i="22"/>
  <c r="T47" i="22"/>
  <c r="M87" i="22"/>
  <c r="AI73" i="22"/>
  <c r="U108" i="22"/>
  <c r="AE89" i="22"/>
  <c r="AK58" i="22"/>
  <c r="AK81" i="22"/>
  <c r="O38" i="22"/>
  <c r="AE98" i="22"/>
  <c r="S30" i="22"/>
  <c r="P82" i="22"/>
  <c r="P115" i="22"/>
  <c r="P14" i="22"/>
  <c r="AJ18" i="1"/>
  <c r="AJ121" i="22"/>
  <c r="AB73" i="22"/>
  <c r="AB105" i="22"/>
  <c r="J21" i="20"/>
  <c r="U81" i="22"/>
  <c r="N66" i="22"/>
  <c r="E100" i="22"/>
  <c r="AL16" i="20"/>
  <c r="AB96" i="22"/>
  <c r="X21" i="20"/>
  <c r="Z5" i="1"/>
  <c r="Q38" i="22"/>
  <c r="T97" i="22"/>
  <c r="AH20" i="20"/>
  <c r="W20" i="1"/>
  <c r="E6" i="1"/>
  <c r="AF90" i="22"/>
  <c r="M78" i="22"/>
  <c r="W27" i="22"/>
  <c r="AA85" i="22"/>
  <c r="AI105" i="22"/>
  <c r="J16" i="20"/>
  <c r="T83" i="22"/>
  <c r="AJ116" i="22"/>
  <c r="AB15" i="22"/>
  <c r="K9" i="1"/>
  <c r="Z28" i="22"/>
  <c r="P74" i="22"/>
  <c r="AF106" i="22"/>
  <c r="AD21" i="20"/>
  <c r="Q5" i="1"/>
  <c r="AB13" i="1"/>
  <c r="X24" i="22"/>
  <c r="W94" i="22"/>
  <c r="AE21" i="20"/>
  <c r="P15" i="22"/>
  <c r="AH76" i="22"/>
  <c r="W119" i="22"/>
  <c r="AG17" i="22"/>
  <c r="AK47" i="22"/>
  <c r="N102" i="22"/>
  <c r="Z17" i="22"/>
  <c r="AK82" i="22"/>
  <c r="AA39" i="22"/>
  <c r="O87" i="22"/>
  <c r="X107" i="22"/>
  <c r="X17" i="20"/>
  <c r="AB86" i="22"/>
  <c r="AJ118" i="22"/>
  <c r="E12" i="22"/>
  <c r="Z12" i="22"/>
  <c r="AC13" i="1"/>
  <c r="O5" i="1"/>
  <c r="AB20" i="1"/>
  <c r="N17" i="1"/>
  <c r="W11" i="1"/>
  <c r="U35" i="22"/>
  <c r="AG43" i="22"/>
  <c r="Q64" i="22"/>
  <c r="AF76" i="22"/>
  <c r="T89" i="22"/>
  <c r="AJ99" i="22"/>
  <c r="F109" i="22"/>
  <c r="N12" i="20"/>
  <c r="AK18" i="20"/>
  <c r="F21" i="22"/>
  <c r="AF14" i="22"/>
  <c r="M16" i="22"/>
  <c r="S18" i="22"/>
  <c r="AB18" i="1"/>
  <c r="L16" i="1"/>
  <c r="T17" i="1"/>
  <c r="V19" i="1"/>
  <c r="T12" i="1"/>
  <c r="AE32" i="22"/>
  <c r="AG67" i="22"/>
  <c r="AH82" i="22"/>
  <c r="R97" i="22"/>
  <c r="AL110" i="22"/>
  <c r="S15" i="20"/>
  <c r="Q20" i="22"/>
  <c r="AJ8" i="1"/>
  <c r="Y76" i="22"/>
  <c r="AI52" i="22"/>
  <c r="AE100" i="22"/>
  <c r="X15" i="20"/>
  <c r="AB91" i="22"/>
  <c r="F14" i="22"/>
  <c r="AB16" i="1"/>
  <c r="Z22" i="22"/>
  <c r="AF98" i="22"/>
  <c r="R21" i="20"/>
  <c r="AB8" i="1"/>
  <c r="O18" i="1"/>
  <c r="AH73" i="22"/>
  <c r="AD100" i="22"/>
  <c r="W20" i="20"/>
  <c r="E14" i="1"/>
  <c r="P19" i="1"/>
  <c r="AG45" i="22"/>
  <c r="W73" i="22"/>
  <c r="AH91" i="22"/>
  <c r="N112" i="22"/>
  <c r="T19" i="20"/>
  <c r="R15" i="22"/>
  <c r="U18" i="1"/>
  <c r="G7" i="1"/>
  <c r="AG44" i="22"/>
  <c r="R79" i="22"/>
  <c r="AD98" i="22"/>
  <c r="N116" i="22"/>
  <c r="F7" i="22"/>
  <c r="AA19" i="22"/>
  <c r="AE18" i="1"/>
  <c r="R7" i="1"/>
  <c r="AA20" i="1"/>
  <c r="AG63" i="22"/>
  <c r="AD82" i="22"/>
  <c r="N97" i="22"/>
  <c r="Z108" i="22"/>
  <c r="S54" i="22"/>
  <c r="AA33" i="22"/>
  <c r="AE91" i="22"/>
  <c r="M12" i="20"/>
  <c r="P85" i="22"/>
  <c r="Y14" i="20"/>
  <c r="G12" i="1"/>
  <c r="Z30" i="22"/>
  <c r="P83" i="22"/>
  <c r="F19" i="20"/>
  <c r="G10" i="1"/>
  <c r="AG15" i="1"/>
  <c r="Z68" i="22"/>
  <c r="AH97" i="22"/>
  <c r="S13" i="20"/>
  <c r="AF20" i="1"/>
  <c r="L11" i="1"/>
  <c r="L15" i="1"/>
  <c r="AE68" i="22"/>
  <c r="Z88" i="22"/>
  <c r="W105" i="22"/>
  <c r="AE16" i="20"/>
  <c r="O17" i="22"/>
  <c r="AJ14" i="1"/>
  <c r="AE17" i="1"/>
  <c r="Q39" i="22"/>
  <c r="N74" i="22"/>
  <c r="W96" i="22"/>
  <c r="AH112" i="22"/>
  <c r="W19" i="20"/>
  <c r="N18" i="22"/>
  <c r="S5" i="1"/>
  <c r="AG5" i="1"/>
  <c r="X12" i="22"/>
  <c r="U59" i="22"/>
  <c r="AD77" i="22"/>
  <c r="W95" i="22"/>
  <c r="AH106" i="22"/>
  <c r="R120" i="22"/>
  <c r="E17" i="22"/>
  <c r="P12" i="22"/>
  <c r="AH12" i="1"/>
  <c r="AE8" i="1"/>
  <c r="N16" i="1"/>
  <c r="AG98" i="22"/>
  <c r="AE81" i="22"/>
  <c r="AA107" i="22"/>
  <c r="AB17" i="20"/>
  <c r="AJ86" i="22"/>
  <c r="AF119" i="22"/>
  <c r="AF21" i="22"/>
  <c r="L20" i="1"/>
  <c r="I7" i="22"/>
  <c r="F77" i="22"/>
  <c r="T109" i="22"/>
  <c r="F10" i="22"/>
  <c r="W14" i="1"/>
  <c r="P8" i="1"/>
  <c r="M35" i="22"/>
  <c r="N76" i="22"/>
  <c r="W98" i="22"/>
  <c r="AD51" i="22"/>
  <c r="AK101" i="22"/>
  <c r="W68" i="22"/>
  <c r="E95" i="22"/>
  <c r="S115" i="22"/>
  <c r="AK41" i="22"/>
  <c r="F98" i="22"/>
  <c r="M17" i="20"/>
  <c r="AF16" i="1"/>
  <c r="F17" i="1"/>
  <c r="Y40" i="22"/>
  <c r="AJ87" i="22"/>
  <c r="P120" i="22"/>
  <c r="O12" i="22"/>
  <c r="AE16" i="1"/>
  <c r="AE9" i="1"/>
  <c r="M54" i="22"/>
  <c r="W83" i="22"/>
  <c r="AD104" i="22"/>
  <c r="AI15" i="20"/>
  <c r="S16" i="22"/>
  <c r="F18" i="1"/>
  <c r="R9" i="1"/>
  <c r="W18" i="1"/>
  <c r="AK59" i="22"/>
  <c r="Z78" i="22"/>
  <c r="N95" i="22"/>
  <c r="N107" i="22"/>
  <c r="E7" i="20"/>
  <c r="E15" i="22"/>
  <c r="AI12" i="22"/>
  <c r="AC20" i="1"/>
  <c r="AG12" i="22"/>
  <c r="AD17" i="1"/>
  <c r="U51" i="22"/>
  <c r="AH75" i="22"/>
  <c r="AH89" i="22"/>
  <c r="AH103" i="22"/>
  <c r="W118" i="22"/>
  <c r="AA20" i="20"/>
  <c r="Q14" i="22"/>
  <c r="M5" i="1"/>
  <c r="N6" i="1"/>
  <c r="X18" i="1"/>
  <c r="T19" i="1"/>
  <c r="AK43" i="22"/>
  <c r="AH66" i="22"/>
  <c r="AH78" i="22"/>
  <c r="AL89" i="22"/>
  <c r="N101" i="22"/>
  <c r="R110" i="22"/>
  <c r="E11" i="20"/>
  <c r="AC20" i="20"/>
  <c r="N21" i="22"/>
  <c r="T15" i="22"/>
  <c r="T18" i="1"/>
  <c r="L18" i="1"/>
  <c r="F9" i="1"/>
  <c r="AD8" i="1"/>
  <c r="R69" i="22"/>
  <c r="S104" i="22"/>
  <c r="AI107" i="22"/>
  <c r="AE12" i="22"/>
  <c r="P113" i="22"/>
  <c r="AI106" i="22"/>
  <c r="AH17" i="1"/>
  <c r="X14" i="1"/>
  <c r="O57" i="22"/>
  <c r="AF93" i="22"/>
  <c r="AG28" i="22"/>
  <c r="U8" i="1"/>
  <c r="AL12" i="22"/>
  <c r="R17" i="22"/>
  <c r="M98" i="22"/>
  <c r="AG35" i="22"/>
  <c r="AK19" i="22"/>
  <c r="R15" i="1"/>
  <c r="AE66" i="22"/>
  <c r="AF113" i="22"/>
  <c r="AA17" i="22"/>
  <c r="R13" i="1"/>
  <c r="U47" i="22"/>
  <c r="R115" i="22"/>
  <c r="AG91" i="22"/>
  <c r="AJ106" i="22"/>
  <c r="AJ105" i="22"/>
  <c r="W78" i="22"/>
  <c r="F7" i="1"/>
  <c r="AL115" i="22"/>
  <c r="AE15" i="1"/>
  <c r="J12" i="20"/>
  <c r="AA15" i="1"/>
  <c r="W99" i="22"/>
  <c r="AI101" i="22"/>
  <c r="AG13" i="1"/>
  <c r="S13" i="1"/>
  <c r="O21" i="20"/>
  <c r="AL73" i="22"/>
  <c r="AD16" i="22"/>
  <c r="W81" i="22"/>
  <c r="P14" i="1"/>
  <c r="AK64" i="22"/>
  <c r="AE15" i="20"/>
  <c r="U7" i="1"/>
  <c r="O113" i="22"/>
  <c r="AD14" i="22"/>
  <c r="AF118" i="22"/>
  <c r="AC49" i="22"/>
  <c r="M116" i="22"/>
  <c r="O66" i="22"/>
  <c r="K7" i="1"/>
  <c r="AA16" i="22"/>
  <c r="AL82" i="22"/>
  <c r="L12" i="1"/>
  <c r="Y50" i="22"/>
  <c r="AC9" i="1"/>
  <c r="Y16" i="1"/>
  <c r="AD118" i="22"/>
  <c r="E5" i="1"/>
  <c r="AH81" i="22"/>
  <c r="U20" i="20"/>
  <c r="Q19" i="1"/>
  <c r="M17" i="22"/>
  <c r="AC18" i="1"/>
  <c r="AK54" i="22"/>
  <c r="AH85" i="22"/>
  <c r="F5" i="1"/>
  <c r="AH16" i="1"/>
  <c r="N20" i="1"/>
  <c r="N94" i="22"/>
  <c r="F91" i="22"/>
  <c r="AC99" i="22"/>
  <c r="X110" i="22"/>
  <c r="AG50" i="22"/>
  <c r="AE20" i="1"/>
  <c r="AF19" i="20"/>
  <c r="AG16" i="22"/>
  <c r="AB11" i="1"/>
  <c r="Y13" i="1"/>
  <c r="T94" i="22"/>
  <c r="AD112" i="22"/>
  <c r="X15" i="1"/>
  <c r="AC45" i="22"/>
  <c r="AA99" i="22"/>
  <c r="W15" i="1"/>
  <c r="AL109" i="22"/>
  <c r="H12" i="1"/>
  <c r="Y69" i="22"/>
  <c r="AL95" i="22"/>
  <c r="AL75" i="22"/>
  <c r="F12" i="1"/>
  <c r="F14" i="1"/>
  <c r="AJ19" i="20"/>
  <c r="AA14" i="1"/>
  <c r="AK105" i="22"/>
  <c r="AF37" i="22"/>
  <c r="U48" i="22"/>
  <c r="P16" i="1"/>
  <c r="AH20" i="22"/>
  <c r="M39" i="22"/>
  <c r="AC58" i="22"/>
  <c r="AD19" i="1"/>
  <c r="O91" i="22"/>
  <c r="AK13" i="20"/>
  <c r="T82" i="22"/>
  <c r="AF15" i="1"/>
  <c r="T9" i="1"/>
  <c r="O68" i="22"/>
  <c r="AI63" i="22"/>
  <c r="AF95" i="22"/>
  <c r="Q6" i="1"/>
  <c r="AD15" i="1"/>
  <c r="AJ79" i="22"/>
  <c r="Q13" i="20"/>
  <c r="AF8" i="1"/>
  <c r="S17" i="1"/>
  <c r="AD71" i="22"/>
  <c r="AI17" i="20"/>
  <c r="X78" i="22"/>
  <c r="R21" i="22"/>
  <c r="Z20" i="22"/>
  <c r="AH109" i="22"/>
  <c r="AC47" i="22"/>
  <c r="G21" i="20"/>
  <c r="U62" i="22"/>
  <c r="AL20" i="22"/>
  <c r="Y39" i="22"/>
  <c r="N115" i="22"/>
  <c r="Z16" i="20"/>
  <c r="Z32" i="22"/>
  <c r="L13" i="1"/>
  <c r="Q14" i="1"/>
  <c r="W93" i="22"/>
  <c r="N9" i="1"/>
  <c r="R99" i="22"/>
  <c r="Y12" i="1"/>
  <c r="R83" i="22"/>
  <c r="AB20" i="22"/>
  <c r="Z35" i="22"/>
  <c r="U45" i="22"/>
  <c r="H5" i="1"/>
  <c r="S17" i="22"/>
  <c r="AD81" i="22"/>
  <c r="S77" i="22"/>
  <c r="AJ104" i="22"/>
  <c r="M58" i="22"/>
  <c r="N12" i="22"/>
  <c r="R109" i="22"/>
  <c r="AG17" i="1"/>
  <c r="AL97" i="22"/>
  <c r="AB12" i="22"/>
  <c r="Q60" i="22"/>
  <c r="E9" i="20"/>
  <c r="P7" i="1"/>
  <c r="AI69" i="22"/>
  <c r="Z113" i="22"/>
  <c r="V8" i="1"/>
  <c r="E15" i="1"/>
  <c r="P21" i="22"/>
  <c r="Z109" i="22"/>
  <c r="AK20" i="20"/>
  <c r="T7" i="1"/>
  <c r="AG19" i="22"/>
  <c r="Q50" i="22"/>
  <c r="AA16" i="1"/>
  <c r="AA6" i="1"/>
  <c r="M97" i="22"/>
  <c r="AF105" i="22"/>
  <c r="Z15" i="22"/>
  <c r="AL87" i="22"/>
  <c r="AC15" i="20"/>
  <c r="AF13" i="1"/>
  <c r="N86" i="22"/>
  <c r="F12" i="22"/>
  <c r="AD83" i="22"/>
  <c r="AC79" i="22"/>
  <c r="AG10" i="1"/>
  <c r="AD97" i="22"/>
  <c r="E16" i="20"/>
  <c r="AL102" i="22"/>
  <c r="O20" i="20"/>
  <c r="AA10" i="1"/>
  <c r="N82" i="22"/>
  <c r="E7" i="1"/>
  <c r="AF18" i="22"/>
  <c r="AI16" i="20"/>
  <c r="AB7" i="1"/>
  <c r="Y21" i="20"/>
  <c r="AF6" i="1"/>
  <c r="W16" i="20"/>
  <c r="AC69" i="22"/>
  <c r="N17" i="20"/>
  <c r="X62" i="22"/>
  <c r="U13" i="20"/>
  <c r="P81" i="22"/>
  <c r="AE77" i="22"/>
  <c r="T18" i="22"/>
  <c r="T20" i="22"/>
  <c r="Q94" i="22"/>
  <c r="AJ72" i="22"/>
  <c r="AB5" i="1"/>
  <c r="AL21" i="22"/>
  <c r="Z103" i="22"/>
  <c r="AE19" i="20"/>
  <c r="AA29" i="22"/>
  <c r="E113" i="22"/>
  <c r="X20" i="22"/>
  <c r="K18" i="1"/>
  <c r="Q49" i="22"/>
  <c r="AJ101" i="22"/>
  <c r="R20" i="22"/>
  <c r="K20" i="1"/>
  <c r="AD53" i="22"/>
  <c r="AH101" i="22"/>
  <c r="M16" i="1"/>
  <c r="H34" i="22"/>
  <c r="AK60" i="22"/>
  <c r="W122" i="22"/>
  <c r="AC16" i="1"/>
  <c r="Z98" i="22"/>
  <c r="P13" i="1"/>
  <c r="Z101" i="22"/>
  <c r="AC14" i="1"/>
  <c r="AL85" i="22"/>
  <c r="X59" i="22"/>
  <c r="F8" i="22"/>
  <c r="AL21" i="20"/>
  <c r="W102" i="22"/>
  <c r="M40" i="22"/>
  <c r="G20" i="20"/>
  <c r="M49" i="22"/>
  <c r="E9" i="22"/>
  <c r="Y33" i="22"/>
  <c r="N109" i="22"/>
  <c r="V16" i="1"/>
  <c r="S87" i="22"/>
  <c r="AK15" i="20"/>
  <c r="AJ85" i="22"/>
  <c r="X17" i="1"/>
  <c r="P63" i="22"/>
  <c r="AI119" i="22"/>
  <c r="AF14" i="1"/>
  <c r="U16" i="20"/>
  <c r="Q65" i="22"/>
  <c r="Q12" i="22"/>
  <c r="X66" i="22"/>
  <c r="W15" i="20"/>
  <c r="P11" i="1"/>
  <c r="AD94" i="22"/>
  <c r="S15" i="22"/>
  <c r="W19" i="1"/>
  <c r="R94" i="22"/>
  <c r="AC21" i="20"/>
  <c r="X20" i="1"/>
  <c r="R86" i="22"/>
  <c r="W9" i="1"/>
  <c r="X12" i="1"/>
  <c r="N105" i="22"/>
  <c r="AK12" i="22"/>
  <c r="AK49" i="22"/>
  <c r="AC10" i="1"/>
  <c r="Y21" i="22"/>
  <c r="N87" i="22"/>
  <c r="AH17" i="22"/>
  <c r="AC7" i="1"/>
  <c r="AK57" i="22"/>
  <c r="Z81" i="22"/>
  <c r="X16" i="1"/>
  <c r="X9" i="1"/>
  <c r="Y19" i="22"/>
  <c r="R117" i="22"/>
  <c r="M66" i="22"/>
  <c r="AK21" i="20"/>
  <c r="G11" i="1"/>
  <c r="W97" i="22"/>
  <c r="P5" i="1"/>
  <c r="Z21" i="22"/>
  <c r="U14" i="1"/>
  <c r="AL88" i="22"/>
  <c r="G5" i="1"/>
  <c r="AK20" i="22"/>
  <c r="R107" i="22"/>
  <c r="AG8" i="1"/>
  <c r="W103" i="22"/>
  <c r="Q19" i="22"/>
  <c r="O18" i="20"/>
  <c r="AL96" i="22"/>
  <c r="AE17" i="20"/>
  <c r="N103" i="22"/>
  <c r="AD69" i="22"/>
  <c r="Z118" i="22"/>
  <c r="AI14" i="1"/>
  <c r="AI21" i="20"/>
  <c r="K13" i="1"/>
  <c r="AL77" i="22"/>
  <c r="M12" i="1"/>
  <c r="Z100" i="22"/>
  <c r="Q19" i="20"/>
  <c r="U49" i="22"/>
  <c r="W13" i="1"/>
  <c r="W18" i="22"/>
  <c r="AD117" i="22"/>
  <c r="AE13" i="20"/>
  <c r="W109" i="22"/>
  <c r="E21" i="22"/>
  <c r="AL93" i="22"/>
  <c r="AD109" i="22"/>
  <c r="AL15" i="22"/>
  <c r="AL112" i="22"/>
  <c r="P45" i="22"/>
  <c r="M24" i="22"/>
  <c r="AJ107" i="22"/>
  <c r="H120" i="22"/>
  <c r="AJ115" i="22"/>
  <c r="R112" i="22"/>
  <c r="AE93" i="22"/>
  <c r="E122" i="22"/>
  <c r="F93" i="22"/>
  <c r="N15" i="1"/>
  <c r="S105" i="22"/>
  <c r="AK17" i="22"/>
  <c r="R76" i="22"/>
  <c r="AH14" i="1"/>
  <c r="Z71" i="22"/>
  <c r="AF100" i="22"/>
  <c r="Z75" i="22"/>
  <c r="G15" i="1"/>
  <c r="AD116" i="22"/>
  <c r="Y18" i="22"/>
  <c r="T96" i="22"/>
  <c r="H20" i="1"/>
  <c r="T21" i="20"/>
  <c r="F97" i="22"/>
  <c r="AC35" i="22"/>
  <c r="AD78" i="22"/>
  <c r="E16" i="22"/>
  <c r="W14" i="20"/>
  <c r="Y14" i="1"/>
  <c r="Z19" i="22"/>
  <c r="K17" i="1"/>
  <c r="AH14" i="22"/>
  <c r="AA20" i="22"/>
  <c r="N69" i="22"/>
  <c r="N13" i="1"/>
  <c r="R103" i="22"/>
  <c r="AG41" i="22"/>
  <c r="Y65" i="22"/>
  <c r="Q7" i="1"/>
  <c r="AB34" i="16" l="1"/>
  <c r="AB35" i="16" s="1"/>
  <c r="AE51" i="52"/>
  <c r="AE41" i="52"/>
  <c r="AL34" i="16"/>
  <c r="AL35" i="16" s="1"/>
  <c r="S41" i="16"/>
  <c r="T35" i="16"/>
  <c r="X41" i="16"/>
  <c r="Y35" i="16"/>
  <c r="AN35" i="16"/>
  <c r="AM41" i="16"/>
  <c r="V35" i="16"/>
  <c r="S42" i="16"/>
  <c r="S43" i="16" s="1"/>
  <c r="AA51" i="52"/>
  <c r="AA41" i="52"/>
  <c r="AF35" i="16"/>
  <c r="AC42" i="16"/>
  <c r="AQ34" i="16"/>
  <c r="AQ35" i="16" s="1"/>
  <c r="AD35" i="16"/>
  <c r="AC35" i="16" s="1"/>
  <c r="AC41" i="16"/>
  <c r="AC43" i="16"/>
  <c r="AH42" i="16"/>
  <c r="AH43" i="16" s="1"/>
  <c r="AK35" i="16"/>
  <c r="AI51" i="52"/>
  <c r="W9" i="16"/>
  <c r="W34" i="16" s="1"/>
  <c r="W35" i="16" s="1"/>
  <c r="AG9" i="16"/>
  <c r="AG34" i="16" s="1"/>
  <c r="AG35" i="16" s="1"/>
  <c r="AP34" i="16"/>
  <c r="AE43" i="52"/>
  <c r="W39" i="52"/>
  <c r="AI33" i="16"/>
  <c r="AB31" i="16"/>
  <c r="AB33" i="16" s="1"/>
  <c r="AI34" i="16"/>
  <c r="AA34" i="16"/>
  <c r="S39" i="52"/>
  <c r="V97" i="22"/>
  <c r="J14" i="1"/>
  <c r="V89" i="22"/>
  <c r="V109" i="22"/>
  <c r="V107" i="22"/>
  <c r="V113" i="22"/>
  <c r="V100" i="22"/>
  <c r="V18" i="22"/>
  <c r="J7" i="1"/>
  <c r="J19" i="1"/>
  <c r="V14" i="22"/>
  <c r="V103" i="22"/>
  <c r="V85" i="22"/>
  <c r="J12" i="1"/>
  <c r="V118" i="22"/>
  <c r="V71" i="22"/>
  <c r="V115" i="22"/>
  <c r="V120" i="22"/>
  <c r="V83" i="22"/>
  <c r="V69" i="22"/>
  <c r="G50" i="22"/>
  <c r="V19" i="22"/>
  <c r="V68" i="22"/>
  <c r="V98" i="22"/>
  <c r="G73" i="22"/>
  <c r="J20" i="1"/>
  <c r="J5" i="1"/>
  <c r="V21" i="22"/>
  <c r="V66" i="22"/>
  <c r="V112" i="22"/>
  <c r="V95" i="22"/>
  <c r="V75" i="22"/>
  <c r="V108" i="22"/>
  <c r="V96" i="22"/>
  <c r="V81" i="22"/>
  <c r="J10" i="1"/>
  <c r="V17" i="22"/>
  <c r="V105" i="22"/>
  <c r="V93" i="22"/>
  <c r="V77" i="22"/>
  <c r="V102" i="22"/>
  <c r="G108" i="22"/>
  <c r="V117" i="22"/>
  <c r="V99" i="22"/>
  <c r="V79" i="22"/>
  <c r="J18" i="1"/>
  <c r="L12" i="20"/>
  <c r="V91" i="22"/>
  <c r="V76" i="22"/>
  <c r="V67" i="22"/>
  <c r="V87" i="22"/>
  <c r="V73" i="22"/>
  <c r="V116" i="22"/>
  <c r="V78" i="22"/>
  <c r="V122" i="22"/>
  <c r="G34" i="22"/>
  <c r="V106" i="22"/>
  <c r="V88" i="22"/>
  <c r="G35" i="22"/>
  <c r="G23" i="22"/>
  <c r="G59" i="22"/>
  <c r="V104" i="22"/>
  <c r="V86" i="22"/>
  <c r="J11" i="1"/>
  <c r="V12" i="22"/>
  <c r="V119" i="22"/>
  <c r="V101" i="22"/>
  <c r="V82" i="22"/>
  <c r="V110" i="22"/>
  <c r="V94" i="22"/>
  <c r="V74" i="22"/>
  <c r="J16" i="1"/>
  <c r="J13" i="1"/>
  <c r="V16" i="22"/>
  <c r="G16" i="22"/>
  <c r="L16" i="20"/>
  <c r="V27" i="22"/>
  <c r="V22" i="22"/>
  <c r="G120" i="22"/>
  <c r="G83" i="22"/>
  <c r="J17" i="1"/>
  <c r="J15" i="1"/>
  <c r="J9" i="1"/>
  <c r="G9" i="22"/>
  <c r="L18" i="22"/>
  <c r="V34" i="22"/>
  <c r="L18" i="20"/>
  <c r="L21" i="20"/>
  <c r="L20" i="20"/>
  <c r="G99" i="22"/>
  <c r="J6" i="1"/>
  <c r="J8" i="1"/>
  <c r="V20" i="22"/>
  <c r="V33" i="22"/>
  <c r="V53" i="22"/>
  <c r="L14" i="20"/>
  <c r="G10" i="20"/>
  <c r="L15" i="20"/>
  <c r="G41" i="22"/>
  <c r="V65" i="22"/>
  <c r="V62" i="22"/>
  <c r="G37" i="22"/>
  <c r="V23" i="22"/>
  <c r="G117" i="22"/>
  <c r="L17" i="20"/>
  <c r="V49" i="22"/>
  <c r="V44" i="22"/>
  <c r="V40" i="22"/>
  <c r="L19" i="20"/>
  <c r="V28" i="22"/>
  <c r="V90" i="22"/>
  <c r="G119" i="22"/>
  <c r="G24" i="22"/>
  <c r="V64" i="22"/>
  <c r="V60" i="22"/>
  <c r="V57" i="22"/>
  <c r="V43" i="22"/>
  <c r="V39" i="22"/>
  <c r="V35" i="22"/>
  <c r="G78" i="22"/>
  <c r="G9" i="20"/>
  <c r="G88" i="22"/>
  <c r="V37" i="22"/>
  <c r="G101" i="22"/>
  <c r="G14" i="22"/>
  <c r="V59" i="22"/>
  <c r="V55" i="22"/>
  <c r="V51" i="22"/>
  <c r="V38" i="22"/>
  <c r="V32" i="22"/>
  <c r="G82" i="22"/>
  <c r="G51" i="22"/>
  <c r="V72" i="22"/>
  <c r="L20" i="22"/>
  <c r="V29" i="22"/>
  <c r="L15" i="22"/>
  <c r="G62" i="22"/>
  <c r="G17" i="20"/>
  <c r="V54" i="22"/>
  <c r="V50" i="22"/>
  <c r="V47" i="22"/>
  <c r="L12" i="22"/>
  <c r="G19" i="20"/>
  <c r="G105" i="22"/>
  <c r="G42" i="22"/>
  <c r="V63" i="22"/>
  <c r="V58" i="22"/>
  <c r="V52" i="22"/>
  <c r="V48" i="22"/>
  <c r="V41" i="22"/>
  <c r="V45" i="22"/>
  <c r="V56" i="22"/>
  <c r="G6" i="20"/>
  <c r="G103" i="22"/>
  <c r="G71" i="22"/>
  <c r="G44" i="22"/>
  <c r="G94" i="22"/>
  <c r="G81" i="22"/>
  <c r="G38" i="22"/>
  <c r="V25" i="22"/>
  <c r="G55" i="22"/>
  <c r="G12" i="20"/>
  <c r="V30" i="22"/>
  <c r="G65" i="22"/>
  <c r="G115" i="22"/>
  <c r="L19" i="22"/>
  <c r="G104" i="22"/>
  <c r="V36" i="22"/>
  <c r="G6" i="22"/>
  <c r="G111" i="22"/>
  <c r="G76" i="22"/>
  <c r="V24" i="22"/>
  <c r="G113" i="22"/>
  <c r="G93" i="22"/>
  <c r="G18" i="20"/>
  <c r="G107" i="22"/>
  <c r="G69" i="22"/>
  <c r="G5" i="22"/>
  <c r="G56" i="22"/>
  <c r="G54" i="22"/>
  <c r="G112" i="22"/>
  <c r="G121" i="22"/>
  <c r="G110" i="22"/>
  <c r="G77" i="22"/>
  <c r="G32" i="22"/>
  <c r="G116" i="22"/>
  <c r="G96" i="22"/>
  <c r="G22" i="22"/>
  <c r="G67" i="22"/>
  <c r="G28" i="22"/>
  <c r="G86" i="22"/>
  <c r="G16" i="20"/>
  <c r="G46" i="22"/>
  <c r="L17" i="22"/>
  <c r="G53" i="22"/>
  <c r="L16" i="22"/>
  <c r="G109" i="22"/>
  <c r="V92" i="22"/>
  <c r="G49" i="22"/>
  <c r="G27" i="22"/>
  <c r="G8" i="22"/>
  <c r="G36" i="22"/>
  <c r="G25" i="22"/>
  <c r="G122" i="22"/>
  <c r="G106" i="22"/>
  <c r="G60" i="22"/>
  <c r="G33" i="22"/>
  <c r="V121" i="22"/>
  <c r="G85" i="22"/>
  <c r="G43" i="22"/>
  <c r="G17" i="22"/>
  <c r="G11" i="20"/>
  <c r="V15" i="22"/>
  <c r="G87" i="22"/>
  <c r="G48" i="22"/>
  <c r="G10" i="22"/>
  <c r="V26" i="22"/>
  <c r="G90" i="22"/>
  <c r="G102" i="22"/>
  <c r="V61" i="22"/>
  <c r="G91" i="22"/>
  <c r="G66" i="22"/>
  <c r="G39" i="22"/>
  <c r="G18" i="22"/>
  <c r="G7" i="20"/>
  <c r="G11" i="22"/>
  <c r="V111" i="22"/>
  <c r="G80" i="22"/>
  <c r="L14" i="22"/>
  <c r="G100" i="22"/>
  <c r="G89" i="22"/>
  <c r="G57" i="22"/>
  <c r="G29" i="22"/>
  <c r="G14" i="20"/>
  <c r="V114" i="22"/>
  <c r="G64" i="22"/>
  <c r="G95" i="22"/>
  <c r="G68" i="22"/>
  <c r="G58" i="22"/>
  <c r="G30" i="22"/>
  <c r="G19" i="22"/>
  <c r="G13" i="20"/>
  <c r="G5" i="20"/>
  <c r="L13" i="20"/>
  <c r="G114" i="22"/>
  <c r="G70" i="22"/>
  <c r="G26" i="22"/>
  <c r="G31" i="22"/>
  <c r="G98" i="22"/>
  <c r="G21" i="22"/>
  <c r="G7" i="22"/>
  <c r="V80" i="22"/>
  <c r="G74" i="22"/>
  <c r="G47" i="22"/>
  <c r="G45" i="22"/>
  <c r="G20" i="22"/>
  <c r="G15" i="20"/>
  <c r="V46" i="22"/>
  <c r="G61" i="22"/>
  <c r="G92" i="22"/>
  <c r="G8" i="20"/>
  <c r="G75" i="22"/>
  <c r="V70" i="22"/>
  <c r="V31" i="22"/>
  <c r="G72" i="22"/>
  <c r="G118" i="22"/>
  <c r="G97" i="22"/>
  <c r="G40" i="22"/>
  <c r="G15" i="22"/>
  <c r="V42" i="22"/>
  <c r="G79" i="22"/>
  <c r="G63" i="22"/>
  <c r="G52" i="22"/>
  <c r="G12" i="22"/>
  <c r="AI35" i="16" l="1"/>
  <c r="AH35" i="16" s="1"/>
  <c r="AH41" i="16"/>
  <c r="S35" i="16"/>
  <c r="AP35" i="16"/>
  <c r="AM42" i="16"/>
  <c r="AM43" i="16" s="1"/>
  <c r="AM35" i="16"/>
  <c r="X42" i="16"/>
  <c r="X43" i="16" s="1"/>
  <c r="AA35" i="16"/>
  <c r="W41" i="52"/>
  <c r="W51" i="52"/>
  <c r="S41" i="52"/>
  <c r="S51" i="52"/>
  <c r="X35" i="16"/>
</calcChain>
</file>

<file path=xl/comments1.xml><?xml version="1.0" encoding="utf-8"?>
<comments xmlns="http://schemas.openxmlformats.org/spreadsheetml/2006/main">
  <authors>
    <author>Peter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@ 2 tarps pre shelter kit plus 1 tarp per partial damage. 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
 per destroyed 
house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 per destroyed house
</t>
        </r>
      </text>
    </comment>
    <comment ref="AT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@ 2 tarps pre shelter kit plus 1 tarp per partial damage. 
</t>
        </r>
      </text>
    </comment>
    <comment ref="AU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
 per destroyed 
house</t>
        </r>
      </text>
    </comment>
    <comment ref="AV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 per destroyed house
</t>
        </r>
      </text>
    </comment>
    <comment ref="AX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@ 2 tarps pre shelter kit plus 1 tarp per partial damage. 
</t>
        </r>
      </text>
    </comment>
    <comment ref="AY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
 per destroyed 
house</t>
        </r>
      </text>
    </comment>
    <comment ref="AZ8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 per destroyed house
</t>
        </r>
      </text>
    </comment>
    <comment ref="AS34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Includes 500 tarps from IOM unlogged. </t>
        </r>
      </text>
    </comment>
  </commentList>
</comments>
</file>

<file path=xl/comments2.xml><?xml version="1.0" encoding="utf-8"?>
<comments xmlns="http://schemas.openxmlformats.org/spreadsheetml/2006/main">
  <authors>
    <author>Andy Dow</author>
  </authors>
  <commentList>
    <comment ref="W8" authorId="0" shapeId="0">
      <text>
        <r>
          <rPr>
            <b/>
            <sz val="9"/>
            <color indexed="81"/>
            <rFont val="Calibri"/>
            <family val="2"/>
          </rPr>
          <t>Andy Dow:</t>
        </r>
        <r>
          <rPr>
            <sz val="9"/>
            <color indexed="81"/>
            <rFont val="Calibri"/>
            <family val="2"/>
          </rPr>
          <t xml:space="preserve">
numnber assuming 90g soap
 (12 x 90g soap/family or 5 x 200g/family)*
</t>
        </r>
      </text>
    </comment>
    <comment ref="U13" authorId="0" shapeId="0">
      <text>
        <r>
          <rPr>
            <b/>
            <sz val="9"/>
            <color indexed="81"/>
            <rFont val="Calibri"/>
            <family val="2"/>
          </rPr>
          <t>Andy Dow:</t>
        </r>
        <r>
          <rPr>
            <sz val="9"/>
            <color indexed="81"/>
            <rFont val="Calibri"/>
            <family val="2"/>
          </rPr>
          <t xml:space="preserve">
2000 individual hygiene kits
</t>
        </r>
      </text>
    </comment>
  </commentList>
</comments>
</file>

<file path=xl/sharedStrings.xml><?xml version="1.0" encoding="utf-8"?>
<sst xmlns="http://schemas.openxmlformats.org/spreadsheetml/2006/main" count="4530" uniqueCount="921">
  <si>
    <t>Date</t>
  </si>
  <si>
    <t>Organisation</t>
  </si>
  <si>
    <t>ADRA</t>
  </si>
  <si>
    <t>Dispatched</t>
  </si>
  <si>
    <t>Penama</t>
  </si>
  <si>
    <t>Malampa</t>
  </si>
  <si>
    <t xml:space="preserve">Shefa </t>
  </si>
  <si>
    <t>Tafea</t>
  </si>
  <si>
    <t>Torba</t>
  </si>
  <si>
    <t>Mapping</t>
  </si>
  <si>
    <t>Item</t>
  </si>
  <si>
    <t>Unit of Measure</t>
  </si>
  <si>
    <t>For Food: Unit Detail</t>
  </si>
  <si>
    <t>Intended Cluster</t>
  </si>
  <si>
    <t>Pending</t>
  </si>
  <si>
    <t>In Pipeline</t>
  </si>
  <si>
    <t>In Warehouse</t>
  </si>
  <si>
    <t>Total Dispatched</t>
  </si>
  <si>
    <t>Maewo</t>
  </si>
  <si>
    <t>Pentecost</t>
  </si>
  <si>
    <t>Ambrym</t>
  </si>
  <si>
    <t>Paama</t>
  </si>
  <si>
    <t>Epi</t>
  </si>
  <si>
    <t>Tongoa (SH)</t>
  </si>
  <si>
    <t>Emae (SH)</t>
  </si>
  <si>
    <t>Buninga (SH)</t>
  </si>
  <si>
    <t>Tongariki (SH)</t>
  </si>
  <si>
    <t>Mataso (SH)</t>
  </si>
  <si>
    <t>Makira (SH)</t>
  </si>
  <si>
    <t>Pele</t>
  </si>
  <si>
    <t>Emao</t>
  </si>
  <si>
    <t>Mosso</t>
  </si>
  <si>
    <t>Lelepa</t>
  </si>
  <si>
    <t>Nguna</t>
  </si>
  <si>
    <t>Ifira</t>
  </si>
  <si>
    <t>Port Vila</t>
  </si>
  <si>
    <t>Efate (excl. Port Vila)</t>
  </si>
  <si>
    <t>Tanna</t>
  </si>
  <si>
    <t>Erromango</t>
  </si>
  <si>
    <t>Aniwa</t>
  </si>
  <si>
    <t>Futuna</t>
  </si>
  <si>
    <t>Aneityum</t>
  </si>
  <si>
    <t>Mere Lava</t>
  </si>
  <si>
    <t>Piece</t>
  </si>
  <si>
    <t>Shelter</t>
  </si>
  <si>
    <t>MT</t>
  </si>
  <si>
    <t>Food Security &amp; Agriculture</t>
  </si>
  <si>
    <t>Tarpaulin</t>
  </si>
  <si>
    <t>Tarp</t>
  </si>
  <si>
    <t>10L collapsable water container</t>
  </si>
  <si>
    <t>WASH</t>
  </si>
  <si>
    <t>Bucket</t>
  </si>
  <si>
    <t>Crackers</t>
  </si>
  <si>
    <t>Breakfast Crackers</t>
  </si>
  <si>
    <t>Milo</t>
  </si>
  <si>
    <t>Milk</t>
  </si>
  <si>
    <t>Sugar</t>
  </si>
  <si>
    <t>Tinned Fish</t>
  </si>
  <si>
    <t>Tinned Tuna</t>
  </si>
  <si>
    <t>Rice</t>
  </si>
  <si>
    <t>Tinned Meat</t>
  </si>
  <si>
    <t>Noodles</t>
  </si>
  <si>
    <t>Soap</t>
  </si>
  <si>
    <t>80g</t>
  </si>
  <si>
    <t>Water Survival Bag</t>
  </si>
  <si>
    <t>Water Survival Bags</t>
  </si>
  <si>
    <t>Clothes</t>
  </si>
  <si>
    <t>Toothbrush</t>
  </si>
  <si>
    <t>Toothpaste</t>
  </si>
  <si>
    <t>Sanitary Pad</t>
  </si>
  <si>
    <t>Water Purification Unit</t>
  </si>
  <si>
    <t>Unit</t>
  </si>
  <si>
    <t>Unitof Measure</t>
  </si>
  <si>
    <t>Shelter Tool Kit</t>
  </si>
  <si>
    <t>shelter tool kit</t>
  </si>
  <si>
    <t>tarpaulin</t>
  </si>
  <si>
    <t>Jerry Can</t>
  </si>
  <si>
    <t>jerry can (10L)</t>
  </si>
  <si>
    <t>jerry can (20L)</t>
  </si>
  <si>
    <t>Hygiene Kit</t>
  </si>
  <si>
    <t>hygiene kit</t>
  </si>
  <si>
    <t>bucket</t>
  </si>
  <si>
    <t>Kitchen Set</t>
  </si>
  <si>
    <t>kitchen set</t>
  </si>
  <si>
    <t>Sleeping Mat</t>
  </si>
  <si>
    <t>sleeping mat</t>
  </si>
  <si>
    <t>Blanket</t>
  </si>
  <si>
    <t>blanket</t>
  </si>
  <si>
    <t>Solar Lamp</t>
  </si>
  <si>
    <t>solar lantern</t>
  </si>
  <si>
    <t>Mosquito Net</t>
  </si>
  <si>
    <t>mosquito net</t>
  </si>
  <si>
    <t>Oxfam</t>
  </si>
  <si>
    <t>Hygiene Kits</t>
  </si>
  <si>
    <t>Oxfam Buckets</t>
  </si>
  <si>
    <t>Tarpaulins 4 x 6m</t>
  </si>
  <si>
    <t>Latrine Slab</t>
  </si>
  <si>
    <t>Water Tank</t>
  </si>
  <si>
    <t>5000l Water Bladder</t>
  </si>
  <si>
    <t>Tapstands</t>
  </si>
  <si>
    <t>Taps</t>
  </si>
  <si>
    <t>Water Filter</t>
  </si>
  <si>
    <t>Sky Hydrant Water Filter</t>
  </si>
  <si>
    <t>UNICEF</t>
  </si>
  <si>
    <t>Tarpaulin,plastic,roll,4x50m</t>
  </si>
  <si>
    <t>Tent,light weight,rectangular,42m²</t>
  </si>
  <si>
    <t>Tent,light weight,rectangular,72m²</t>
  </si>
  <si>
    <t>Immediate Response WASH &amp; Dignity Kit</t>
  </si>
  <si>
    <t>Pump,sbmr,dewat/desludging,w/gen.DIESEL</t>
  </si>
  <si>
    <t>Water purif.(NaDCC) 33mg tabs/PAC-50</t>
  </si>
  <si>
    <t>Water Purification Tablets-(WPT)</t>
  </si>
  <si>
    <t>Water tank,collapsible for trucking,6m³</t>
  </si>
  <si>
    <t>Water tank,collapsible,1500l,w/distr.kit</t>
  </si>
  <si>
    <t>Water tank,collapsible,5000l,w/dist.kit</t>
  </si>
  <si>
    <t>Water-cont,LDPE,10l,collapsibl.,w/o logo</t>
  </si>
  <si>
    <t>World Vision</t>
  </si>
  <si>
    <t>Carton</t>
  </si>
  <si>
    <t>Kitchen Sets</t>
  </si>
  <si>
    <t>Tarps</t>
  </si>
  <si>
    <t>Bale</t>
  </si>
  <si>
    <t>10lt Jerry Cans</t>
  </si>
  <si>
    <t>Mosquito Nets</t>
  </si>
  <si>
    <t>Health</t>
  </si>
  <si>
    <t>Blankets</t>
  </si>
  <si>
    <t>Shelter Tool Kits</t>
  </si>
  <si>
    <t>Bag</t>
  </si>
  <si>
    <t>Baby Kit</t>
  </si>
  <si>
    <t>Baby Kits</t>
  </si>
  <si>
    <t>Tool Kit</t>
  </si>
  <si>
    <t>Rotary ERKs</t>
  </si>
  <si>
    <t>Box</t>
  </si>
  <si>
    <t>29.03.2015</t>
  </si>
  <si>
    <t>31.03.2015</t>
  </si>
  <si>
    <t>Gap</t>
  </si>
  <si>
    <t>For Food:</t>
  </si>
  <si>
    <t>Unit Detail</t>
  </si>
  <si>
    <t>Total Need</t>
  </si>
  <si>
    <t>Total Gap</t>
  </si>
  <si>
    <t>Shepherd Islets (SH)</t>
  </si>
  <si>
    <t>WV</t>
  </si>
  <si>
    <t>Needed</t>
  </si>
  <si>
    <t>10.2kg carton, 24cans</t>
  </si>
  <si>
    <t>9.6kg carton, 48cans</t>
  </si>
  <si>
    <t>5.1kg carton, 60packets</t>
  </si>
  <si>
    <t>Seeds</t>
  </si>
  <si>
    <t>Packets</t>
  </si>
  <si>
    <t>10kg carton, 100bars</t>
  </si>
  <si>
    <t>Planting Material</t>
  </si>
  <si>
    <t>Number of cuttings</t>
  </si>
  <si>
    <t>Tarpaulin (Planned)</t>
  </si>
  <si>
    <t xml:space="preserve">Water Purification Tabs or other Purification unit </t>
  </si>
  <si>
    <t>Packet/Unit</t>
  </si>
  <si>
    <t>Tropical Cyclone Pam</t>
  </si>
  <si>
    <t>18th March 2015</t>
  </si>
  <si>
    <t>Shelter Needs Analysis</t>
  </si>
  <si>
    <t>Based upon UNDAC reports where received and DFAT Powerpoint</t>
  </si>
  <si>
    <t>POTENTIAL CASELOAD (Census 2009) - Extrapolated to 2015 at 2.6% PA</t>
  </si>
  <si>
    <t>DAMAGE</t>
  </si>
  <si>
    <t>SHELTER / NFI  REQUIREMENTS</t>
  </si>
  <si>
    <t>REPORT COMMENT</t>
  </si>
  <si>
    <t>SHELTER / NFI  INITIAL DISTRIBUTION</t>
  </si>
  <si>
    <t>SHELTER / NFI  SECOND DISTRIBUTION</t>
  </si>
  <si>
    <t xml:space="preserve">POPULATION </t>
  </si>
  <si>
    <t>PRIVATE HOUSING</t>
  </si>
  <si>
    <t>Delivered</t>
  </si>
  <si>
    <t>For delivery</t>
  </si>
  <si>
    <t>(Week 1 - 20th March - 27th March)</t>
  </si>
  <si>
    <t>(Week 2 23rd March - 30th March)</t>
  </si>
  <si>
    <t>PROVINCE</t>
  </si>
  <si>
    <t>ISLAND</t>
  </si>
  <si>
    <t>POPULATION (2009)</t>
  </si>
  <si>
    <t>POPULATION (2015)</t>
  </si>
  <si>
    <t>TOTAL (PROVINCE)</t>
  </si>
  <si>
    <t>%</t>
  </si>
  <si>
    <t>HOUSES (2009)</t>
  </si>
  <si>
    <t>HOUSES (2015)</t>
  </si>
  <si>
    <t>PAX PER HOUSE</t>
  </si>
  <si>
    <t>Total</t>
  </si>
  <si>
    <t>Partial</t>
  </si>
  <si>
    <t>No. Total</t>
  </si>
  <si>
    <t>No. Partial</t>
  </si>
  <si>
    <t>Tarpaulin Need</t>
  </si>
  <si>
    <t>Tarpaulin Plan</t>
  </si>
  <si>
    <t>Tarpaulins</t>
  </si>
  <si>
    <t xml:space="preserve">TBC. No information on shelter damage in report. </t>
  </si>
  <si>
    <t>No major damage to housing facilities</t>
  </si>
  <si>
    <t>Interpolated from DFAT Powerpoint</t>
  </si>
  <si>
    <t>Lopevi</t>
  </si>
  <si>
    <t>Shefa (Ex Efate)</t>
  </si>
  <si>
    <t>Tongoa</t>
  </si>
  <si>
    <t>Emae</t>
  </si>
  <si>
    <t>All villages were severely affected with 90% of dwellings reported as damaged or destroyed</t>
  </si>
  <si>
    <t>Shepherds</t>
  </si>
  <si>
    <t>Buninga</t>
  </si>
  <si>
    <t>Tongariki</t>
  </si>
  <si>
    <t>Mataso</t>
  </si>
  <si>
    <t>Makira</t>
  </si>
  <si>
    <t>Shefa (Efate)</t>
  </si>
  <si>
    <t>Based on 4000 pax in evacuation centres = 800 Households (50% destroyed, 50% damaged)</t>
  </si>
  <si>
    <t>Rural</t>
  </si>
  <si>
    <t>Guestimate from informant data</t>
  </si>
  <si>
    <t>Eromango</t>
  </si>
  <si>
    <t>TBC. No mention of shelter damage in report. Verbally reported at 15% destroyed, and 20-30% partial damage.</t>
  </si>
  <si>
    <t>IFRC FACT Verbally reported no housing damage confirmed by Island Chief</t>
  </si>
  <si>
    <t>IFRC FACT Verbally reported no housing damage from flyover.</t>
  </si>
  <si>
    <t>TOTAL</t>
  </si>
  <si>
    <t>Extrapolated forward at 2.6% PA (Equiv. compounding over 5 yrs)</t>
  </si>
  <si>
    <t>STOCK</t>
  </si>
  <si>
    <t>Total Distributed</t>
  </si>
  <si>
    <t>Excludes minor nos. of pre-event in country</t>
  </si>
  <si>
    <t>Total in Pipe</t>
  </si>
  <si>
    <t>Total Available</t>
  </si>
  <si>
    <t>GAP</t>
  </si>
  <si>
    <t xml:space="preserve">Total Immediately Avail. </t>
  </si>
  <si>
    <t>Metrics</t>
  </si>
  <si>
    <t>1 Shelter tool kit per destroyed house</t>
  </si>
  <si>
    <t>2 Tarpaulins per destroyed house</t>
  </si>
  <si>
    <t>1 Tarpaulin per damage house</t>
  </si>
  <si>
    <t>2 Blankets per destroyed house</t>
  </si>
  <si>
    <t xml:space="preserve">1 Kitchen set per destroyed house. </t>
  </si>
  <si>
    <t>20th March 2015</t>
  </si>
  <si>
    <t>Food Security and Agriculture</t>
  </si>
  <si>
    <t>Based on initial rapid assessment</t>
  </si>
  <si>
    <t>Last update:  26 March 2015</t>
  </si>
  <si>
    <t>COVERAGE</t>
  </si>
  <si>
    <t>Food Security and Agriculture Cluster Distribution Plan</t>
  </si>
  <si>
    <t>On Island</t>
  </si>
  <si>
    <t>Priority</t>
  </si>
  <si>
    <t>HH (2009)</t>
  </si>
  <si>
    <t>HH (2015)</t>
  </si>
  <si>
    <t>Total %</t>
  </si>
  <si>
    <t>Rice (MT) for 15 days</t>
  </si>
  <si>
    <t>Tuna (MT)</t>
  </si>
  <si>
    <t>Canned meat (MT)</t>
  </si>
  <si>
    <t>Noodles (MT)</t>
  </si>
  <si>
    <t>Seeds (packets, assorted)</t>
  </si>
  <si>
    <t>High Energy Biscuits (MT)</t>
  </si>
  <si>
    <t>Planting materials (# cuttings)</t>
  </si>
  <si>
    <t>Sheperds Islets</t>
  </si>
  <si>
    <t>Sub-Total</t>
  </si>
  <si>
    <t>Port Vila peri-urban</t>
  </si>
  <si>
    <t>Pipeline stock:</t>
  </si>
  <si>
    <t xml:space="preserve">Rice </t>
  </si>
  <si>
    <t>555 MT rice from several sources either inbound or awaiting procurement</t>
  </si>
  <si>
    <t>48.8 MT tinned goods either inbound or awaiting procurement</t>
  </si>
  <si>
    <t>check with shefa</t>
  </si>
  <si>
    <t>WASH Needs Analysis</t>
  </si>
  <si>
    <t>Last update</t>
  </si>
  <si>
    <t>27th March</t>
  </si>
  <si>
    <t>By</t>
  </si>
  <si>
    <t>Sofia Lardies</t>
  </si>
  <si>
    <t>DAMAGED WATER SUPPLY</t>
  </si>
  <si>
    <t>WASH NFI Distribution</t>
  </si>
  <si>
    <t># Benf (5xHH)</t>
  </si>
  <si>
    <t>Hygiene kit (see standard list)</t>
  </si>
  <si>
    <t>Jerry Cans (2 per family)</t>
  </si>
  <si>
    <t>1 x  (7L minimum) bucket (one per family)</t>
  </si>
  <si>
    <t>Purification tablets x 1 box/family or alternative water household treatment units</t>
  </si>
  <si>
    <t>Efate Total</t>
  </si>
  <si>
    <t>Total In Country for distrib.</t>
  </si>
  <si>
    <t>Previous Stocks check</t>
  </si>
  <si>
    <t>Total in Country for dist 23.03</t>
  </si>
  <si>
    <t>total in pipe 23.03</t>
  </si>
  <si>
    <t>total dispatched</t>
  </si>
  <si>
    <t>-</t>
  </si>
  <si>
    <t>Food Security and Agriculture Relief Distribution Plan</t>
  </si>
  <si>
    <t>Based upon preliminary needs analysis</t>
  </si>
  <si>
    <t>RATION</t>
  </si>
  <si>
    <t>IMPLEMENTING ORG</t>
  </si>
  <si>
    <t># HH</t>
  </si>
  <si>
    <t># INDV (5xHH)</t>
  </si>
  <si>
    <t>RICE BASIC (MT)</t>
  </si>
  <si>
    <t>RICE BUF (MT)</t>
  </si>
  <si>
    <t>RICE DISP (MT NET)</t>
  </si>
  <si>
    <t>T/FISH UNITS</t>
  </si>
  <si>
    <t>T/FISH CARTON</t>
  </si>
  <si>
    <t>T/FISH BUF</t>
  </si>
  <si>
    <t>T/FISH CART DISP</t>
  </si>
  <si>
    <t>T/FISH DISP MT NET</t>
  </si>
  <si>
    <t>T/MEAT UNITS</t>
  </si>
  <si>
    <t>T/MEAT CARTON</t>
  </si>
  <si>
    <t>T/MEAT BUF</t>
  </si>
  <si>
    <t>T/MEAT CARTON DISP</t>
  </si>
  <si>
    <t>T/MEAT DISP MT NET</t>
  </si>
  <si>
    <t>NOOD UNITS</t>
  </si>
  <si>
    <t>NOOD CARTON</t>
  </si>
  <si>
    <t>NOOD BUF</t>
  </si>
  <si>
    <t>NOOD CARTON DISP</t>
  </si>
  <si>
    <t>NOOD DISP MT NET</t>
  </si>
  <si>
    <t>HEB UNITS</t>
  </si>
  <si>
    <t>HEB CARTON</t>
  </si>
  <si>
    <t>HEB BUF</t>
  </si>
  <si>
    <t>HEB CARTON DISP</t>
  </si>
  <si>
    <t>HEB DISP MT NET</t>
  </si>
  <si>
    <t>MIXED DISP TOTAL (MT NET)</t>
  </si>
  <si>
    <t>RICE DISP TOTAL (MT NET)</t>
  </si>
  <si>
    <t>TOTAL DISP MT NET)</t>
  </si>
  <si>
    <t>Shefa</t>
  </si>
  <si>
    <t>Epi and Lamen</t>
  </si>
  <si>
    <t>Buninga  (SH)</t>
  </si>
  <si>
    <t>Tongariki  (SH)</t>
  </si>
  <si>
    <t>Sheperd islets  (SH)</t>
  </si>
  <si>
    <t>CARE</t>
  </si>
  <si>
    <t>RC + NDMO</t>
  </si>
  <si>
    <t>SUBTOTAL</t>
  </si>
  <si>
    <t>Efate Rural</t>
  </si>
  <si>
    <t>Efate Urban</t>
  </si>
  <si>
    <t>IN-HAND PORT VILA</t>
  </si>
  <si>
    <t>AVAILABLE PORT VILA</t>
  </si>
  <si>
    <t>IN-HAND SANTO (TBC)</t>
  </si>
  <si>
    <t>AVAILABLE SANTO</t>
  </si>
  <si>
    <t>TOTAL IN-HAND</t>
  </si>
  <si>
    <t>TOTAL AVAILABLE</t>
  </si>
  <si>
    <t>DIFFERENCE IN-HAND</t>
  </si>
  <si>
    <t>DIFFERENCE AVL &amp; IN-HAND</t>
  </si>
  <si>
    <t>UNITS/COMMODITY</t>
  </si>
  <si>
    <t>PCE WEIGHT (kg)</t>
  </si>
  <si>
    <t>PCE/CARTON</t>
  </si>
  <si>
    <t>CARTON WEIGHT (kg)</t>
  </si>
  <si>
    <t>BUFFER %</t>
  </si>
  <si>
    <t>UNIT DIST PER PAX</t>
  </si>
  <si>
    <t>KG DIST PER PAX</t>
  </si>
  <si>
    <t>RICE</t>
  </si>
  <si>
    <t>TINNED FISH</t>
  </si>
  <si>
    <t>TINNED MEAT</t>
  </si>
  <si>
    <t>INSTANT NOODLES</t>
  </si>
  <si>
    <t>HEB</t>
  </si>
  <si>
    <t>O</t>
  </si>
  <si>
    <t>Date Sent Out</t>
  </si>
  <si>
    <t>Date Due In</t>
  </si>
  <si>
    <t>Last update:  1 April 2015</t>
  </si>
  <si>
    <t>Boarding schools</t>
  </si>
  <si>
    <t>FSA</t>
  </si>
  <si>
    <t>Food Security and Agriculture Cluster Distribution Plan - First Push of Food only</t>
  </si>
  <si>
    <t>Delivered to HH</t>
  </si>
  <si>
    <t>Shipped to island</t>
  </si>
  <si>
    <t>Dispatch</t>
  </si>
  <si>
    <t>High Energy Biscuit</t>
  </si>
  <si>
    <t>Tap</t>
  </si>
  <si>
    <t>Tapstand</t>
  </si>
  <si>
    <t>Total Stocks</t>
  </si>
  <si>
    <t>Check</t>
  </si>
  <si>
    <t>Act for Peace</t>
  </si>
  <si>
    <t xml:space="preserve">Unit </t>
  </si>
  <si>
    <t>of Measure</t>
  </si>
  <si>
    <t>Detail</t>
  </si>
  <si>
    <t>Personal Hygiene Kits</t>
  </si>
  <si>
    <t>Gardening/Fencing Materials</t>
  </si>
  <si>
    <t>Water Desalination Plant</t>
  </si>
  <si>
    <t>AfP</t>
  </si>
  <si>
    <t>Kit</t>
  </si>
  <si>
    <t>AusAID Hygiene Kit</t>
  </si>
  <si>
    <t>Generators 5 KVA</t>
  </si>
  <si>
    <t>Generator</t>
  </si>
  <si>
    <t>Generators 1 KVA</t>
  </si>
  <si>
    <t>Tent</t>
  </si>
  <si>
    <t>ShelterBox - Mosquito Nets</t>
  </si>
  <si>
    <t>ShelterBox - Solar Lamp</t>
  </si>
  <si>
    <t>Lamp</t>
  </si>
  <si>
    <t>ShelterBox - Blankets lite.</t>
  </si>
  <si>
    <t>20kg</t>
  </si>
  <si>
    <t>ShelterBox - Shelter Kits</t>
  </si>
  <si>
    <t>85gr Pkt</t>
  </si>
  <si>
    <t>Noodles - Dry</t>
  </si>
  <si>
    <t>200gr Can</t>
  </si>
  <si>
    <t>Corned Beef</t>
  </si>
  <si>
    <t>425gr Can</t>
  </si>
  <si>
    <t>Tuna</t>
  </si>
  <si>
    <t>1kg</t>
  </si>
  <si>
    <t>Rice 1kg</t>
  </si>
  <si>
    <t>AusAID Shelter Kit</t>
  </si>
  <si>
    <t>AusAID Tarps 6x4m + rope</t>
  </si>
  <si>
    <t>kg</t>
  </si>
  <si>
    <t>Nail Bld 100 x 4.5</t>
  </si>
  <si>
    <t>Nail</t>
  </si>
  <si>
    <t>Nail Bld 40 x 2.85</t>
  </si>
  <si>
    <t xml:space="preserve">Nail Bld 75 x 3.75 </t>
  </si>
  <si>
    <t>Roll</t>
  </si>
  <si>
    <t>Axe</t>
  </si>
  <si>
    <t>Machete 24"</t>
  </si>
  <si>
    <t>Machete</t>
  </si>
  <si>
    <t xml:space="preserve">Hammer 100g </t>
  </si>
  <si>
    <t>Hammer</t>
  </si>
  <si>
    <t xml:space="preserve">Hammer 240g </t>
  </si>
  <si>
    <t>Saw Hand Wood</t>
  </si>
  <si>
    <t>Saw</t>
  </si>
  <si>
    <t>Yam Spade</t>
  </si>
  <si>
    <t>Spade</t>
  </si>
  <si>
    <t>CARE International</t>
  </si>
  <si>
    <t>Strapping</t>
  </si>
  <si>
    <t>Efate total</t>
  </si>
  <si>
    <t>Estimate need for next push</t>
  </si>
  <si>
    <t>Total in country for distrib:</t>
  </si>
  <si>
    <t>Total in pipeline:</t>
  </si>
  <si>
    <t>Shortfall (surplus)</t>
  </si>
  <si>
    <t>Last update:  5 April 2015</t>
  </si>
  <si>
    <t xml:space="preserve">Strapping Cyclone  </t>
  </si>
  <si>
    <t>Roll 7kg</t>
  </si>
  <si>
    <t>Wire</t>
  </si>
  <si>
    <t xml:space="preserve">Tirewire Gav 1.6mm </t>
  </si>
  <si>
    <t>Full Item list</t>
  </si>
  <si>
    <t>Pool Tester Kit</t>
  </si>
  <si>
    <t>Pump</t>
  </si>
  <si>
    <t>Squatting Plate</t>
  </si>
  <si>
    <t>Water Purification Tablet</t>
  </si>
  <si>
    <t>Water Purification Tablet Instruction</t>
  </si>
  <si>
    <t>Education</t>
  </si>
  <si>
    <t>06.04.2015</t>
  </si>
  <si>
    <t xml:space="preserve">NDMO </t>
  </si>
  <si>
    <t>Chainsaw</t>
  </si>
  <si>
    <t>NDMO</t>
  </si>
  <si>
    <t>VRCS/IFRC</t>
  </si>
  <si>
    <t>Aqua Tabs (1600 strips of 10 tablets ea 67 mg)</t>
  </si>
  <si>
    <t>ECD Kit</t>
  </si>
  <si>
    <t>Recreational Kit</t>
  </si>
  <si>
    <t>School in a box</t>
  </si>
  <si>
    <t>Lunch Box</t>
  </si>
  <si>
    <t>Bag,school,students,UNICEF,400x270x100mm</t>
  </si>
  <si>
    <t>Tarpaulin,reinforc.,plastic,sheet,4x5m</t>
  </si>
  <si>
    <t>Packet</t>
  </si>
  <si>
    <t>45Lt Water Purification Units(life straw brand)</t>
  </si>
  <si>
    <t>Community Fencing kit</t>
  </si>
  <si>
    <t>Fencing repair kits</t>
  </si>
  <si>
    <t>Tent Blue (China)</t>
  </si>
  <si>
    <t>Blanket (Russia)</t>
  </si>
  <si>
    <t>Chain Saw (NZ)</t>
  </si>
  <si>
    <t>Water Bottle Carrier 10L (NZ)</t>
  </si>
  <si>
    <t>Tarpaulin Blue (JICA)</t>
  </si>
  <si>
    <t>Tarpaulin White (Indonesia)</t>
  </si>
  <si>
    <t>Tent 10 person (Russia)</t>
  </si>
  <si>
    <t>Tent 30 person (Russia)</t>
  </si>
  <si>
    <t>Tool Kits Carpenter (NZ)</t>
  </si>
  <si>
    <t>08.04.2015</t>
  </si>
  <si>
    <t>Last update:  7 April 2015</t>
  </si>
  <si>
    <t>Set</t>
  </si>
  <si>
    <t>Family Tent (Indonesia)</t>
  </si>
  <si>
    <t>Blanket (Indonesia)</t>
  </si>
  <si>
    <t>Polybag-plastic (Indonesia)</t>
  </si>
  <si>
    <t>Desinfectants (Indonesia)</t>
  </si>
  <si>
    <t>Repellants (Indonesia)</t>
  </si>
  <si>
    <t>Command Post Tent (Indonesia)</t>
  </si>
  <si>
    <t>Evacuee Tent (Indonesia)</t>
  </si>
  <si>
    <t>Tent Base (Indonesia)</t>
  </si>
  <si>
    <t>Velbed-stretcher (Indonesia)</t>
  </si>
  <si>
    <t>Gloves (Indonesia)</t>
  </si>
  <si>
    <t>Hygiene Kit (Indonesia)</t>
  </si>
  <si>
    <t>Electricity Generation Set (Indonesia)</t>
  </si>
  <si>
    <t>Floor Mat (Indonesia)</t>
  </si>
  <si>
    <t>Hygiene Kit (IOM)</t>
  </si>
  <si>
    <t>Need as per Distribution Plan</t>
  </si>
  <si>
    <t>Total Need as per Distribution Plan</t>
  </si>
  <si>
    <t>Repellant</t>
  </si>
  <si>
    <t>Tent Base</t>
  </si>
  <si>
    <t>Stretcher</t>
  </si>
  <si>
    <t>Glove</t>
  </si>
  <si>
    <t xml:space="preserve">IOM </t>
  </si>
  <si>
    <t>IOM</t>
  </si>
  <si>
    <t>Kid Kit (Indonesia)</t>
  </si>
  <si>
    <t>Solar Cell-Rechargeable Lamp (Indonesia)</t>
  </si>
  <si>
    <t>Plastic Bag</t>
  </si>
  <si>
    <t>Water Purification Sachets  (Indonesia)</t>
  </si>
  <si>
    <t>Ground Mat (NZ)</t>
  </si>
  <si>
    <t>Caritas</t>
  </si>
  <si>
    <t>Tarpaulin White Roll (China)</t>
  </si>
  <si>
    <t>Tent Roll Blue (JICA)</t>
  </si>
  <si>
    <t>Cement</t>
  </si>
  <si>
    <t>Guttering</t>
  </si>
  <si>
    <t>Roofing sheets</t>
  </si>
  <si>
    <t>Rope</t>
  </si>
  <si>
    <t>Corrugated Iron Sheet</t>
  </si>
  <si>
    <t>WASH / Shelter</t>
  </si>
  <si>
    <t>Shelter Kit</t>
  </si>
  <si>
    <t xml:space="preserve">Personal Soap </t>
  </si>
  <si>
    <t>Sanitary Pads (Pkt of 8)</t>
  </si>
  <si>
    <t>Laundry Soap Bar.</t>
  </si>
  <si>
    <t xml:space="preserve">200gr </t>
  </si>
  <si>
    <t>ROPE (MIXED 8MM TO 12MM)</t>
  </si>
  <si>
    <t>M</t>
  </si>
  <si>
    <t>HYGIENE KITS</t>
  </si>
  <si>
    <t>20L JERRY CAN</t>
  </si>
  <si>
    <t>AQUATABS</t>
  </si>
  <si>
    <t>Candle</t>
  </si>
  <si>
    <t>CANDLE</t>
  </si>
  <si>
    <t>Household Kit</t>
  </si>
  <si>
    <t>HOUSEHOLD KITS</t>
  </si>
  <si>
    <t>WATER GROUND BLADDER</t>
  </si>
  <si>
    <t>20L JERRYCAN</t>
  </si>
  <si>
    <t>15 L COLLAPSIBLE JERRY CAN</t>
  </si>
  <si>
    <t>10L COLLAPSIBLE JERRY CAN</t>
  </si>
  <si>
    <t>WATER PURIFICATION UNIT</t>
  </si>
  <si>
    <t>Water</t>
  </si>
  <si>
    <t>AZURE WATER (12X600ML)</t>
  </si>
  <si>
    <t>TOOL KITS (WITH MACHETE)</t>
  </si>
  <si>
    <t>Pipe</t>
  </si>
  <si>
    <t>POLY PIPE 50MM</t>
  </si>
  <si>
    <t>POLY PIPE 65MM</t>
  </si>
  <si>
    <t>Rolll poly pipe, class 8  (32MMX200M)</t>
  </si>
  <si>
    <t>Poly Coupling</t>
  </si>
  <si>
    <t>Poly coupling  32MM</t>
  </si>
  <si>
    <t>Bag cement 40KG</t>
  </si>
  <si>
    <t>Derform bar 10MM</t>
  </si>
  <si>
    <t>PVC pipe 80MM</t>
  </si>
  <si>
    <t>End Cap</t>
  </si>
  <si>
    <t>End cap 80MM</t>
  </si>
  <si>
    <t>Poly couplings 50MM</t>
  </si>
  <si>
    <t>poly couplings 40MM</t>
  </si>
  <si>
    <t>Poly reducing coupling 50MMX40MM</t>
  </si>
  <si>
    <t>COUPLING 40MM</t>
  </si>
  <si>
    <t>COUPLING 50MM</t>
  </si>
  <si>
    <t>POLY PIPIES (ROLLS) 75MM</t>
  </si>
  <si>
    <t>POLY COUPLING 75MM</t>
  </si>
  <si>
    <t>POLY COUPLING 63MM</t>
  </si>
  <si>
    <t>POLY COUPLING 50MM</t>
  </si>
  <si>
    <t>POLY COUPLING 40MM</t>
  </si>
  <si>
    <t xml:space="preserve">Creek Crossing Wire </t>
  </si>
  <si>
    <t>Poly Pipe (Rolls) 25MM</t>
  </si>
  <si>
    <t>Poly coupling 25MM</t>
  </si>
  <si>
    <t>Student Kit</t>
  </si>
  <si>
    <t>STUDENT KIT</t>
  </si>
  <si>
    <t>TENT 80M2</t>
  </si>
  <si>
    <t>Child Friendly Spaces Kit</t>
  </si>
  <si>
    <t>CHILD FRIENDLY SPACES (CFS)</t>
  </si>
  <si>
    <t>Gender &amp; Protection</t>
  </si>
  <si>
    <t>Fuel</t>
  </si>
  <si>
    <t xml:space="preserve">FUEL </t>
  </si>
  <si>
    <t>EXTENDED CFS KIT</t>
  </si>
  <si>
    <t>WASH KITS (UNICEF)</t>
  </si>
  <si>
    <t>TOOL LITS (WITH MACHETE)</t>
  </si>
  <si>
    <t>Paper</t>
  </si>
  <si>
    <t>A4 PAPER</t>
  </si>
  <si>
    <t>Pen</t>
  </si>
  <si>
    <t>PENS</t>
  </si>
  <si>
    <t>Flip Chart</t>
  </si>
  <si>
    <t>FLIP CHART</t>
  </si>
  <si>
    <t>Tape</t>
  </si>
  <si>
    <t>TAPE</t>
  </si>
  <si>
    <t>TARPAULINS</t>
  </si>
  <si>
    <t>WATER PURIFICATION TABLETS</t>
  </si>
  <si>
    <t>WASH  KITS</t>
  </si>
  <si>
    <t>WATER PURIF NaDDC</t>
  </si>
  <si>
    <t xml:space="preserve">WATER CONT PVC 10 L </t>
  </si>
  <si>
    <t xml:space="preserve">HAND WASHING SOAP </t>
  </si>
  <si>
    <t>14L WATER BUCKETS</t>
  </si>
  <si>
    <t>SOFTEX SUPER DELUXE MAXI (10X60)</t>
  </si>
  <si>
    <t>Matches</t>
  </si>
  <si>
    <t>HIBISCUS SAFETY MACHES 1PK</t>
  </si>
  <si>
    <t>SOFTLOVE 4 MEDIUM 5-10KG</t>
  </si>
  <si>
    <t>SOFTLOVE 4 SMALL 6KG</t>
  </si>
  <si>
    <t>WATER FILTERS WITH BUCKET</t>
  </si>
  <si>
    <t>STORAGE BOX 94L</t>
  </si>
  <si>
    <t>STORAGE BOX 130L</t>
  </si>
  <si>
    <t>New Born Kit</t>
  </si>
  <si>
    <t>NEW BORN KITS 39PCS</t>
  </si>
  <si>
    <t>C Light Solar Lamps</t>
  </si>
  <si>
    <t>METAL CONTAINERS (ASSORTED SCHOOL/TEACHER KIT)</t>
  </si>
  <si>
    <t>POLY PIPES 63MMX100M</t>
  </si>
  <si>
    <t>POLY PIPE 50MMx150m</t>
  </si>
  <si>
    <t xml:space="preserve">TANK 5000L </t>
  </si>
  <si>
    <t>CFS KIT 6 (KITS)</t>
  </si>
  <si>
    <t>TENTS (80M2) + TENT POLES</t>
  </si>
  <si>
    <t>WATER TANK KIT 1,500L</t>
  </si>
  <si>
    <t>Children's Book</t>
  </si>
  <si>
    <t>CHLORINE STABILIZED 25KG</t>
  </si>
  <si>
    <t>SPATAP</t>
  </si>
  <si>
    <t>Save The Children</t>
  </si>
  <si>
    <t>Tablet</t>
  </si>
  <si>
    <t xml:space="preserve">Roll </t>
  </si>
  <si>
    <t>Barrel</t>
  </si>
  <si>
    <t>Chlorine</t>
  </si>
  <si>
    <t>07.04.2015</t>
  </si>
  <si>
    <t>6 pieces per bag</t>
  </si>
  <si>
    <t>10/bag; 3 bags</t>
  </si>
  <si>
    <t>Pair</t>
  </si>
  <si>
    <t>Diesel Generator YN 30 6.5 KVA (China)</t>
  </si>
  <si>
    <t>SC</t>
  </si>
  <si>
    <t>IsraAid</t>
  </si>
  <si>
    <t xml:space="preserve">5kg </t>
  </si>
  <si>
    <t xml:space="preserve">1kg </t>
  </si>
  <si>
    <t xml:space="preserve">15kg </t>
  </si>
  <si>
    <t>Squatting plate</t>
  </si>
  <si>
    <t>120x80cm</t>
  </si>
  <si>
    <t>Can</t>
  </si>
  <si>
    <t xml:space="preserve">380g </t>
  </si>
  <si>
    <t>Salvation Army</t>
  </si>
  <si>
    <t>Water Bladder</t>
  </si>
  <si>
    <t>Bladder</t>
  </si>
  <si>
    <t>50,000L</t>
  </si>
  <si>
    <t>Custom made ladder</t>
  </si>
  <si>
    <t>Ladder</t>
  </si>
  <si>
    <t>500 foot ladder</t>
  </si>
  <si>
    <t>Litres</t>
  </si>
  <si>
    <t>BUCKETS 14L WITH HANDLE AND LID</t>
  </si>
  <si>
    <t>CHILDREN'S SCHOOL BAG</t>
  </si>
  <si>
    <t>JERRY CAN SEMI COLLAPSIBLE 10L</t>
  </si>
  <si>
    <t>ROPE 6MMX25M COIL</t>
  </si>
  <si>
    <t>TARPAULIN X3</t>
  </si>
  <si>
    <t>Salvation_Army</t>
  </si>
  <si>
    <t>IFRC</t>
  </si>
  <si>
    <t>Next Due Date</t>
  </si>
  <si>
    <t>Latest Update</t>
  </si>
  <si>
    <t>Tarpaulin G/B (NZ)</t>
  </si>
  <si>
    <t>Mosquito nets</t>
  </si>
  <si>
    <t>Cooking Kits</t>
  </si>
  <si>
    <t>Pre-Cut Tarpolines</t>
  </si>
  <si>
    <t>Rolls of Plastic sheet</t>
  </si>
  <si>
    <t>Tooth paste</t>
  </si>
  <si>
    <t>Jerry cans</t>
  </si>
  <si>
    <t>Samaritan</t>
  </si>
  <si>
    <t>Samaritan's Purse</t>
  </si>
  <si>
    <t>15kg</t>
  </si>
  <si>
    <t>11kg</t>
  </si>
  <si>
    <t>ShelterBox - Tarps</t>
  </si>
  <si>
    <t>4x6m</t>
  </si>
  <si>
    <t>90gr</t>
  </si>
  <si>
    <t>Pkt</t>
  </si>
  <si>
    <t xml:space="preserve">Toothpast </t>
  </si>
  <si>
    <t>100gr</t>
  </si>
  <si>
    <t>Church</t>
  </si>
  <si>
    <t>chainsaws for fencing repair</t>
  </si>
  <si>
    <t>Water Rehabilitation Supply</t>
  </si>
  <si>
    <t>Supplies for existing  water system repairs (joiners,taps, pump &amp; 2 tanks)</t>
  </si>
  <si>
    <t>WFP</t>
  </si>
  <si>
    <t>Tinned Vegetable</t>
  </si>
  <si>
    <t>Flour</t>
  </si>
  <si>
    <t>Meal</t>
  </si>
  <si>
    <t>RICE, 25Kgs</t>
  </si>
  <si>
    <t>Canned Tuna, 180gms*48pcs</t>
  </si>
  <si>
    <t>Beef noodles 85gms*30pcs</t>
  </si>
  <si>
    <t>Noodles1Kgs*10pcs</t>
  </si>
  <si>
    <t>Biscuits, 167gms*48pcs</t>
  </si>
  <si>
    <t>Rice, 5Kgs*3pcs, Basmati</t>
  </si>
  <si>
    <t>Rice, 1Kgs*12pcs, Jasmine</t>
  </si>
  <si>
    <t>Rice, 1Kgs*12pcs, White</t>
  </si>
  <si>
    <t>Biscuits, 250gms*12pcs</t>
  </si>
  <si>
    <t>Biscuits, 230gms*20pcs</t>
  </si>
  <si>
    <t>Biscuits, 375gms*20pcs</t>
  </si>
  <si>
    <t>Tomato in juice, 400gms</t>
  </si>
  <si>
    <t>Chopped tomato, 400gms*12pcs</t>
  </si>
  <si>
    <t>Light Tuna, 185gms*24pcs</t>
  </si>
  <si>
    <t>Pink Salmon, 210gms*24pcs</t>
  </si>
  <si>
    <t>Fish fillet, 450gms*24pcs</t>
  </si>
  <si>
    <t>Water, 1.5L * 8pcs</t>
  </si>
  <si>
    <t>Peas &amp; corn, 360gms(un labelled)</t>
  </si>
  <si>
    <t>Rice, 10Kgs, paraboiled</t>
  </si>
  <si>
    <t>Tuna, 425gms*24pcs</t>
  </si>
  <si>
    <t>RICE, 25 Kgs</t>
  </si>
  <si>
    <t>Milk, 400gms*45pcs, sweet contensed</t>
  </si>
  <si>
    <t>Fish, 250gms*48pcs</t>
  </si>
  <si>
    <t>Meat, 325gms*36pcs</t>
  </si>
  <si>
    <t>Sugar, 25Kgs</t>
  </si>
  <si>
    <t>Water, 0.6L bottle</t>
  </si>
  <si>
    <t>Plain flour, 10Kgs</t>
  </si>
  <si>
    <t>Bakers flour, 25Kgs</t>
  </si>
  <si>
    <t>Rice, 10 Kgs, Jasmine</t>
  </si>
  <si>
    <t>Sugar, 15Kgs</t>
  </si>
  <si>
    <t>Noodles,85gms*60pcs</t>
  </si>
  <si>
    <t>Meat,200gms*48pcs</t>
  </si>
  <si>
    <t>Fish, mackarel, 425gms*24pcs</t>
  </si>
  <si>
    <t>Tuna, 180gms*48pcs</t>
  </si>
  <si>
    <t>Marie biscuits,300gms*12pcs</t>
  </si>
  <si>
    <t>Sandwich biscuits, 600gms*5pcs</t>
  </si>
  <si>
    <t>ASI biscuits, 840gms*8pcs</t>
  </si>
  <si>
    <t>MRE 3 packs BREAKFAST</t>
  </si>
  <si>
    <t>MRE 6 packs DINNER</t>
  </si>
  <si>
    <t>MRE 3 packs LUNCH</t>
  </si>
  <si>
    <t>Rice, 1Kgs*15pcs</t>
  </si>
  <si>
    <t>Tuna 425gms*24pcs</t>
  </si>
  <si>
    <t>Biscuits, 200gms*48pcs</t>
  </si>
  <si>
    <t>Rice, 27.5kg</t>
  </si>
  <si>
    <t>Tinned Ham, 840gm*12pcs</t>
  </si>
  <si>
    <t>Tinned Meatballs, 840gm*12pcs</t>
  </si>
  <si>
    <t>Milk Powder, 500gm*16</t>
  </si>
  <si>
    <t>Vegetable Seeds</t>
  </si>
  <si>
    <t>Supplement</t>
  </si>
  <si>
    <t>Supplement Food Pack</t>
  </si>
  <si>
    <t>Pack</t>
  </si>
  <si>
    <t>GM WASH Kit</t>
  </si>
  <si>
    <t>UNICEF WASH Kit</t>
  </si>
  <si>
    <t>ACT FOR PEACE HYGIENE KITS</t>
  </si>
  <si>
    <t>TARP P,E SIL/BLK H/DUTY 3,6X5,4M</t>
  </si>
  <si>
    <t>TARP P,E SIL/BLK H/DUTY 3,6X6,0M</t>
  </si>
  <si>
    <t>TARP P,E SIL/BLK H/DUTY 3,6X7,5M</t>
  </si>
  <si>
    <t>TARP P,E SIL/BLK H/DUTY 4,8X6,0M</t>
  </si>
  <si>
    <t>TARP POLY S/BR D RING 3,5X5,0M</t>
  </si>
  <si>
    <t>TARP POLY S/BR D RING 3,5X6,0M</t>
  </si>
  <si>
    <t>PROTEX 90G ACTIVE ANTIBACT</t>
  </si>
  <si>
    <t>TARP SILVER H/DUTY 4,8X6,0M</t>
  </si>
  <si>
    <t>Diaper</t>
  </si>
  <si>
    <t>Spatap</t>
  </si>
  <si>
    <t>TARPAULINS (UK AID)</t>
  </si>
  <si>
    <t>Teacher Kit</t>
  </si>
  <si>
    <t>School Kit</t>
  </si>
  <si>
    <t>KITCHEN KITS</t>
  </si>
  <si>
    <t>Local Early Childh. Dev. (ECD) kit</t>
  </si>
  <si>
    <t>Recreation kit</t>
  </si>
  <si>
    <t>School bag packs - Primary</t>
  </si>
  <si>
    <t>School bag packs - Secondary</t>
  </si>
  <si>
    <t>School-in-a-box,40 students</t>
  </si>
  <si>
    <t>Protex Handwashing Soap/Box/36</t>
  </si>
  <si>
    <t>Copy</t>
  </si>
  <si>
    <t>Accommodation Unit</t>
  </si>
  <si>
    <t>Office/Accommodation Unit for 4 people</t>
  </si>
  <si>
    <t>Delivered to Island</t>
  </si>
  <si>
    <t>Delivered to Household</t>
  </si>
  <si>
    <t>Planned</t>
  </si>
  <si>
    <t>WASH kit (see standard list)</t>
  </si>
  <si>
    <t>Soap (5x per household)</t>
  </si>
  <si>
    <t>Jerry Cans (2 per household)</t>
  </si>
  <si>
    <t>Total in Pipe- outside country</t>
  </si>
  <si>
    <t>Total stock to be made available</t>
  </si>
  <si>
    <t>Total Planned</t>
  </si>
  <si>
    <t>Gap stock and planned</t>
  </si>
  <si>
    <t>LOCATION</t>
  </si>
  <si>
    <t>POPULATION</t>
  </si>
  <si>
    <t>DISTRIBUTION</t>
  </si>
  <si>
    <t>Percent</t>
  </si>
  <si>
    <t>Numbers</t>
  </si>
  <si>
    <t>Completed &amp; Ongoing</t>
  </si>
  <si>
    <t>Projected</t>
  </si>
  <si>
    <t>Group</t>
  </si>
  <si>
    <t>Population 2015</t>
  </si>
  <si>
    <t>Number of HH</t>
  </si>
  <si>
    <t>Percent Destroyed</t>
  </si>
  <si>
    <t>Percent Damaged</t>
  </si>
  <si>
    <t>Number Destroyed</t>
  </si>
  <si>
    <t>Number Damaged</t>
  </si>
  <si>
    <t>TOTAL CASELOAD</t>
  </si>
  <si>
    <t>% of HH</t>
  </si>
  <si>
    <t>Total HH with Tarps COMPLETE</t>
  </si>
  <si>
    <t>Total HH with Tarps ONGOING</t>
  </si>
  <si>
    <t>CURRENT GAP</t>
  </si>
  <si>
    <t>Theoretical Gap</t>
  </si>
  <si>
    <t>OVER SUPPLY</t>
  </si>
  <si>
    <t>Total HH with Tarps PLANNED</t>
  </si>
  <si>
    <t>Total HH with Tarps</t>
  </si>
  <si>
    <t>FINAL GAP</t>
  </si>
  <si>
    <t>Theoretical Final Gap</t>
  </si>
  <si>
    <t>Agencies</t>
  </si>
  <si>
    <t>North</t>
  </si>
  <si>
    <t>ADRA, Save the Children</t>
  </si>
  <si>
    <t>Malekula</t>
  </si>
  <si>
    <t>VRC/IFRC</t>
  </si>
  <si>
    <t>Ambae</t>
  </si>
  <si>
    <t>Merelava</t>
  </si>
  <si>
    <t>ADRA (planned)</t>
  </si>
  <si>
    <t>Shepherd</t>
  </si>
  <si>
    <t>Emau</t>
  </si>
  <si>
    <t>Mataso - Matah Alam</t>
  </si>
  <si>
    <t>VRC/IFRC, World Vision</t>
  </si>
  <si>
    <t>VRC/IFRC, Save the Children, Act for Peace</t>
  </si>
  <si>
    <t>Efate</t>
  </si>
  <si>
    <t>VRC/IFRC, VRC/FRC, World Vision, Caritas, Salvation Army, Save the Children</t>
  </si>
  <si>
    <t>Efate COMPLETE</t>
  </si>
  <si>
    <t xml:space="preserve">VRC/IFRC, VRC/FRC, World Vision, Caritas </t>
  </si>
  <si>
    <t>Save the Children</t>
  </si>
  <si>
    <t>Moso</t>
  </si>
  <si>
    <t>South</t>
  </si>
  <si>
    <t>CARE, World Vision</t>
  </si>
  <si>
    <t>CARE, VRC/IFRC, World Vision, Samaritan's Purse, Salvation Army, Act for Peace</t>
  </si>
  <si>
    <t>TOTALS</t>
  </si>
  <si>
    <t>Generators Big (China)</t>
  </si>
  <si>
    <t>NFI - Kitchenware</t>
  </si>
  <si>
    <t>School Book</t>
  </si>
  <si>
    <t>School exercise books</t>
  </si>
  <si>
    <t>Book</t>
  </si>
  <si>
    <t xml:space="preserve">Education  </t>
  </si>
  <si>
    <t>SOAP PROTEX 90G</t>
  </si>
  <si>
    <t>UNICEF Hygiene kits</t>
  </si>
  <si>
    <t>Disinfectant</t>
  </si>
  <si>
    <t>Generator 2.6 KVA (NZ)</t>
  </si>
  <si>
    <t xml:space="preserve">400g </t>
  </si>
  <si>
    <t>Tin</t>
  </si>
  <si>
    <t xml:space="preserve">200g </t>
  </si>
  <si>
    <t xml:space="preserve">375g </t>
  </si>
  <si>
    <t>Full Item List</t>
  </si>
  <si>
    <t>Fencing Kit</t>
  </si>
  <si>
    <t>Not in NA</t>
  </si>
  <si>
    <t>Nasi Tuan</t>
  </si>
  <si>
    <t>Secateur</t>
  </si>
  <si>
    <t>Bow Saw 21"</t>
  </si>
  <si>
    <t>Wheel Barrow</t>
  </si>
  <si>
    <t>Hoe</t>
  </si>
  <si>
    <t>Hoe 2.5lb</t>
  </si>
  <si>
    <t>Rotary Hoe</t>
  </si>
  <si>
    <t>Chipper Mulcher</t>
  </si>
  <si>
    <t xml:space="preserve">Peanut seed </t>
  </si>
  <si>
    <t>planting stock (roots crops)</t>
  </si>
  <si>
    <t>Nursery box</t>
  </si>
  <si>
    <t>Nasi_Tuan</t>
  </si>
  <si>
    <t>In box of 5</t>
  </si>
  <si>
    <t>Sanitary Pads (Pkt of 10)</t>
  </si>
  <si>
    <t>Aquatabs (Strips of 10 tabs)</t>
  </si>
  <si>
    <t>Strip</t>
  </si>
  <si>
    <t>Construction Material</t>
  </si>
  <si>
    <t>CONSTRUCTION MATERIALS FOR HEALTH POST REHAB</t>
  </si>
  <si>
    <t>HEALTH</t>
  </si>
  <si>
    <t>CHAINSAWS AND TOOLS</t>
  </si>
  <si>
    <t>Community Fencing Kit</t>
  </si>
  <si>
    <t>Fencing Repair Kit</t>
  </si>
  <si>
    <t>Net</t>
  </si>
  <si>
    <t>1 Net</t>
  </si>
  <si>
    <t>Plastic Water Cont</t>
  </si>
  <si>
    <t>Containers</t>
  </si>
  <si>
    <t>10L Collapsable</t>
  </si>
  <si>
    <t>Aquatabs</t>
  </si>
  <si>
    <t>Box x 50</t>
  </si>
  <si>
    <t>Seedlings</t>
  </si>
  <si>
    <t>Seedling</t>
  </si>
  <si>
    <t>1 Seedling</t>
  </si>
  <si>
    <t>Packet of seeds</t>
  </si>
  <si>
    <t>In Warehouse (Total)</t>
  </si>
  <si>
    <t>In Warehouse (Uncommitted)</t>
  </si>
  <si>
    <t>In Warehouse (Committed)</t>
  </si>
  <si>
    <t>Pkt of 8</t>
  </si>
  <si>
    <t>Pkt of 10</t>
  </si>
  <si>
    <t>Strip of 10 tabs</t>
  </si>
  <si>
    <t>Aquabox</t>
  </si>
  <si>
    <t>Tablets</t>
  </si>
  <si>
    <t>Boat</t>
  </si>
  <si>
    <t>Chainsaws</t>
  </si>
  <si>
    <t>Fishing boats</t>
  </si>
  <si>
    <t>TOOTHPASTE</t>
  </si>
  <si>
    <t>TAMPONS</t>
  </si>
  <si>
    <t>BOX</t>
  </si>
  <si>
    <t>SANITARY NAPKINS</t>
  </si>
  <si>
    <t>BATTERIES</t>
  </si>
  <si>
    <t>HAIR CONDITIONER</t>
  </si>
  <si>
    <t>WATER TANK 10,000LTR</t>
  </si>
  <si>
    <t>CHAIRS</t>
  </si>
  <si>
    <t>EDUCATION</t>
  </si>
  <si>
    <t>Kitchen Kits</t>
  </si>
  <si>
    <t>Batteries</t>
  </si>
  <si>
    <t>Chairs</t>
  </si>
  <si>
    <t>School grey bags ( 1 strap)</t>
  </si>
  <si>
    <t>piece</t>
  </si>
  <si>
    <t>school black back pack (2 straps)</t>
  </si>
  <si>
    <t>Tool kits</t>
  </si>
  <si>
    <t>Napkins</t>
  </si>
  <si>
    <t>Water Pump</t>
  </si>
  <si>
    <t>Accommodation unit</t>
  </si>
  <si>
    <t>Hair Product</t>
  </si>
  <si>
    <t>Sawyer filters</t>
  </si>
  <si>
    <t>Rope 8mm, nylon.</t>
  </si>
  <si>
    <t>metre</t>
  </si>
  <si>
    <t>Solar Light</t>
  </si>
  <si>
    <t>12.05.2015</t>
  </si>
  <si>
    <t>Bar</t>
  </si>
  <si>
    <t>250 gm</t>
  </si>
  <si>
    <t>WASH IEC Pamphlet</t>
  </si>
  <si>
    <t>Pamphlet</t>
  </si>
  <si>
    <t>1 Pamphlet</t>
  </si>
  <si>
    <t>Fishing line and tackle</t>
  </si>
  <si>
    <t>kit</t>
  </si>
  <si>
    <t>1 line, reel, tackle</t>
  </si>
  <si>
    <t>Fishing Kit</t>
  </si>
  <si>
    <t/>
  </si>
  <si>
    <t>Warehse Pref portable,Gl/Alu+PVC 24x1</t>
  </si>
  <si>
    <t>Case</t>
  </si>
  <si>
    <t>Portable Shelter</t>
  </si>
  <si>
    <t>Books</t>
  </si>
  <si>
    <t>Mixed School Books</t>
  </si>
  <si>
    <t>Large Black Bags (1 Strap)</t>
  </si>
  <si>
    <t>Generator 5.5  KVA (NZ) (Benzene?)</t>
  </si>
  <si>
    <t>N/A</t>
  </si>
  <si>
    <t>Unknown</t>
  </si>
  <si>
    <t>Water Purification Tablet Instructions Bislama</t>
  </si>
  <si>
    <t>Donated clothes</t>
  </si>
  <si>
    <t>WATER TANK KIT 5,000L</t>
  </si>
  <si>
    <t>WOODEN BOXES (ASSORTED CHILDRENS BOOKS - ALL LEVELS)</t>
  </si>
  <si>
    <t>SHELTER TOOLS KITS</t>
  </si>
  <si>
    <t>TEACHER KIT</t>
  </si>
  <si>
    <t>BACK TO SCHOOL KIT</t>
  </si>
  <si>
    <t>ECCD KIT</t>
  </si>
  <si>
    <t>WASH AND DIGNITY KITS</t>
  </si>
  <si>
    <t>CHLORINE/PH POOL TESTER KIT FOR 250 TESTS</t>
  </si>
  <si>
    <t>TARPAULIN 4X50M</t>
  </si>
  <si>
    <t>SQUATTING PLATE 120X80CM</t>
  </si>
  <si>
    <t>SOLAR LIGHTS WAKA WAKA</t>
  </si>
  <si>
    <t>MULTIPLE MICRONUT POWDER</t>
  </si>
  <si>
    <t>PACK</t>
  </si>
  <si>
    <t>Back to School Kit</t>
  </si>
  <si>
    <t>Child Food</t>
  </si>
  <si>
    <t>Livelihoods kits (axe, bush knife, file, yam spade)</t>
  </si>
  <si>
    <t>Seeds per HH (7 varieties)</t>
  </si>
  <si>
    <t>Bucket 18l</t>
  </si>
  <si>
    <t>Dust mask</t>
  </si>
  <si>
    <t>Gloves</t>
  </si>
  <si>
    <t>Glasses, Safety</t>
  </si>
  <si>
    <t>Rake</t>
  </si>
  <si>
    <t>Pool tester</t>
  </si>
  <si>
    <t>Shovel</t>
  </si>
  <si>
    <t>Wheelbarrow</t>
  </si>
  <si>
    <t>Livelihood Kit</t>
  </si>
  <si>
    <t>Dust Mask</t>
  </si>
  <si>
    <t>Safety Glasses</t>
  </si>
  <si>
    <t>Pool tester kit</t>
  </si>
  <si>
    <t>19.05.2015</t>
  </si>
  <si>
    <t>Assorted Clothes</t>
  </si>
  <si>
    <t>CARITAS</t>
  </si>
  <si>
    <t>2700L</t>
  </si>
  <si>
    <t>Secateurs 16mm</t>
    <phoneticPr fontId="13" type="noConversion"/>
  </si>
  <si>
    <t>Piece</t>
    <phoneticPr fontId="13" type="noConversion"/>
  </si>
  <si>
    <t>1 Piece</t>
    <phoneticPr fontId="13" type="noConversion"/>
  </si>
  <si>
    <t>Wheel barrow</t>
    <phoneticPr fontId="13" type="noConversion"/>
  </si>
  <si>
    <t>1 Piece</t>
    <phoneticPr fontId="13" type="noConversion"/>
  </si>
  <si>
    <t>Shovel</t>
    <phoneticPr fontId="13" type="noConversion"/>
  </si>
  <si>
    <t>Unit</t>
    <phoneticPr fontId="13" type="noConversion"/>
  </si>
  <si>
    <t>1 Unit</t>
    <phoneticPr fontId="13" type="noConversion"/>
  </si>
  <si>
    <t>Community Nursery box</t>
    <phoneticPr fontId="13" type="noConversion"/>
  </si>
  <si>
    <t>seeds</t>
  </si>
  <si>
    <t>seed</t>
  </si>
  <si>
    <t xml:space="preserve">Water </t>
  </si>
  <si>
    <t>Agricultural Tools</t>
  </si>
  <si>
    <t>Livelihood</t>
  </si>
  <si>
    <t>Shelter Tool Kits B (hammer, hand saw, bush knife</t>
  </si>
  <si>
    <t>Solar Lights</t>
  </si>
  <si>
    <t>Learners Kit</t>
  </si>
  <si>
    <t>Teachers Kit</t>
  </si>
  <si>
    <t>Teacher kit</t>
  </si>
  <si>
    <t>Rotary ERK</t>
  </si>
  <si>
    <t>Shelter Tool Kit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</si>
</sst>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  <numFmt numFmtId="167" formatCode="_-* #,##0.0_-;\-* #,##0.0_-;_-* &quot;-&quot;??_-;_-@_-"/>
    <numFmt numFmtId="168" formatCode="0.0%"/>
    <numFmt numFmtId="169" formatCode="#,##0.000"/>
  </numFmts>
  <fonts count="4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ill Sans MT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Gill Sans MT"/>
      <family val="2"/>
    </font>
    <font>
      <b/>
      <sz val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</fills>
  <borders count="92">
    <border>
      <left/>
      <right/>
      <top/>
      <bottom/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14999847407452621"/>
      </right>
      <top style="thin">
        <color theme="1" tint="0.14999847407452621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1" tint="0.14999847407452621"/>
      </right>
      <top style="thin">
        <color theme="0" tint="-0.34998626667073579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rgb="FFD9D9D9"/>
      </bottom>
      <diagonal/>
    </border>
    <border>
      <left style="thin">
        <color auto="1"/>
      </left>
      <right style="thin">
        <color auto="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0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13">
    <xf numFmtId="0" fontId="0" fillId="0" borderId="0" xfId="0"/>
    <xf numFmtId="0" fontId="0" fillId="0" borderId="0" xfId="0" applyFill="1" applyBorder="1" applyProtection="1"/>
    <xf numFmtId="0" fontId="7" fillId="0" borderId="1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2" xfId="0" applyFont="1" applyFill="1" applyBorder="1" applyAlignment="1" applyProtection="1">
      <protection locked="0"/>
    </xf>
    <xf numFmtId="0" fontId="0" fillId="0" borderId="3" xfId="0" applyFill="1" applyBorder="1" applyAlignment="1" applyProtection="1"/>
    <xf numFmtId="0" fontId="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6" fillId="2" borderId="5" xfId="0" applyFont="1" applyFill="1" applyBorder="1" applyProtection="1"/>
    <xf numFmtId="0" fontId="8" fillId="2" borderId="4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/>
    <xf numFmtId="0" fontId="8" fillId="2" borderId="8" xfId="0" applyFont="1" applyFill="1" applyBorder="1" applyAlignment="1" applyProtection="1"/>
    <xf numFmtId="0" fontId="8" fillId="2" borderId="9" xfId="0" applyFont="1" applyFill="1" applyBorder="1" applyAlignment="1" applyProtection="1"/>
    <xf numFmtId="0" fontId="0" fillId="0" borderId="0" xfId="0" applyProtection="1"/>
    <xf numFmtId="0" fontId="9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8" fillId="7" borderId="1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6" fillId="2" borderId="13" xfId="0" applyFont="1" applyFill="1" applyBorder="1" applyAlignment="1" applyProtection="1">
      <alignment wrapText="1"/>
    </xf>
    <xf numFmtId="0" fontId="8" fillId="2" borderId="13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8" fillId="3" borderId="14" xfId="0" applyFont="1" applyFill="1" applyBorder="1" applyAlignment="1" applyProtection="1">
      <alignment horizontal="center" wrapText="1"/>
    </xf>
    <xf numFmtId="0" fontId="8" fillId="3" borderId="15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15" xfId="0" applyFont="1" applyFill="1" applyBorder="1" applyAlignment="1" applyProtection="1">
      <alignment horizontal="center" wrapText="1"/>
    </xf>
    <xf numFmtId="0" fontId="8" fillId="5" borderId="14" xfId="0" applyFont="1" applyFill="1" applyBorder="1" applyAlignment="1" applyProtection="1">
      <alignment horizontal="center" wrapText="1"/>
    </xf>
    <xf numFmtId="0" fontId="8" fillId="5" borderId="16" xfId="0" applyFont="1" applyFill="1" applyBorder="1" applyAlignment="1" applyProtection="1">
      <alignment horizontal="center" wrapText="1"/>
    </xf>
    <xf numFmtId="0" fontId="10" fillId="5" borderId="16" xfId="0" applyFont="1" applyFill="1" applyBorder="1" applyAlignment="1" applyProtection="1">
      <alignment horizont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8" fillId="7" borderId="1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8" borderId="19" xfId="0" applyFill="1" applyBorder="1" applyProtection="1"/>
    <xf numFmtId="0" fontId="0" fillId="0" borderId="18" xfId="0" applyBorder="1" applyProtection="1">
      <protection locked="0"/>
    </xf>
    <xf numFmtId="3" fontId="0" fillId="0" borderId="18" xfId="0" applyNumberForma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9" fillId="0" borderId="22" xfId="0" applyFont="1" applyBorder="1" applyProtection="1">
      <protection locked="0"/>
    </xf>
    <xf numFmtId="0" fontId="0" fillId="0" borderId="0" xfId="0" applyProtection="1">
      <protection locked="0"/>
    </xf>
    <xf numFmtId="0" fontId="9" fillId="0" borderId="20" xfId="0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Protection="1">
      <protection locked="0"/>
    </xf>
    <xf numFmtId="0" fontId="9" fillId="0" borderId="21" xfId="0" applyFont="1" applyFill="1" applyBorder="1" applyProtection="1">
      <protection locked="0"/>
    </xf>
    <xf numFmtId="0" fontId="12" fillId="0" borderId="18" xfId="0" applyFont="1" applyFill="1" applyBorder="1" applyProtection="1"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right" vertical="center" wrapText="1"/>
      <protection locked="0"/>
    </xf>
    <xf numFmtId="0" fontId="13" fillId="0" borderId="20" xfId="0" applyFont="1" applyFill="1" applyBorder="1" applyAlignment="1" applyProtection="1">
      <alignment horizontal="right"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/>
    <xf numFmtId="0" fontId="7" fillId="0" borderId="23" xfId="0" applyFont="1" applyBorder="1" applyProtection="1">
      <protection locked="0"/>
    </xf>
    <xf numFmtId="0" fontId="9" fillId="2" borderId="5" xfId="0" applyFont="1" applyFill="1" applyBorder="1" applyProtection="1"/>
    <xf numFmtId="0" fontId="8" fillId="2" borderId="5" xfId="0" applyFont="1" applyFill="1" applyBorder="1" applyProtection="1"/>
    <xf numFmtId="0" fontId="9" fillId="2" borderId="0" xfId="0" applyFont="1" applyFill="1" applyBorder="1" applyProtection="1"/>
    <xf numFmtId="0" fontId="9" fillId="0" borderId="0" xfId="0" applyFont="1" applyProtection="1"/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10" fillId="5" borderId="16" xfId="0" applyFont="1" applyFill="1" applyBorder="1" applyAlignment="1" applyProtection="1">
      <alignment horizont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center" vertical="center"/>
    </xf>
    <xf numFmtId="0" fontId="14" fillId="9" borderId="22" xfId="0" applyFont="1" applyFill="1" applyBorder="1"/>
    <xf numFmtId="0" fontId="15" fillId="9" borderId="22" xfId="0" applyFont="1" applyFill="1" applyBorder="1"/>
    <xf numFmtId="0" fontId="15" fillId="9" borderId="27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left"/>
    </xf>
    <xf numFmtId="0" fontId="14" fillId="9" borderId="5" xfId="0" applyFont="1" applyFill="1" applyBorder="1"/>
    <xf numFmtId="0" fontId="15" fillId="9" borderId="17" xfId="0" applyFont="1" applyFill="1" applyBorder="1" applyAlignment="1">
      <alignment horizontal="left" wrapText="1"/>
    </xf>
    <xf numFmtId="0" fontId="15" fillId="9" borderId="13" xfId="0" applyFont="1" applyFill="1" applyBorder="1" applyAlignment="1">
      <alignment horizontal="left" wrapText="1"/>
    </xf>
    <xf numFmtId="0" fontId="0" fillId="0" borderId="0" xfId="0" applyFill="1" applyProtection="1"/>
    <xf numFmtId="0" fontId="0" fillId="0" borderId="18" xfId="0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0" fillId="0" borderId="0" xfId="0" applyFill="1" applyProtection="1">
      <protection locked="0"/>
    </xf>
    <xf numFmtId="14" fontId="7" fillId="0" borderId="28" xfId="0" applyNumberFormat="1" applyFont="1" applyFill="1" applyBorder="1" applyAlignment="1" applyProtection="1">
      <alignment horizontal="right"/>
      <protection locked="0"/>
    </xf>
    <xf numFmtId="14" fontId="7" fillId="0" borderId="28" xfId="0" applyNumberFormat="1" applyFont="1" applyFill="1" applyBorder="1" applyAlignment="1" applyProtection="1">
      <protection locked="0"/>
    </xf>
    <xf numFmtId="14" fontId="7" fillId="0" borderId="2" xfId="0" applyNumberFormat="1" applyFont="1" applyFill="1" applyBorder="1" applyAlignment="1" applyProtection="1">
      <protection locked="0"/>
    </xf>
    <xf numFmtId="0" fontId="7" fillId="0" borderId="1" xfId="0" applyFont="1" applyBorder="1"/>
    <xf numFmtId="0" fontId="15" fillId="0" borderId="0" xfId="0" applyFont="1"/>
    <xf numFmtId="0" fontId="15" fillId="0" borderId="3" xfId="0" applyFont="1" applyBorder="1"/>
    <xf numFmtId="0" fontId="14" fillId="0" borderId="0" xfId="0" applyFont="1"/>
    <xf numFmtId="0" fontId="15" fillId="9" borderId="27" xfId="0" applyFont="1" applyFill="1" applyBorder="1" applyAlignment="1">
      <alignment horizontal="left" wrapText="1"/>
    </xf>
    <xf numFmtId="0" fontId="15" fillId="9" borderId="22" xfId="0" applyFont="1" applyFill="1" applyBorder="1" applyAlignment="1">
      <alignment horizontal="left" wrapText="1"/>
    </xf>
    <xf numFmtId="0" fontId="15" fillId="14" borderId="3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left"/>
    </xf>
    <xf numFmtId="0" fontId="15" fillId="9" borderId="17" xfId="0" applyFont="1" applyFill="1" applyBorder="1" applyAlignment="1">
      <alignment horizontal="left"/>
    </xf>
    <xf numFmtId="0" fontId="15" fillId="10" borderId="14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4" fontId="9" fillId="0" borderId="18" xfId="4" applyNumberFormat="1" applyFont="1" applyBorder="1" applyProtection="1">
      <protection locked="0"/>
    </xf>
    <xf numFmtId="4" fontId="9" fillId="15" borderId="18" xfId="4" applyNumberFormat="1" applyFont="1" applyFill="1" applyBorder="1" applyProtection="1">
      <protection locked="0"/>
    </xf>
    <xf numFmtId="0" fontId="18" fillId="0" borderId="0" xfId="4" applyProtection="1">
      <protection locked="0"/>
    </xf>
    <xf numFmtId="3" fontId="9" fillId="0" borderId="18" xfId="4" applyNumberFormat="1" applyFont="1" applyBorder="1" applyProtection="1">
      <protection locked="0"/>
    </xf>
    <xf numFmtId="3" fontId="9" fillId="15" borderId="18" xfId="4" applyNumberFormat="1" applyFont="1" applyFill="1" applyBorder="1" applyProtection="1">
      <protection locked="0"/>
    </xf>
    <xf numFmtId="3" fontId="18" fillId="0" borderId="0" xfId="4" applyNumberFormat="1" applyProtection="1">
      <protection locked="0"/>
    </xf>
    <xf numFmtId="0" fontId="18" fillId="0" borderId="18" xfId="4" applyBorder="1"/>
    <xf numFmtId="0" fontId="18" fillId="0" borderId="0" xfId="4"/>
    <xf numFmtId="0" fontId="18" fillId="0" borderId="0" xfId="4" applyBorder="1"/>
    <xf numFmtId="0" fontId="0" fillId="0" borderId="0" xfId="0" applyBorder="1"/>
    <xf numFmtId="0" fontId="19" fillId="0" borderId="0" xfId="4" applyFont="1"/>
    <xf numFmtId="0" fontId="19" fillId="0" borderId="33" xfId="4" applyFont="1" applyBorder="1"/>
    <xf numFmtId="0" fontId="18" fillId="0" borderId="34" xfId="4" applyBorder="1"/>
    <xf numFmtId="0" fontId="19" fillId="0" borderId="34" xfId="4" applyFont="1" applyBorder="1"/>
    <xf numFmtId="0" fontId="18" fillId="0" borderId="35" xfId="4" applyBorder="1"/>
    <xf numFmtId="0" fontId="18" fillId="0" borderId="37" xfId="4" applyBorder="1"/>
    <xf numFmtId="0" fontId="18" fillId="0" borderId="38" xfId="4" applyBorder="1"/>
    <xf numFmtId="0" fontId="19" fillId="0" borderId="38" xfId="4" applyFont="1" applyBorder="1"/>
    <xf numFmtId="0" fontId="18" fillId="0" borderId="39" xfId="4" applyBorder="1"/>
    <xf numFmtId="0" fontId="19" fillId="0" borderId="36" xfId="4" applyFont="1" applyBorder="1"/>
    <xf numFmtId="0" fontId="18" fillId="0" borderId="20" xfId="4" applyBorder="1"/>
    <xf numFmtId="0" fontId="19" fillId="2" borderId="42" xfId="4" applyFont="1" applyFill="1" applyBorder="1" applyAlignment="1">
      <alignment vertical="center"/>
    </xf>
    <xf numFmtId="0" fontId="19" fillId="7" borderId="36" xfId="4" applyFont="1" applyFill="1" applyBorder="1"/>
    <xf numFmtId="0" fontId="18" fillId="7" borderId="0" xfId="4" applyFill="1" applyBorder="1"/>
    <xf numFmtId="0" fontId="18" fillId="7" borderId="20" xfId="4" applyFill="1" applyBorder="1"/>
    <xf numFmtId="0" fontId="19" fillId="16" borderId="36" xfId="4" applyFont="1" applyFill="1" applyBorder="1"/>
    <xf numFmtId="0" fontId="18" fillId="16" borderId="0" xfId="4" applyFill="1" applyBorder="1"/>
    <xf numFmtId="0" fontId="18" fillId="16" borderId="20" xfId="4" applyFill="1" applyBorder="1"/>
    <xf numFmtId="0" fontId="19" fillId="0" borderId="42" xfId="4" applyFont="1" applyBorder="1" applyAlignment="1">
      <alignment horizontal="center" vertical="top"/>
    </xf>
    <xf numFmtId="0" fontId="19" fillId="0" borderId="38" xfId="4" applyFont="1" applyBorder="1" applyAlignment="1">
      <alignment horizontal="center" vertical="top" wrapText="1"/>
    </xf>
    <xf numFmtId="0" fontId="19" fillId="0" borderId="38" xfId="4" applyFont="1" applyBorder="1" applyAlignment="1">
      <alignment horizontal="center" vertical="top"/>
    </xf>
    <xf numFmtId="0" fontId="19" fillId="0" borderId="42" xfId="4" applyFont="1" applyBorder="1" applyAlignment="1">
      <alignment horizontal="center" vertical="top" wrapText="1"/>
    </xf>
    <xf numFmtId="0" fontId="19" fillId="0" borderId="39" xfId="4" applyFont="1" applyBorder="1" applyAlignment="1">
      <alignment horizontal="center" vertical="top" wrapText="1"/>
    </xf>
    <xf numFmtId="0" fontId="19" fillId="0" borderId="37" xfId="4" applyFont="1" applyBorder="1" applyAlignment="1">
      <alignment horizontal="center" vertical="top" wrapText="1"/>
    </xf>
    <xf numFmtId="0" fontId="19" fillId="0" borderId="0" xfId="4" applyFont="1" applyBorder="1" applyAlignment="1">
      <alignment horizontal="center" vertical="top" wrapText="1"/>
    </xf>
    <xf numFmtId="0" fontId="19" fillId="7" borderId="42" xfId="4" applyFont="1" applyFill="1" applyBorder="1" applyAlignment="1">
      <alignment horizontal="center" vertical="top" wrapText="1"/>
    </xf>
    <xf numFmtId="0" fontId="19" fillId="7" borderId="37" xfId="4" applyFont="1" applyFill="1" applyBorder="1" applyAlignment="1">
      <alignment horizontal="center" vertical="top" wrapText="1"/>
    </xf>
    <xf numFmtId="0" fontId="19" fillId="16" borderId="42" xfId="4" applyFont="1" applyFill="1" applyBorder="1" applyAlignment="1">
      <alignment horizontal="center" vertical="top" wrapText="1"/>
    </xf>
    <xf numFmtId="0" fontId="19" fillId="0" borderId="34" xfId="4" applyFont="1" applyBorder="1" applyAlignment="1">
      <alignment horizontal="center" vertical="top" wrapText="1"/>
    </xf>
    <xf numFmtId="0" fontId="19" fillId="0" borderId="34" xfId="4" applyFont="1" applyBorder="1" applyAlignment="1">
      <alignment horizontal="center" vertical="top"/>
    </xf>
    <xf numFmtId="0" fontId="19" fillId="0" borderId="43" xfId="4" applyFont="1" applyBorder="1" applyAlignment="1">
      <alignment horizontal="center" vertical="top" wrapText="1"/>
    </xf>
    <xf numFmtId="0" fontId="19" fillId="0" borderId="35" xfId="4" applyFont="1" applyBorder="1" applyAlignment="1">
      <alignment horizontal="center" vertical="top" wrapText="1"/>
    </xf>
    <xf numFmtId="0" fontId="19" fillId="0" borderId="33" xfId="4" applyFont="1" applyBorder="1" applyAlignment="1">
      <alignment horizontal="center" vertical="top" wrapText="1"/>
    </xf>
    <xf numFmtId="0" fontId="19" fillId="0" borderId="33" xfId="4" applyFont="1" applyFill="1" applyBorder="1" applyAlignment="1">
      <alignment horizontal="center" vertical="top" wrapText="1"/>
    </xf>
    <xf numFmtId="0" fontId="18" fillId="0" borderId="42" xfId="4" applyBorder="1"/>
    <xf numFmtId="0" fontId="18" fillId="0" borderId="43" xfId="4" applyBorder="1"/>
    <xf numFmtId="0" fontId="19" fillId="0" borderId="33" xfId="4" applyNumberFormat="1" applyFont="1" applyFill="1" applyBorder="1" applyAlignment="1">
      <alignment horizontal="right" vertical="top" wrapText="1"/>
    </xf>
    <xf numFmtId="166" fontId="18" fillId="0" borderId="35" xfId="4" applyNumberFormat="1" applyBorder="1"/>
    <xf numFmtId="0" fontId="18" fillId="0" borderId="34" xfId="4" applyFill="1" applyBorder="1"/>
    <xf numFmtId="0" fontId="19" fillId="0" borderId="43" xfId="4" applyFont="1" applyFill="1" applyBorder="1" applyAlignment="1">
      <alignment horizontal="right" vertical="top" wrapText="1"/>
    </xf>
    <xf numFmtId="0" fontId="18" fillId="0" borderId="43" xfId="4" applyBorder="1" applyAlignment="1">
      <alignment horizontal="right"/>
    </xf>
    <xf numFmtId="0" fontId="19" fillId="7" borderId="43" xfId="4" applyFont="1" applyFill="1" applyBorder="1" applyAlignment="1">
      <alignment horizontal="center" vertical="top" wrapText="1"/>
    </xf>
    <xf numFmtId="0" fontId="19" fillId="7" borderId="33" xfId="4" applyFont="1" applyFill="1" applyBorder="1" applyAlignment="1">
      <alignment horizontal="center" vertical="top" wrapText="1"/>
    </xf>
    <xf numFmtId="0" fontId="19" fillId="16" borderId="43" xfId="4" applyFont="1" applyFill="1" applyBorder="1" applyAlignment="1">
      <alignment horizontal="center" vertical="top" wrapText="1"/>
    </xf>
    <xf numFmtId="0" fontId="19" fillId="0" borderId="37" xfId="4" applyFont="1" applyBorder="1" applyAlignment="1">
      <alignment horizontal="center" vertical="top"/>
    </xf>
    <xf numFmtId="0" fontId="18" fillId="0" borderId="37" xfId="4" applyFont="1" applyBorder="1" applyAlignment="1">
      <alignment horizontal="center" vertical="top"/>
    </xf>
    <xf numFmtId="0" fontId="18" fillId="0" borderId="43" xfId="4" applyFont="1" applyBorder="1" applyAlignment="1">
      <alignment horizontal="right" vertical="top" wrapText="1"/>
    </xf>
    <xf numFmtId="0" fontId="19" fillId="2" borderId="34" xfId="4" applyFont="1" applyFill="1" applyBorder="1" applyAlignment="1">
      <alignment horizontal="center" vertical="top" wrapText="1"/>
    </xf>
    <xf numFmtId="166" fontId="19" fillId="2" borderId="34" xfId="4" applyNumberFormat="1" applyFont="1" applyFill="1" applyBorder="1" applyAlignment="1">
      <alignment horizontal="center" vertical="top" wrapText="1"/>
    </xf>
    <xf numFmtId="9" fontId="19" fillId="2" borderId="34" xfId="6" applyFont="1" applyFill="1" applyBorder="1" applyAlignment="1">
      <alignment horizontal="center" vertical="top"/>
    </xf>
    <xf numFmtId="0" fontId="19" fillId="2" borderId="43" xfId="4" applyFont="1" applyFill="1" applyBorder="1" applyAlignment="1">
      <alignment horizontal="center" vertical="top" wrapText="1"/>
    </xf>
    <xf numFmtId="166" fontId="19" fillId="2" borderId="43" xfId="4" applyNumberFormat="1" applyFont="1" applyFill="1" applyBorder="1" applyAlignment="1">
      <alignment horizontal="center" vertical="top" wrapText="1"/>
    </xf>
    <xf numFmtId="9" fontId="19" fillId="2" borderId="34" xfId="6" applyFont="1" applyFill="1" applyBorder="1" applyAlignment="1">
      <alignment horizontal="center" vertical="top" wrapText="1"/>
    </xf>
    <xf numFmtId="0" fontId="19" fillId="2" borderId="35" xfId="4" applyFont="1" applyFill="1" applyBorder="1" applyAlignment="1">
      <alignment horizontal="center" vertical="top" wrapText="1"/>
    </xf>
    <xf numFmtId="166" fontId="19" fillId="2" borderId="42" xfId="4" applyNumberFormat="1" applyFont="1" applyFill="1" applyBorder="1" applyAlignment="1">
      <alignment horizontal="center" vertical="top" wrapText="1"/>
    </xf>
    <xf numFmtId="0" fontId="19" fillId="2" borderId="0" xfId="4" applyFont="1" applyFill="1" applyBorder="1" applyAlignment="1">
      <alignment horizontal="center" vertical="top" wrapText="1"/>
    </xf>
    <xf numFmtId="0" fontId="19" fillId="2" borderId="0" xfId="4" applyFont="1" applyFill="1"/>
    <xf numFmtId="0" fontId="19" fillId="2" borderId="37" xfId="4" applyFont="1" applyFill="1" applyBorder="1"/>
    <xf numFmtId="166" fontId="19" fillId="2" borderId="33" xfId="4" applyNumberFormat="1" applyFont="1" applyFill="1" applyBorder="1" applyAlignment="1">
      <alignment horizontal="center" vertical="top" wrapText="1"/>
    </xf>
    <xf numFmtId="0" fontId="19" fillId="2" borderId="42" xfId="4" applyFont="1" applyFill="1" applyBorder="1"/>
    <xf numFmtId="0" fontId="18" fillId="2" borderId="39" xfId="4" applyFill="1" applyBorder="1"/>
    <xf numFmtId="0" fontId="19" fillId="2" borderId="43" xfId="4" applyFont="1" applyFill="1" applyBorder="1"/>
    <xf numFmtId="0" fontId="19" fillId="2" borderId="43" xfId="4" applyNumberFormat="1" applyFont="1" applyFill="1" applyBorder="1" applyAlignment="1">
      <alignment horizontal="right" vertical="top" wrapText="1"/>
    </xf>
    <xf numFmtId="166" fontId="18" fillId="2" borderId="35" xfId="4" applyNumberFormat="1" applyFill="1" applyBorder="1"/>
    <xf numFmtId="0" fontId="19" fillId="2" borderId="34" xfId="4" applyFont="1" applyFill="1" applyBorder="1"/>
    <xf numFmtId="166" fontId="19" fillId="2" borderId="43" xfId="4" applyNumberFormat="1" applyFont="1" applyFill="1" applyBorder="1" applyAlignment="1">
      <alignment horizontal="right" vertical="top" wrapText="1"/>
    </xf>
    <xf numFmtId="0" fontId="18" fillId="2" borderId="43" xfId="4" applyFill="1" applyBorder="1"/>
    <xf numFmtId="0" fontId="19" fillId="2" borderId="43" xfId="4" applyNumberFormat="1" applyFont="1" applyFill="1" applyBorder="1"/>
    <xf numFmtId="0" fontId="19" fillId="2" borderId="42" xfId="4" applyFont="1" applyFill="1" applyBorder="1" applyAlignment="1">
      <alignment horizontal="right"/>
    </xf>
    <xf numFmtId="166" fontId="19" fillId="7" borderId="43" xfId="4" applyNumberFormat="1" applyFont="1" applyFill="1" applyBorder="1" applyAlignment="1">
      <alignment horizontal="center" vertical="top" wrapText="1"/>
    </xf>
    <xf numFmtId="166" fontId="19" fillId="7" borderId="37" xfId="4" applyNumberFormat="1" applyFont="1" applyFill="1" applyBorder="1" applyAlignment="1">
      <alignment horizontal="center" vertical="top" wrapText="1"/>
    </xf>
    <xf numFmtId="166" fontId="19" fillId="16" borderId="42" xfId="4" applyNumberFormat="1" applyFont="1" applyFill="1" applyBorder="1" applyAlignment="1">
      <alignment horizontal="center" vertical="top" wrapText="1"/>
    </xf>
    <xf numFmtId="0" fontId="19" fillId="0" borderId="43" xfId="4" applyFont="1" applyFill="1" applyBorder="1"/>
    <xf numFmtId="0" fontId="18" fillId="0" borderId="43" xfId="4" applyFill="1" applyBorder="1"/>
    <xf numFmtId="166" fontId="0" fillId="0" borderId="34" xfId="5" applyNumberFormat="1" applyFont="1" applyFill="1" applyBorder="1"/>
    <xf numFmtId="9" fontId="0" fillId="0" borderId="34" xfId="6" applyFont="1" applyFill="1" applyBorder="1"/>
    <xf numFmtId="166" fontId="0" fillId="0" borderId="43" xfId="5" applyNumberFormat="1" applyFont="1" applyFill="1" applyBorder="1"/>
    <xf numFmtId="2" fontId="18" fillId="0" borderId="43" xfId="4" applyNumberFormat="1" applyFill="1" applyBorder="1"/>
    <xf numFmtId="9" fontId="0" fillId="0" borderId="43" xfId="6" applyFont="1" applyFill="1" applyBorder="1"/>
    <xf numFmtId="9" fontId="0" fillId="0" borderId="35" xfId="6" applyFont="1" applyFill="1" applyBorder="1"/>
    <xf numFmtId="1" fontId="0" fillId="0" borderId="43" xfId="6" applyNumberFormat="1" applyFont="1" applyFill="1" applyBorder="1"/>
    <xf numFmtId="1" fontId="0" fillId="0" borderId="34" xfId="6" applyNumberFormat="1" applyFont="1" applyFill="1" applyBorder="1"/>
    <xf numFmtId="166" fontId="18" fillId="0" borderId="43" xfId="4" applyNumberFormat="1" applyFill="1" applyBorder="1" applyAlignment="1">
      <alignment horizontal="center"/>
    </xf>
    <xf numFmtId="166" fontId="18" fillId="0" borderId="33" xfId="4" applyNumberFormat="1" applyFill="1" applyBorder="1" applyAlignment="1">
      <alignment horizontal="center"/>
    </xf>
    <xf numFmtId="166" fontId="18" fillId="15" borderId="33" xfId="4" applyNumberFormat="1" applyFill="1" applyBorder="1" applyAlignment="1">
      <alignment horizontal="center"/>
    </xf>
    <xf numFmtId="166" fontId="18" fillId="0" borderId="18" xfId="4" applyNumberFormat="1" applyFill="1" applyBorder="1" applyAlignment="1">
      <alignment horizontal="center"/>
    </xf>
    <xf numFmtId="0" fontId="18" fillId="0" borderId="0" xfId="4" applyBorder="1" applyAlignment="1">
      <alignment horizontal="center"/>
    </xf>
    <xf numFmtId="0" fontId="18" fillId="0" borderId="36" xfId="4" applyBorder="1"/>
    <xf numFmtId="0" fontId="18" fillId="0" borderId="33" xfId="4" applyNumberFormat="1" applyFill="1" applyBorder="1" applyAlignment="1">
      <alignment horizontal="right"/>
    </xf>
    <xf numFmtId="166" fontId="18" fillId="0" borderId="43" xfId="4" applyNumberFormat="1" applyFill="1" applyBorder="1" applyAlignment="1">
      <alignment horizontal="right"/>
    </xf>
    <xf numFmtId="0" fontId="18" fillId="0" borderId="18" xfId="4" applyBorder="1" applyAlignment="1">
      <alignment horizontal="right"/>
    </xf>
    <xf numFmtId="166" fontId="18" fillId="7" borderId="43" xfId="4" applyNumberFormat="1" applyFill="1" applyBorder="1" applyAlignment="1">
      <alignment horizontal="center"/>
    </xf>
    <xf numFmtId="166" fontId="18" fillId="7" borderId="33" xfId="4" applyNumberFormat="1" applyFill="1" applyBorder="1" applyAlignment="1">
      <alignment horizontal="center"/>
    </xf>
    <xf numFmtId="166" fontId="18" fillId="7" borderId="36" xfId="4" applyNumberFormat="1" applyFill="1" applyBorder="1" applyAlignment="1">
      <alignment horizontal="center"/>
    </xf>
    <xf numFmtId="166" fontId="18" fillId="16" borderId="43" xfId="4" applyNumberFormat="1" applyFill="1" applyBorder="1" applyAlignment="1">
      <alignment horizontal="center"/>
    </xf>
    <xf numFmtId="0" fontId="18" fillId="0" borderId="18" xfId="4" applyFill="1" applyBorder="1"/>
    <xf numFmtId="166" fontId="0" fillId="0" borderId="0" xfId="5" applyNumberFormat="1" applyFont="1" applyFill="1" applyBorder="1"/>
    <xf numFmtId="9" fontId="0" fillId="0" borderId="0" xfId="6" applyFont="1" applyFill="1" applyBorder="1"/>
    <xf numFmtId="166" fontId="0" fillId="0" borderId="18" xfId="5" applyNumberFormat="1" applyFont="1" applyFill="1" applyBorder="1"/>
    <xf numFmtId="9" fontId="0" fillId="17" borderId="0" xfId="6" applyFont="1" applyFill="1" applyBorder="1"/>
    <xf numFmtId="2" fontId="18" fillId="17" borderId="18" xfId="4" applyNumberFormat="1" applyFill="1" applyBorder="1"/>
    <xf numFmtId="9" fontId="0" fillId="17" borderId="18" xfId="6" applyFont="1" applyFill="1" applyBorder="1"/>
    <xf numFmtId="9" fontId="0" fillId="17" borderId="20" xfId="6" applyFont="1" applyFill="1" applyBorder="1"/>
    <xf numFmtId="1" fontId="0" fillId="17" borderId="18" xfId="6" applyNumberFormat="1" applyFont="1" applyFill="1" applyBorder="1"/>
    <xf numFmtId="1" fontId="0" fillId="17" borderId="0" xfId="6" applyNumberFormat="1" applyFont="1" applyFill="1" applyBorder="1"/>
    <xf numFmtId="166" fontId="18" fillId="17" borderId="18" xfId="4" applyNumberFormat="1" applyFill="1" applyBorder="1" applyAlignment="1">
      <alignment horizontal="center"/>
    </xf>
    <xf numFmtId="166" fontId="18" fillId="17" borderId="36" xfId="4" applyNumberFormat="1" applyFill="1" applyBorder="1" applyAlignment="1">
      <alignment horizontal="center"/>
    </xf>
    <xf numFmtId="0" fontId="18" fillId="0" borderId="44" xfId="4" applyNumberFormat="1" applyBorder="1"/>
    <xf numFmtId="166" fontId="18" fillId="0" borderId="36" xfId="4" applyNumberFormat="1" applyFill="1" applyBorder="1" applyAlignment="1">
      <alignment horizontal="center"/>
    </xf>
    <xf numFmtId="0" fontId="18" fillId="0" borderId="18" xfId="4" applyBorder="1" applyAlignment="1">
      <alignment horizontal="left"/>
    </xf>
    <xf numFmtId="0" fontId="18" fillId="0" borderId="36" xfId="4" applyNumberFormat="1" applyFill="1" applyBorder="1" applyAlignment="1">
      <alignment horizontal="right"/>
    </xf>
    <xf numFmtId="166" fontId="18" fillId="0" borderId="18" xfId="4" applyNumberFormat="1" applyFill="1" applyBorder="1" applyAlignment="1">
      <alignment horizontal="right"/>
    </xf>
    <xf numFmtId="166" fontId="18" fillId="7" borderId="18" xfId="4" applyNumberFormat="1" applyFill="1" applyBorder="1" applyAlignment="1">
      <alignment horizontal="center"/>
    </xf>
    <xf numFmtId="166" fontId="18" fillId="16" borderId="45" xfId="4" applyNumberFormat="1" applyFill="1" applyBorder="1" applyAlignment="1">
      <alignment horizontal="center"/>
    </xf>
    <xf numFmtId="166" fontId="19" fillId="2" borderId="38" xfId="5" applyNumberFormat="1" applyFont="1" applyFill="1" applyBorder="1"/>
    <xf numFmtId="9" fontId="19" fillId="2" borderId="38" xfId="6" applyFont="1" applyFill="1" applyBorder="1" applyAlignment="1">
      <alignment horizontal="center" vertical="top"/>
    </xf>
    <xf numFmtId="166" fontId="19" fillId="2" borderId="42" xfId="5" applyNumberFormat="1" applyFont="1" applyFill="1" applyBorder="1"/>
    <xf numFmtId="9" fontId="19" fillId="2" borderId="38" xfId="6" applyFont="1" applyFill="1" applyBorder="1" applyAlignment="1">
      <alignment horizontal="center" vertical="top" wrapText="1"/>
    </xf>
    <xf numFmtId="2" fontId="19" fillId="2" borderId="42" xfId="4" applyNumberFormat="1" applyFont="1" applyFill="1" applyBorder="1"/>
    <xf numFmtId="9" fontId="19" fillId="2" borderId="39" xfId="6" applyFont="1" applyFill="1" applyBorder="1"/>
    <xf numFmtId="1" fontId="19" fillId="2" borderId="42" xfId="6" applyNumberFormat="1" applyFont="1" applyFill="1" applyBorder="1"/>
    <xf numFmtId="1" fontId="19" fillId="2" borderId="38" xfId="6" applyNumberFormat="1" applyFont="1" applyFill="1" applyBorder="1"/>
    <xf numFmtId="166" fontId="19" fillId="2" borderId="42" xfId="4" applyNumberFormat="1" applyFont="1" applyFill="1" applyBorder="1" applyAlignment="1">
      <alignment horizontal="center"/>
    </xf>
    <xf numFmtId="0" fontId="19" fillId="2" borderId="38" xfId="4" applyFont="1" applyFill="1" applyBorder="1" applyAlignment="1">
      <alignment horizontal="left"/>
    </xf>
    <xf numFmtId="1" fontId="19" fillId="2" borderId="37" xfId="4" applyNumberFormat="1" applyFont="1" applyFill="1" applyBorder="1"/>
    <xf numFmtId="166" fontId="19" fillId="2" borderId="37" xfId="4" applyNumberFormat="1" applyFont="1" applyFill="1" applyBorder="1" applyAlignment="1">
      <alignment horizontal="center"/>
    </xf>
    <xf numFmtId="0" fontId="19" fillId="2" borderId="42" xfId="4" applyFont="1" applyFill="1" applyBorder="1" applyAlignment="1">
      <alignment horizontal="left"/>
    </xf>
    <xf numFmtId="0" fontId="19" fillId="2" borderId="42" xfId="4" applyNumberFormat="1" applyFont="1" applyFill="1" applyBorder="1" applyAlignment="1">
      <alignment horizontal="right"/>
    </xf>
    <xf numFmtId="166" fontId="19" fillId="2" borderId="42" xfId="4" applyNumberFormat="1" applyFont="1" applyFill="1" applyBorder="1" applyAlignment="1">
      <alignment horizontal="right"/>
    </xf>
    <xf numFmtId="1" fontId="19" fillId="2" borderId="43" xfId="4" applyNumberFormat="1" applyFont="1" applyFill="1" applyBorder="1"/>
    <xf numFmtId="1" fontId="18" fillId="2" borderId="43" xfId="4" applyNumberFormat="1" applyFill="1" applyBorder="1"/>
    <xf numFmtId="166" fontId="19" fillId="7" borderId="42" xfId="4" applyNumberFormat="1" applyFont="1" applyFill="1" applyBorder="1" applyAlignment="1">
      <alignment horizontal="center"/>
    </xf>
    <xf numFmtId="166" fontId="19" fillId="7" borderId="37" xfId="4" applyNumberFormat="1" applyFont="1" applyFill="1" applyBorder="1" applyAlignment="1">
      <alignment horizontal="center"/>
    </xf>
    <xf numFmtId="166" fontId="19" fillId="16" borderId="42" xfId="4" applyNumberFormat="1" applyFont="1" applyFill="1" applyBorder="1" applyAlignment="1">
      <alignment horizontal="center"/>
    </xf>
    <xf numFmtId="0" fontId="19" fillId="0" borderId="18" xfId="4" applyFont="1" applyFill="1" applyBorder="1"/>
    <xf numFmtId="0" fontId="18" fillId="0" borderId="46" xfId="4" applyNumberFormat="1" applyBorder="1"/>
    <xf numFmtId="1" fontId="18" fillId="0" borderId="36" xfId="4" applyNumberFormat="1" applyBorder="1"/>
    <xf numFmtId="1" fontId="18" fillId="0" borderId="43" xfId="4" applyNumberFormat="1" applyBorder="1"/>
    <xf numFmtId="2" fontId="18" fillId="0" borderId="18" xfId="4" applyNumberFormat="1" applyFill="1" applyBorder="1"/>
    <xf numFmtId="9" fontId="0" fillId="0" borderId="18" xfId="6" applyFont="1" applyFill="1" applyBorder="1"/>
    <xf numFmtId="9" fontId="0" fillId="0" borderId="20" xfId="6" applyFont="1" applyFill="1" applyBorder="1"/>
    <xf numFmtId="1" fontId="0" fillId="0" borderId="18" xfId="6" applyNumberFormat="1" applyFont="1" applyFill="1" applyBorder="1"/>
    <xf numFmtId="1" fontId="0" fillId="0" borderId="0" xfId="6" applyNumberFormat="1" applyFont="1" applyFill="1" applyBorder="1"/>
    <xf numFmtId="0" fontId="18" fillId="0" borderId="44" xfId="4" applyNumberFormat="1" applyFill="1" applyBorder="1"/>
    <xf numFmtId="0" fontId="18" fillId="0" borderId="0" xfId="4" applyFill="1" applyAlignment="1">
      <alignment horizontal="left"/>
    </xf>
    <xf numFmtId="1" fontId="18" fillId="0" borderId="36" xfId="4" applyNumberFormat="1" applyFill="1" applyBorder="1"/>
    <xf numFmtId="0" fontId="18" fillId="0" borderId="18" xfId="4" applyFill="1" applyBorder="1" applyAlignment="1">
      <alignment horizontal="left"/>
    </xf>
    <xf numFmtId="0" fontId="18" fillId="0" borderId="39" xfId="4" applyFill="1" applyBorder="1"/>
    <xf numFmtId="1" fontId="18" fillId="0" borderId="43" xfId="4" applyNumberFormat="1" applyFill="1" applyBorder="1"/>
    <xf numFmtId="166" fontId="18" fillId="0" borderId="35" xfId="4" applyNumberFormat="1" applyFill="1" applyBorder="1"/>
    <xf numFmtId="0" fontId="18" fillId="0" borderId="18" xfId="4" applyFill="1" applyBorder="1" applyAlignment="1">
      <alignment horizontal="right"/>
    </xf>
    <xf numFmtId="0" fontId="18" fillId="0" borderId="0" xfId="4" applyFill="1"/>
    <xf numFmtId="0" fontId="19" fillId="0" borderId="45" xfId="4" applyFont="1" applyFill="1" applyBorder="1"/>
    <xf numFmtId="0" fontId="18" fillId="0" borderId="45" xfId="4" applyFill="1" applyBorder="1"/>
    <xf numFmtId="166" fontId="0" fillId="0" borderId="40" xfId="5" applyNumberFormat="1" applyFont="1" applyFill="1" applyBorder="1"/>
    <xf numFmtId="9" fontId="0" fillId="0" borderId="40" xfId="6" applyFont="1" applyFill="1" applyBorder="1"/>
    <xf numFmtId="166" fontId="0" fillId="17" borderId="45" xfId="5" applyNumberFormat="1" applyFont="1" applyFill="1" applyBorder="1"/>
    <xf numFmtId="166" fontId="0" fillId="0" borderId="45" xfId="5" applyNumberFormat="1" applyFont="1" applyFill="1" applyBorder="1"/>
    <xf numFmtId="9" fontId="0" fillId="17" borderId="40" xfId="6" applyFont="1" applyFill="1" applyBorder="1"/>
    <xf numFmtId="2" fontId="18" fillId="17" borderId="45" xfId="4" applyNumberFormat="1" applyFill="1" applyBorder="1"/>
    <xf numFmtId="9" fontId="0" fillId="17" borderId="41" xfId="6" applyFont="1" applyFill="1" applyBorder="1"/>
    <xf numFmtId="1" fontId="0" fillId="17" borderId="45" xfId="6" applyNumberFormat="1" applyFont="1" applyFill="1" applyBorder="1"/>
    <xf numFmtId="1" fontId="0" fillId="17" borderId="40" xfId="6" applyNumberFormat="1" applyFont="1" applyFill="1" applyBorder="1"/>
    <xf numFmtId="166" fontId="18" fillId="17" borderId="45" xfId="4" applyNumberFormat="1" applyFill="1" applyBorder="1" applyAlignment="1">
      <alignment horizontal="center"/>
    </xf>
    <xf numFmtId="166" fontId="18" fillId="17" borderId="47" xfId="4" applyNumberFormat="1" applyFill="1" applyBorder="1" applyAlignment="1">
      <alignment horizontal="center"/>
    </xf>
    <xf numFmtId="166" fontId="18" fillId="0" borderId="47" xfId="4" applyNumberFormat="1" applyFill="1" applyBorder="1" applyAlignment="1">
      <alignment horizontal="center"/>
    </xf>
    <xf numFmtId="0" fontId="18" fillId="0" borderId="47" xfId="4" applyNumberFormat="1" applyFill="1" applyBorder="1" applyAlignment="1">
      <alignment horizontal="right"/>
    </xf>
    <xf numFmtId="166" fontId="18" fillId="7" borderId="45" xfId="4" applyNumberFormat="1" applyFill="1" applyBorder="1" applyAlignment="1">
      <alignment horizontal="center"/>
    </xf>
    <xf numFmtId="166" fontId="18" fillId="7" borderId="47" xfId="4" applyNumberFormat="1" applyFill="1" applyBorder="1" applyAlignment="1">
      <alignment horizontal="center"/>
    </xf>
    <xf numFmtId="166" fontId="19" fillId="2" borderId="0" xfId="5" applyNumberFormat="1" applyFont="1" applyFill="1" applyBorder="1"/>
    <xf numFmtId="166" fontId="19" fillId="2" borderId="18" xfId="5" applyNumberFormat="1" applyFont="1" applyFill="1" applyBorder="1"/>
    <xf numFmtId="166" fontId="19" fillId="2" borderId="36" xfId="5" applyNumberFormat="1" applyFont="1" applyFill="1" applyBorder="1"/>
    <xf numFmtId="166" fontId="19" fillId="2" borderId="20" xfId="5" applyNumberFormat="1" applyFont="1" applyFill="1" applyBorder="1"/>
    <xf numFmtId="2" fontId="19" fillId="2" borderId="18" xfId="4" applyNumberFormat="1" applyFont="1" applyFill="1" applyBorder="1"/>
    <xf numFmtId="9" fontId="19" fillId="2" borderId="20" xfId="6" applyFont="1" applyFill="1" applyBorder="1"/>
    <xf numFmtId="1" fontId="19" fillId="2" borderId="18" xfId="6" applyNumberFormat="1" applyFont="1" applyFill="1" applyBorder="1"/>
    <xf numFmtId="1" fontId="19" fillId="2" borderId="0" xfId="6" applyNumberFormat="1" applyFont="1" applyFill="1" applyBorder="1"/>
    <xf numFmtId="166" fontId="19" fillId="2" borderId="18" xfId="4" applyNumberFormat="1" applyFont="1" applyFill="1" applyBorder="1" applyAlignment="1">
      <alignment horizontal="center"/>
    </xf>
    <xf numFmtId="0" fontId="19" fillId="2" borderId="0" xfId="4" applyFont="1" applyFill="1" applyBorder="1"/>
    <xf numFmtId="1" fontId="19" fillId="2" borderId="39" xfId="4" applyNumberFormat="1" applyFont="1" applyFill="1" applyBorder="1" applyAlignment="1">
      <alignment horizontal="right"/>
    </xf>
    <xf numFmtId="1" fontId="19" fillId="2" borderId="42" xfId="4" applyNumberFormat="1" applyFont="1" applyFill="1" applyBorder="1" applyAlignment="1">
      <alignment horizontal="right"/>
    </xf>
    <xf numFmtId="166" fontId="19" fillId="7" borderId="39" xfId="4" applyNumberFormat="1" applyFont="1" applyFill="1" applyBorder="1" applyAlignment="1">
      <alignment horizontal="center"/>
    </xf>
    <xf numFmtId="166" fontId="0" fillId="0" borderId="33" xfId="5" applyNumberFormat="1" applyFont="1" applyFill="1" applyBorder="1"/>
    <xf numFmtId="166" fontId="0" fillId="0" borderId="35" xfId="5" applyNumberFormat="1" applyFont="1" applyFill="1" applyBorder="1"/>
    <xf numFmtId="9" fontId="0" fillId="17" borderId="34" xfId="6" applyFont="1" applyFill="1" applyBorder="1"/>
    <xf numFmtId="2" fontId="18" fillId="17" borderId="43" xfId="4" applyNumberFormat="1" applyFill="1" applyBorder="1"/>
    <xf numFmtId="9" fontId="0" fillId="17" borderId="43" xfId="6" applyFont="1" applyFill="1" applyBorder="1"/>
    <xf numFmtId="9" fontId="0" fillId="17" borderId="35" xfId="6" applyFont="1" applyFill="1" applyBorder="1"/>
    <xf numFmtId="1" fontId="0" fillId="17" borderId="43" xfId="6" applyNumberFormat="1" applyFont="1" applyFill="1" applyBorder="1"/>
    <xf numFmtId="1" fontId="0" fillId="17" borderId="34" xfId="6" applyNumberFormat="1" applyFont="1" applyFill="1" applyBorder="1"/>
    <xf numFmtId="166" fontId="18" fillId="17" borderId="43" xfId="4" applyNumberFormat="1" applyFill="1" applyBorder="1" applyAlignment="1">
      <alignment horizontal="center"/>
    </xf>
    <xf numFmtId="166" fontId="18" fillId="17" borderId="33" xfId="4" applyNumberFormat="1" applyFill="1" applyBorder="1" applyAlignment="1">
      <alignment horizontal="center"/>
    </xf>
    <xf numFmtId="0" fontId="18" fillId="0" borderId="43" xfId="4" applyNumberFormat="1" applyFill="1" applyBorder="1" applyAlignment="1">
      <alignment horizontal="right"/>
    </xf>
    <xf numFmtId="166" fontId="18" fillId="7" borderId="0" xfId="4" applyNumberFormat="1" applyFill="1" applyBorder="1" applyAlignment="1">
      <alignment horizontal="center"/>
    </xf>
    <xf numFmtId="166" fontId="18" fillId="16" borderId="18" xfId="4" applyNumberFormat="1" applyFill="1" applyBorder="1" applyAlignment="1">
      <alignment horizontal="center"/>
    </xf>
    <xf numFmtId="166" fontId="0" fillId="0" borderId="36" xfId="5" applyNumberFormat="1" applyFont="1" applyFill="1" applyBorder="1"/>
    <xf numFmtId="166" fontId="0" fillId="0" borderId="20" xfId="5" applyNumberFormat="1" applyFont="1" applyFill="1" applyBorder="1"/>
    <xf numFmtId="0" fontId="18" fillId="0" borderId="0" xfId="4" applyFill="1" applyBorder="1"/>
    <xf numFmtId="0" fontId="18" fillId="0" borderId="18" xfId="4" applyNumberFormat="1" applyFill="1" applyBorder="1" applyAlignment="1">
      <alignment horizontal="right"/>
    </xf>
    <xf numFmtId="166" fontId="18" fillId="0" borderId="0" xfId="4" applyNumberForma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8" fillId="0" borderId="36" xfId="4" applyFill="1" applyBorder="1"/>
    <xf numFmtId="0" fontId="19" fillId="18" borderId="18" xfId="4" applyFont="1" applyFill="1" applyBorder="1"/>
    <xf numFmtId="0" fontId="18" fillId="18" borderId="18" xfId="4" applyFill="1" applyBorder="1"/>
    <xf numFmtId="166" fontId="0" fillId="18" borderId="0" xfId="5" applyNumberFormat="1" applyFont="1" applyFill="1" applyBorder="1"/>
    <xf numFmtId="9" fontId="0" fillId="18" borderId="0" xfId="6" applyFont="1" applyFill="1" applyBorder="1"/>
    <xf numFmtId="166" fontId="0" fillId="18" borderId="18" xfId="5" applyNumberFormat="1" applyFont="1" applyFill="1" applyBorder="1"/>
    <xf numFmtId="166" fontId="0" fillId="18" borderId="36" xfId="5" applyNumberFormat="1" applyFont="1" applyFill="1" applyBorder="1"/>
    <xf numFmtId="166" fontId="0" fillId="18" borderId="20" xfId="5" applyNumberFormat="1" applyFont="1" applyFill="1" applyBorder="1"/>
    <xf numFmtId="2" fontId="18" fillId="18" borderId="18" xfId="4" applyNumberFormat="1" applyFill="1" applyBorder="1"/>
    <xf numFmtId="9" fontId="0" fillId="18" borderId="18" xfId="6" applyFont="1" applyFill="1" applyBorder="1"/>
    <xf numFmtId="9" fontId="0" fillId="18" borderId="20" xfId="6" applyFont="1" applyFill="1" applyBorder="1"/>
    <xf numFmtId="1" fontId="0" fillId="18" borderId="18" xfId="6" applyNumberFormat="1" applyFont="1" applyFill="1" applyBorder="1"/>
    <xf numFmtId="1" fontId="0" fillId="18" borderId="0" xfId="6" applyNumberFormat="1" applyFont="1" applyFill="1" applyBorder="1"/>
    <xf numFmtId="166" fontId="18" fillId="18" borderId="18" xfId="4" applyNumberFormat="1" applyFill="1" applyBorder="1" applyAlignment="1">
      <alignment horizontal="center"/>
    </xf>
    <xf numFmtId="166" fontId="18" fillId="18" borderId="36" xfId="4" applyNumberFormat="1" applyFill="1" applyBorder="1" applyAlignment="1">
      <alignment horizontal="center"/>
    </xf>
    <xf numFmtId="166" fontId="18" fillId="15" borderId="36" xfId="4" applyNumberFormat="1" applyFill="1" applyBorder="1" applyAlignment="1">
      <alignment horizontal="center"/>
    </xf>
    <xf numFmtId="0" fontId="22" fillId="18" borderId="0" xfId="4" applyFont="1" applyFill="1" applyAlignment="1">
      <alignment horizontal="left"/>
    </xf>
    <xf numFmtId="0" fontId="18" fillId="18" borderId="0" xfId="4" applyFill="1"/>
    <xf numFmtId="1" fontId="18" fillId="18" borderId="36" xfId="4" applyNumberFormat="1" applyFill="1" applyBorder="1"/>
    <xf numFmtId="0" fontId="18" fillId="18" borderId="39" xfId="4" applyFill="1" applyBorder="1"/>
    <xf numFmtId="1" fontId="18" fillId="18" borderId="43" xfId="4" applyNumberFormat="1" applyFill="1" applyBorder="1"/>
    <xf numFmtId="0" fontId="18" fillId="18" borderId="18" xfId="4" applyNumberFormat="1" applyFill="1" applyBorder="1" applyAlignment="1">
      <alignment horizontal="right"/>
    </xf>
    <xf numFmtId="166" fontId="18" fillId="18" borderId="35" xfId="4" applyNumberFormat="1" applyFill="1" applyBorder="1"/>
    <xf numFmtId="0" fontId="18" fillId="18" borderId="34" xfId="4" applyFill="1" applyBorder="1"/>
    <xf numFmtId="166" fontId="18" fillId="18" borderId="18" xfId="4" applyNumberFormat="1" applyFill="1" applyBorder="1" applyAlignment="1">
      <alignment horizontal="right"/>
    </xf>
    <xf numFmtId="0" fontId="18" fillId="18" borderId="43" xfId="4" applyFill="1" applyBorder="1"/>
    <xf numFmtId="0" fontId="18" fillId="18" borderId="18" xfId="4" applyFill="1" applyBorder="1" applyAlignment="1">
      <alignment horizontal="right"/>
    </xf>
    <xf numFmtId="166" fontId="18" fillId="18" borderId="0" xfId="4" applyNumberFormat="1" applyFill="1" applyBorder="1" applyAlignment="1">
      <alignment horizontal="center"/>
    </xf>
    <xf numFmtId="0" fontId="23" fillId="0" borderId="18" xfId="4" applyFont="1" applyFill="1" applyBorder="1" applyAlignment="1">
      <alignment vertical="center"/>
    </xf>
    <xf numFmtId="0" fontId="18" fillId="0" borderId="46" xfId="4" applyNumberFormat="1" applyFill="1" applyBorder="1"/>
    <xf numFmtId="1" fontId="18" fillId="0" borderId="18" xfId="4" applyNumberFormat="1" applyFill="1" applyBorder="1" applyAlignment="1">
      <alignment horizontal="right"/>
    </xf>
    <xf numFmtId="0" fontId="18" fillId="0" borderId="45" xfId="4" applyNumberFormat="1" applyFill="1" applyBorder="1" applyAlignment="1">
      <alignment horizontal="right"/>
    </xf>
    <xf numFmtId="166" fontId="18" fillId="0" borderId="45" xfId="4" applyNumberFormat="1" applyFill="1" applyBorder="1" applyAlignment="1">
      <alignment horizontal="center"/>
    </xf>
    <xf numFmtId="166" fontId="19" fillId="2" borderId="34" xfId="5" applyNumberFormat="1" applyFont="1" applyFill="1" applyBorder="1"/>
    <xf numFmtId="166" fontId="19" fillId="2" borderId="43" xfId="5" applyNumberFormat="1" applyFont="1" applyFill="1" applyBorder="1"/>
    <xf numFmtId="2" fontId="19" fillId="2" borderId="43" xfId="4" applyNumberFormat="1" applyFont="1" applyFill="1" applyBorder="1"/>
    <xf numFmtId="9" fontId="19" fillId="2" borderId="43" xfId="6" applyFont="1" applyFill="1" applyBorder="1"/>
    <xf numFmtId="9" fontId="19" fillId="2" borderId="35" xfId="6" applyFont="1" applyFill="1" applyBorder="1"/>
    <xf numFmtId="1" fontId="19" fillId="2" borderId="43" xfId="6" applyNumberFormat="1" applyFont="1" applyFill="1" applyBorder="1"/>
    <xf numFmtId="1" fontId="19" fillId="2" borderId="34" xfId="6" applyNumberFormat="1" applyFont="1" applyFill="1" applyBorder="1"/>
    <xf numFmtId="166" fontId="19" fillId="2" borderId="43" xfId="4" applyNumberFormat="1" applyFont="1" applyFill="1" applyBorder="1" applyAlignment="1">
      <alignment horizontal="center"/>
    </xf>
    <xf numFmtId="166" fontId="19" fillId="2" borderId="33" xfId="4" applyNumberFormat="1" applyFont="1" applyFill="1" applyBorder="1" applyAlignment="1">
      <alignment horizontal="center"/>
    </xf>
    <xf numFmtId="166" fontId="19" fillId="2" borderId="43" xfId="4" applyNumberFormat="1" applyFont="1" applyFill="1" applyBorder="1" applyAlignment="1">
      <alignment horizontal="right"/>
    </xf>
    <xf numFmtId="166" fontId="19" fillId="7" borderId="33" xfId="4" applyNumberFormat="1" applyFont="1" applyFill="1" applyBorder="1" applyAlignment="1">
      <alignment horizontal="center"/>
    </xf>
    <xf numFmtId="0" fontId="19" fillId="0" borderId="33" xfId="4" applyFont="1" applyFill="1" applyBorder="1"/>
    <xf numFmtId="0" fontId="23" fillId="0" borderId="43" xfId="4" applyFont="1" applyFill="1" applyBorder="1" applyAlignment="1">
      <alignment vertical="center"/>
    </xf>
    <xf numFmtId="9" fontId="24" fillId="0" borderId="43" xfId="6" applyFont="1" applyFill="1" applyBorder="1"/>
    <xf numFmtId="166" fontId="18" fillId="0" borderId="35" xfId="4" applyNumberFormat="1" applyFill="1" applyBorder="1" applyAlignment="1">
      <alignment horizontal="center"/>
    </xf>
    <xf numFmtId="166" fontId="18" fillId="0" borderId="34" xfId="4" applyNumberFormat="1" applyFill="1" applyBorder="1" applyAlignment="1">
      <alignment horizontal="center"/>
    </xf>
    <xf numFmtId="0" fontId="19" fillId="0" borderId="47" xfId="4" applyFont="1" applyFill="1" applyBorder="1"/>
    <xf numFmtId="0" fontId="23" fillId="0" borderId="45" xfId="4" applyFont="1" applyFill="1" applyBorder="1" applyAlignment="1">
      <alignment vertical="center"/>
    </xf>
    <xf numFmtId="2" fontId="18" fillId="0" borderId="45" xfId="4" applyNumberFormat="1" applyFill="1" applyBorder="1"/>
    <xf numFmtId="9" fontId="24" fillId="0" borderId="45" xfId="6" applyFont="1" applyFill="1" applyBorder="1"/>
    <xf numFmtId="1" fontId="0" fillId="0" borderId="45" xfId="6" applyNumberFormat="1" applyFont="1" applyFill="1" applyBorder="1"/>
    <xf numFmtId="166" fontId="18" fillId="0" borderId="41" xfId="4" applyNumberFormat="1" applyFill="1" applyBorder="1" applyAlignment="1">
      <alignment horizontal="center"/>
    </xf>
    <xf numFmtId="166" fontId="18" fillId="0" borderId="45" xfId="4" applyNumberFormat="1" applyFill="1" applyBorder="1" applyAlignment="1">
      <alignment horizontal="right"/>
    </xf>
    <xf numFmtId="166" fontId="18" fillId="0" borderId="40" xfId="4" applyNumberFormat="1" applyFill="1" applyBorder="1" applyAlignment="1">
      <alignment horizontal="center"/>
    </xf>
    <xf numFmtId="166" fontId="19" fillId="2" borderId="40" xfId="5" applyNumberFormat="1" applyFont="1" applyFill="1" applyBorder="1"/>
    <xf numFmtId="9" fontId="19" fillId="2" borderId="0" xfId="6" applyFont="1" applyFill="1" applyBorder="1" applyAlignment="1">
      <alignment horizontal="center" vertical="top"/>
    </xf>
    <xf numFmtId="166" fontId="19" fillId="2" borderId="45" xfId="5" applyNumberFormat="1" applyFont="1" applyFill="1" applyBorder="1"/>
    <xf numFmtId="9" fontId="19" fillId="2" borderId="0" xfId="6" applyFont="1" applyFill="1" applyBorder="1" applyAlignment="1">
      <alignment horizontal="center" vertical="top" wrapText="1"/>
    </xf>
    <xf numFmtId="2" fontId="19" fillId="2" borderId="45" xfId="4" applyNumberFormat="1" applyFont="1" applyFill="1" applyBorder="1"/>
    <xf numFmtId="9" fontId="19" fillId="2" borderId="41" xfId="6" applyFont="1" applyFill="1" applyBorder="1"/>
    <xf numFmtId="1" fontId="19" fillId="2" borderId="45" xfId="6" applyNumberFormat="1" applyFont="1" applyFill="1" applyBorder="1"/>
    <xf numFmtId="1" fontId="19" fillId="2" borderId="40" xfId="6" applyNumberFormat="1" applyFont="1" applyFill="1" applyBorder="1"/>
    <xf numFmtId="166" fontId="19" fillId="2" borderId="45" xfId="4" applyNumberFormat="1" applyFont="1" applyFill="1" applyBorder="1" applyAlignment="1">
      <alignment horizontal="center"/>
    </xf>
    <xf numFmtId="166" fontId="19" fillId="2" borderId="47" xfId="4" applyNumberFormat="1" applyFont="1" applyFill="1" applyBorder="1" applyAlignment="1">
      <alignment horizontal="center"/>
    </xf>
    <xf numFmtId="0" fontId="19" fillId="2" borderId="45" xfId="4" applyNumberFormat="1" applyFont="1" applyFill="1" applyBorder="1" applyAlignment="1">
      <alignment horizontal="right"/>
    </xf>
    <xf numFmtId="166" fontId="19" fillId="2" borderId="45" xfId="4" applyNumberFormat="1" applyFont="1" applyFill="1" applyBorder="1" applyAlignment="1">
      <alignment horizontal="right"/>
    </xf>
    <xf numFmtId="0" fontId="19" fillId="2" borderId="45" xfId="4" applyFont="1" applyFill="1" applyBorder="1" applyAlignment="1">
      <alignment horizontal="right"/>
    </xf>
    <xf numFmtId="0" fontId="19" fillId="2" borderId="45" xfId="4" applyFont="1" applyFill="1" applyBorder="1"/>
    <xf numFmtId="166" fontId="19" fillId="7" borderId="45" xfId="4" applyNumberFormat="1" applyFont="1" applyFill="1" applyBorder="1" applyAlignment="1">
      <alignment horizontal="center"/>
    </xf>
    <xf numFmtId="166" fontId="19" fillId="7" borderId="47" xfId="4" applyNumberFormat="1" applyFont="1" applyFill="1" applyBorder="1" applyAlignment="1">
      <alignment horizontal="center"/>
    </xf>
    <xf numFmtId="166" fontId="0" fillId="17" borderId="43" xfId="5" applyNumberFormat="1" applyFont="1" applyFill="1" applyBorder="1"/>
    <xf numFmtId="0" fontId="18" fillId="0" borderId="36" xfId="4" applyBorder="1" applyAlignment="1">
      <alignment horizontal="right"/>
    </xf>
    <xf numFmtId="166" fontId="0" fillId="17" borderId="18" xfId="5" applyNumberFormat="1" applyFont="1" applyFill="1" applyBorder="1"/>
    <xf numFmtId="9" fontId="24" fillId="17" borderId="18" xfId="6" applyFont="1" applyFill="1" applyBorder="1"/>
    <xf numFmtId="9" fontId="0" fillId="17" borderId="45" xfId="6" applyFont="1" applyFill="1" applyBorder="1"/>
    <xf numFmtId="166" fontId="18" fillId="7" borderId="40" xfId="4" applyNumberFormat="1" applyFill="1" applyBorder="1" applyAlignment="1">
      <alignment horizontal="center"/>
    </xf>
    <xf numFmtId="0" fontId="18" fillId="0" borderId="20" xfId="4" applyFill="1" applyBorder="1"/>
    <xf numFmtId="166" fontId="18" fillId="0" borderId="18" xfId="4" applyNumberFormat="1" applyFill="1" applyBorder="1"/>
    <xf numFmtId="0" fontId="18" fillId="7" borderId="18" xfId="4" applyFill="1" applyBorder="1"/>
    <xf numFmtId="166" fontId="18" fillId="7" borderId="18" xfId="4" applyNumberFormat="1" applyFill="1" applyBorder="1"/>
    <xf numFmtId="0" fontId="18" fillId="16" borderId="42" xfId="4" applyFill="1" applyBorder="1"/>
    <xf numFmtId="166" fontId="18" fillId="16" borderId="42" xfId="4" applyNumberFormat="1" applyFill="1" applyBorder="1"/>
    <xf numFmtId="166" fontId="19" fillId="2" borderId="38" xfId="4" applyNumberFormat="1" applyFont="1" applyFill="1" applyBorder="1"/>
    <xf numFmtId="9" fontId="19" fillId="2" borderId="38" xfId="6" applyFont="1" applyFill="1" applyBorder="1"/>
    <xf numFmtId="2" fontId="19" fillId="2" borderId="39" xfId="4" applyNumberFormat="1" applyFont="1" applyFill="1" applyBorder="1"/>
    <xf numFmtId="1" fontId="19" fillId="2" borderId="42" xfId="4" applyNumberFormat="1" applyFont="1" applyFill="1" applyBorder="1"/>
    <xf numFmtId="1" fontId="19" fillId="2" borderId="39" xfId="4" applyNumberFormat="1" applyFont="1" applyFill="1" applyBorder="1"/>
    <xf numFmtId="0" fontId="19" fillId="2" borderId="0" xfId="4" applyFont="1" applyFill="1" applyBorder="1" applyAlignment="1">
      <alignment horizontal="center"/>
    </xf>
    <xf numFmtId="166" fontId="19" fillId="2" borderId="42" xfId="4" applyNumberFormat="1" applyFont="1" applyFill="1" applyBorder="1"/>
    <xf numFmtId="166" fontId="19" fillId="2" borderId="39" xfId="4" applyNumberFormat="1" applyFont="1" applyFill="1" applyBorder="1"/>
    <xf numFmtId="166" fontId="19" fillId="2" borderId="35" xfId="4" applyNumberFormat="1" applyFont="1" applyFill="1" applyBorder="1"/>
    <xf numFmtId="0" fontId="19" fillId="2" borderId="36" xfId="4" applyFont="1" applyFill="1" applyBorder="1"/>
    <xf numFmtId="166" fontId="19" fillId="2" borderId="0" xfId="4" applyNumberFormat="1" applyFont="1" applyFill="1" applyBorder="1"/>
    <xf numFmtId="9" fontId="19" fillId="2" borderId="0" xfId="6" applyFont="1" applyFill="1" applyBorder="1"/>
    <xf numFmtId="2" fontId="19" fillId="2" borderId="20" xfId="4" applyNumberFormat="1" applyFont="1" applyFill="1" applyBorder="1"/>
    <xf numFmtId="2" fontId="19" fillId="2" borderId="0" xfId="4" applyNumberFormat="1" applyFont="1" applyFill="1" applyBorder="1"/>
    <xf numFmtId="1" fontId="19" fillId="2" borderId="0" xfId="4" applyNumberFormat="1" applyFont="1" applyFill="1" applyBorder="1"/>
    <xf numFmtId="166" fontId="19" fillId="2" borderId="20" xfId="4" applyNumberFormat="1" applyFont="1" applyFill="1" applyBorder="1" applyAlignment="1">
      <alignment horizontal="center"/>
    </xf>
    <xf numFmtId="166" fontId="19" fillId="2" borderId="0" xfId="4" applyNumberFormat="1" applyFont="1" applyFill="1" applyBorder="1" applyAlignment="1">
      <alignment horizontal="center"/>
    </xf>
    <xf numFmtId="1" fontId="19" fillId="2" borderId="0" xfId="4" applyNumberFormat="1" applyFont="1" applyFill="1" applyBorder="1" applyAlignment="1">
      <alignment horizontal="right"/>
    </xf>
    <xf numFmtId="166" fontId="19" fillId="2" borderId="0" xfId="4" applyNumberFormat="1" applyFont="1" applyFill="1" applyBorder="1" applyAlignment="1">
      <alignment horizontal="right"/>
    </xf>
    <xf numFmtId="166" fontId="19" fillId="7" borderId="18" xfId="4" applyNumberFormat="1" applyFont="1" applyFill="1" applyBorder="1" applyAlignment="1">
      <alignment horizontal="center"/>
    </xf>
    <xf numFmtId="166" fontId="19" fillId="7" borderId="0" xfId="4" applyNumberFormat="1" applyFont="1" applyFill="1" applyBorder="1" applyAlignment="1">
      <alignment horizontal="center"/>
    </xf>
    <xf numFmtId="166" fontId="19" fillId="7" borderId="36" xfId="4" applyNumberFormat="1" applyFont="1" applyFill="1" applyBorder="1" applyAlignment="1">
      <alignment horizontal="center"/>
    </xf>
    <xf numFmtId="0" fontId="18" fillId="16" borderId="18" xfId="4" applyFill="1" applyBorder="1"/>
    <xf numFmtId="0" fontId="18" fillId="0" borderId="47" xfId="4" applyBorder="1"/>
    <xf numFmtId="0" fontId="18" fillId="0" borderId="40" xfId="4" applyBorder="1"/>
    <xf numFmtId="10" fontId="18" fillId="0" borderId="40" xfId="4" applyNumberFormat="1" applyBorder="1"/>
    <xf numFmtId="166" fontId="0" fillId="0" borderId="40" xfId="5" applyNumberFormat="1" applyFont="1" applyBorder="1"/>
    <xf numFmtId="0" fontId="18" fillId="0" borderId="41" xfId="4" applyBorder="1"/>
    <xf numFmtId="166" fontId="19" fillId="0" borderId="45" xfId="4" applyNumberFormat="1" applyFont="1" applyBorder="1" applyAlignment="1">
      <alignment horizontal="center" wrapText="1"/>
    </xf>
    <xf numFmtId="0" fontId="19" fillId="0" borderId="45" xfId="4" applyFont="1" applyBorder="1" applyAlignment="1">
      <alignment horizontal="center"/>
    </xf>
    <xf numFmtId="0" fontId="19" fillId="0" borderId="41" xfId="4" applyFont="1" applyBorder="1"/>
    <xf numFmtId="166" fontId="19" fillId="7" borderId="45" xfId="4" applyNumberFormat="1" applyFont="1" applyFill="1" applyBorder="1" applyAlignment="1">
      <alignment horizontal="center" wrapText="1"/>
    </xf>
    <xf numFmtId="0" fontId="19" fillId="7" borderId="45" xfId="4" applyFont="1" applyFill="1" applyBorder="1" applyAlignment="1">
      <alignment horizontal="center"/>
    </xf>
    <xf numFmtId="0" fontId="19" fillId="7" borderId="40" xfId="4" applyFont="1" applyFill="1" applyBorder="1"/>
    <xf numFmtId="166" fontId="19" fillId="16" borderId="45" xfId="4" applyNumberFormat="1" applyFont="1" applyFill="1" applyBorder="1" applyAlignment="1">
      <alignment horizontal="center" wrapText="1"/>
    </xf>
    <xf numFmtId="0" fontId="19" fillId="16" borderId="45" xfId="4" applyFont="1" applyFill="1" applyBorder="1" applyAlignment="1">
      <alignment horizontal="center"/>
    </xf>
    <xf numFmtId="0" fontId="19" fillId="16" borderId="45" xfId="4" applyFont="1" applyFill="1" applyBorder="1"/>
    <xf numFmtId="166" fontId="0" fillId="0" borderId="0" xfId="5" applyNumberFormat="1" applyFont="1" applyBorder="1" applyAlignment="1">
      <alignment horizontal="right"/>
    </xf>
    <xf numFmtId="1" fontId="0" fillId="0" borderId="0" xfId="5" applyNumberFormat="1" applyFont="1" applyBorder="1" applyAlignment="1">
      <alignment horizontal="right"/>
    </xf>
    <xf numFmtId="166" fontId="0" fillId="0" borderId="0" xfId="5" applyNumberFormat="1" applyFont="1" applyBorder="1" applyAlignment="1">
      <alignment horizontal="left" vertical="top"/>
    </xf>
    <xf numFmtId="0" fontId="0" fillId="0" borderId="0" xfId="5" applyNumberFormat="1" applyFont="1" applyBorder="1" applyAlignment="1">
      <alignment horizontal="right"/>
    </xf>
    <xf numFmtId="0" fontId="18" fillId="0" borderId="0" xfId="4" applyBorder="1" applyAlignment="1">
      <alignment horizontal="right"/>
    </xf>
    <xf numFmtId="166" fontId="0" fillId="0" borderId="0" xfId="5" applyNumberFormat="1" applyFont="1" applyBorder="1"/>
    <xf numFmtId="166" fontId="19" fillId="0" borderId="0" xfId="5" applyNumberFormat="1" applyFont="1" applyBorder="1"/>
    <xf numFmtId="166" fontId="19" fillId="0" borderId="0" xfId="5" applyNumberFormat="1" applyFont="1" applyBorder="1" applyAlignment="1">
      <alignment horizontal="right"/>
    </xf>
    <xf numFmtId="166" fontId="19" fillId="0" borderId="0" xfId="5" applyNumberFormat="1" applyFont="1" applyBorder="1" applyAlignment="1">
      <alignment horizontal="center"/>
    </xf>
    <xf numFmtId="166" fontId="19" fillId="0" borderId="0" xfId="5" applyNumberFormat="1" applyFont="1" applyAlignment="1">
      <alignment horizontal="right"/>
    </xf>
    <xf numFmtId="0" fontId="19" fillId="0" borderId="0" xfId="4" applyFont="1" applyBorder="1" applyAlignment="1">
      <alignment horizontal="center"/>
    </xf>
    <xf numFmtId="1" fontId="25" fillId="0" borderId="0" xfId="5" applyNumberFormat="1" applyFont="1" applyBorder="1" applyAlignment="1">
      <alignment horizontal="center"/>
    </xf>
    <xf numFmtId="1" fontId="19" fillId="0" borderId="0" xfId="5" applyNumberFormat="1" applyFont="1" applyBorder="1" applyAlignment="1">
      <alignment horizontal="center"/>
    </xf>
    <xf numFmtId="1" fontId="18" fillId="0" borderId="0" xfId="4" applyNumberFormat="1" applyBorder="1"/>
    <xf numFmtId="0" fontId="19" fillId="0" borderId="0" xfId="4" applyFont="1" applyBorder="1"/>
    <xf numFmtId="0" fontId="18" fillId="0" borderId="0" xfId="4" applyBorder="1" applyAlignment="1">
      <alignment horizontal="left"/>
    </xf>
    <xf numFmtId="0" fontId="18" fillId="0" borderId="0" xfId="4" applyFill="1" applyBorder="1" applyAlignment="1">
      <alignment horizontal="left"/>
    </xf>
    <xf numFmtId="0" fontId="24" fillId="0" borderId="0" xfId="4" applyFont="1" applyBorder="1"/>
    <xf numFmtId="43" fontId="0" fillId="0" borderId="0" xfId="5" applyFont="1"/>
    <xf numFmtId="0" fontId="19" fillId="15" borderId="0" xfId="4" applyFont="1" applyFill="1" applyBorder="1"/>
    <xf numFmtId="0" fontId="18" fillId="2" borderId="42" xfId="4" applyFill="1" applyBorder="1"/>
    <xf numFmtId="0" fontId="18" fillId="2" borderId="34" xfId="4" applyFill="1" applyBorder="1"/>
    <xf numFmtId="0" fontId="19" fillId="2" borderId="33" xfId="4" applyFont="1" applyFill="1" applyBorder="1"/>
    <xf numFmtId="0" fontId="19" fillId="2" borderId="47" xfId="4" applyFont="1" applyFill="1" applyBorder="1" applyAlignment="1">
      <alignment vertical="center"/>
    </xf>
    <xf numFmtId="0" fontId="19" fillId="2" borderId="40" xfId="4" applyFont="1" applyFill="1" applyBorder="1" applyAlignment="1">
      <alignment vertical="center"/>
    </xf>
    <xf numFmtId="0" fontId="18" fillId="2" borderId="0" xfId="4" applyFill="1" applyBorder="1"/>
    <xf numFmtId="0" fontId="19" fillId="2" borderId="36" xfId="4" applyFont="1" applyFill="1" applyBorder="1" applyAlignment="1">
      <alignment vertical="top"/>
    </xf>
    <xf numFmtId="0" fontId="19" fillId="2" borderId="0" xfId="4" applyFont="1" applyFill="1" applyBorder="1" applyAlignment="1">
      <alignment vertical="top"/>
    </xf>
    <xf numFmtId="43" fontId="19" fillId="2" borderId="42" xfId="5" applyFont="1" applyFill="1" applyBorder="1" applyAlignment="1">
      <alignment vertical="center"/>
    </xf>
    <xf numFmtId="0" fontId="19" fillId="0" borderId="42" xfId="4" applyFont="1" applyBorder="1" applyAlignment="1">
      <alignment vertical="top"/>
    </xf>
    <xf numFmtId="0" fontId="18" fillId="0" borderId="48" xfId="4" applyBorder="1" applyAlignment="1">
      <alignment horizontal="center" vertical="center"/>
    </xf>
    <xf numFmtId="0" fontId="18" fillId="0" borderId="49" xfId="4" applyBorder="1"/>
    <xf numFmtId="0" fontId="19" fillId="0" borderId="49" xfId="4" applyFont="1" applyBorder="1" applyAlignment="1">
      <alignment horizontal="center" vertical="top"/>
    </xf>
    <xf numFmtId="0" fontId="18" fillId="0" borderId="49" xfId="4" applyFill="1" applyBorder="1"/>
    <xf numFmtId="166" fontId="0" fillId="0" borderId="49" xfId="5" applyNumberFormat="1" applyFont="1" applyFill="1" applyBorder="1"/>
    <xf numFmtId="9" fontId="0" fillId="0" borderId="49" xfId="6" applyFont="1" applyFill="1" applyBorder="1"/>
    <xf numFmtId="1" fontId="0" fillId="0" borderId="49" xfId="6" applyNumberFormat="1" applyFont="1" applyFill="1" applyBorder="1"/>
    <xf numFmtId="167" fontId="23" fillId="0" borderId="49" xfId="4" applyNumberFormat="1" applyFont="1" applyFill="1" applyBorder="1" applyAlignment="1">
      <alignment horizontal="center"/>
    </xf>
    <xf numFmtId="166" fontId="18" fillId="0" borderId="49" xfId="4" applyNumberFormat="1" applyFill="1" applyBorder="1" applyAlignment="1">
      <alignment horizontal="center"/>
    </xf>
    <xf numFmtId="167" fontId="18" fillId="0" borderId="49" xfId="4" applyNumberFormat="1" applyFill="1" applyBorder="1" applyAlignment="1">
      <alignment horizontal="center"/>
    </xf>
    <xf numFmtId="167" fontId="18" fillId="19" borderId="49" xfId="4" applyNumberFormat="1" applyFill="1" applyBorder="1" applyAlignment="1">
      <alignment horizontal="center"/>
    </xf>
    <xf numFmtId="43" fontId="23" fillId="0" borderId="49" xfId="5" applyFont="1" applyFill="1" applyBorder="1" applyAlignment="1">
      <alignment horizontal="center"/>
    </xf>
    <xf numFmtId="43" fontId="0" fillId="0" borderId="49" xfId="5" applyFont="1" applyFill="1" applyBorder="1" applyAlignment="1">
      <alignment horizontal="center"/>
    </xf>
    <xf numFmtId="167" fontId="18" fillId="0" borderId="50" xfId="4" applyNumberFormat="1" applyFill="1" applyBorder="1" applyAlignment="1">
      <alignment horizontal="center"/>
    </xf>
    <xf numFmtId="0" fontId="18" fillId="0" borderId="51" xfId="4" applyBorder="1"/>
    <xf numFmtId="3" fontId="18" fillId="0" borderId="51" xfId="4" applyNumberFormat="1" applyBorder="1"/>
    <xf numFmtId="166" fontId="18" fillId="19" borderId="49" xfId="4" applyNumberFormat="1" applyFill="1" applyBorder="1" applyAlignment="1">
      <alignment horizontal="center"/>
    </xf>
    <xf numFmtId="43" fontId="0" fillId="0" borderId="51" xfId="5" applyFont="1" applyBorder="1"/>
    <xf numFmtId="43" fontId="0" fillId="19" borderId="49" xfId="5" applyFont="1" applyFill="1" applyBorder="1" applyAlignment="1">
      <alignment horizontal="center"/>
    </xf>
    <xf numFmtId="166" fontId="0" fillId="0" borderId="51" xfId="5" applyNumberFormat="1" applyFont="1" applyBorder="1"/>
    <xf numFmtId="166" fontId="0" fillId="19" borderId="49" xfId="5" applyNumberFormat="1" applyFont="1" applyFill="1" applyBorder="1" applyAlignment="1">
      <alignment horizontal="center"/>
    </xf>
    <xf numFmtId="0" fontId="18" fillId="0" borderId="50" xfId="4" applyBorder="1"/>
    <xf numFmtId="3" fontId="18" fillId="0" borderId="50" xfId="4" applyNumberFormat="1" applyBorder="1"/>
    <xf numFmtId="43" fontId="0" fillId="0" borderId="50" xfId="5" applyFont="1" applyBorder="1"/>
    <xf numFmtId="166" fontId="0" fillId="0" borderId="50" xfId="5" applyNumberFormat="1" applyFont="1" applyBorder="1"/>
    <xf numFmtId="0" fontId="18" fillId="0" borderId="52" xfId="4" applyBorder="1" applyAlignment="1">
      <alignment horizontal="center" vertical="center"/>
    </xf>
    <xf numFmtId="0" fontId="19" fillId="0" borderId="50" xfId="4" applyFont="1" applyBorder="1" applyAlignment="1">
      <alignment horizontal="center" vertical="top"/>
    </xf>
    <xf numFmtId="0" fontId="18" fillId="0" borderId="50" xfId="4" applyFill="1" applyBorder="1"/>
    <xf numFmtId="166" fontId="0" fillId="0" borderId="50" xfId="5" applyNumberFormat="1" applyFont="1" applyFill="1" applyBorder="1"/>
    <xf numFmtId="9" fontId="0" fillId="0" borderId="50" xfId="6" applyFont="1" applyFill="1" applyBorder="1"/>
    <xf numFmtId="9" fontId="0" fillId="17" borderId="50" xfId="6" applyFont="1" applyFill="1" applyBorder="1"/>
    <xf numFmtId="166" fontId="18" fillId="0" borderId="50" xfId="4" applyNumberFormat="1" applyFill="1" applyBorder="1" applyAlignment="1">
      <alignment horizontal="center"/>
    </xf>
    <xf numFmtId="0" fontId="19" fillId="0" borderId="50" xfId="4" applyFont="1" applyFill="1" applyBorder="1" applyAlignment="1">
      <alignment horizontal="center"/>
    </xf>
    <xf numFmtId="166" fontId="0" fillId="0" borderId="49" xfId="5" applyNumberFormat="1" applyFont="1" applyFill="1" applyBorder="1" applyAlignment="1">
      <alignment horizontal="center"/>
    </xf>
    <xf numFmtId="166" fontId="0" fillId="17" borderId="50" xfId="5" applyNumberFormat="1" applyFont="1" applyFill="1" applyBorder="1"/>
    <xf numFmtId="0" fontId="18" fillId="6" borderId="52" xfId="4" applyFill="1" applyBorder="1" applyAlignment="1">
      <alignment horizontal="center" vertical="center"/>
    </xf>
    <xf numFmtId="43" fontId="0" fillId="0" borderId="50" xfId="5" applyFont="1" applyFill="1" applyBorder="1" applyAlignment="1">
      <alignment horizontal="center"/>
    </xf>
    <xf numFmtId="0" fontId="23" fillId="0" borderId="52" xfId="4" applyFont="1" applyBorder="1" applyAlignment="1">
      <alignment horizontal="center" vertical="center"/>
    </xf>
    <xf numFmtId="0" fontId="23" fillId="0" borderId="50" xfId="4" applyFont="1" applyBorder="1"/>
    <xf numFmtId="0" fontId="29" fillId="0" borderId="50" xfId="4" applyFont="1" applyFill="1" applyBorder="1" applyAlignment="1">
      <alignment horizontal="center"/>
    </xf>
    <xf numFmtId="0" fontId="23" fillId="0" borderId="50" xfId="4" applyFont="1" applyFill="1" applyBorder="1"/>
    <xf numFmtId="166" fontId="23" fillId="0" borderId="50" xfId="5" applyNumberFormat="1" applyFont="1" applyFill="1" applyBorder="1"/>
    <xf numFmtId="9" fontId="23" fillId="0" borderId="50" xfId="6" applyFont="1" applyFill="1" applyBorder="1"/>
    <xf numFmtId="9" fontId="23" fillId="17" borderId="50" xfId="6" applyFont="1" applyFill="1" applyBorder="1"/>
    <xf numFmtId="1" fontId="23" fillId="0" borderId="49" xfId="6" applyNumberFormat="1" applyFont="1" applyFill="1" applyBorder="1"/>
    <xf numFmtId="166" fontId="23" fillId="0" borderId="49" xfId="4" applyNumberFormat="1" applyFont="1" applyFill="1" applyBorder="1" applyAlignment="1">
      <alignment horizontal="center"/>
    </xf>
    <xf numFmtId="166" fontId="23" fillId="0" borderId="50" xfId="4" applyNumberFormat="1" applyFont="1" applyFill="1" applyBorder="1" applyAlignment="1">
      <alignment horizontal="center"/>
    </xf>
    <xf numFmtId="166" fontId="0" fillId="0" borderId="50" xfId="5" applyNumberFormat="1" applyFont="1" applyFill="1" applyBorder="1" applyAlignment="1">
      <alignment horizontal="center"/>
    </xf>
    <xf numFmtId="0" fontId="23" fillId="6" borderId="52" xfId="4" applyFont="1" applyFill="1" applyBorder="1" applyAlignment="1">
      <alignment horizontal="center" vertical="center"/>
    </xf>
    <xf numFmtId="166" fontId="23" fillId="17" borderId="50" xfId="5" applyNumberFormat="1" applyFont="1" applyFill="1" applyBorder="1"/>
    <xf numFmtId="0" fontId="23" fillId="0" borderId="50" xfId="4" applyFont="1" applyFill="1" applyBorder="1" applyAlignment="1">
      <alignment vertical="center"/>
    </xf>
    <xf numFmtId="43" fontId="23" fillId="0" borderId="50" xfId="5" applyFont="1" applyFill="1" applyBorder="1" applyAlignment="1">
      <alignment horizontal="center"/>
    </xf>
    <xf numFmtId="0" fontId="18" fillId="20" borderId="52" xfId="4" applyFill="1" applyBorder="1"/>
    <xf numFmtId="0" fontId="18" fillId="20" borderId="50" xfId="4" applyFill="1" applyBorder="1"/>
    <xf numFmtId="0" fontId="19" fillId="20" borderId="50" xfId="4" applyFont="1" applyFill="1" applyBorder="1" applyAlignment="1">
      <alignment horizontal="center"/>
    </xf>
    <xf numFmtId="166" fontId="0" fillId="20" borderId="50" xfId="5" applyNumberFormat="1" applyFont="1" applyFill="1" applyBorder="1"/>
    <xf numFmtId="166" fontId="19" fillId="20" borderId="50" xfId="5" applyNumberFormat="1" applyFont="1" applyFill="1" applyBorder="1"/>
    <xf numFmtId="9" fontId="19" fillId="20" borderId="50" xfId="6" applyFont="1" applyFill="1" applyBorder="1"/>
    <xf numFmtId="1" fontId="19" fillId="20" borderId="50" xfId="6" applyNumberFormat="1" applyFont="1" applyFill="1" applyBorder="1"/>
    <xf numFmtId="166" fontId="19" fillId="20" borderId="50" xfId="4" applyNumberFormat="1" applyFont="1" applyFill="1" applyBorder="1" applyAlignment="1">
      <alignment horizontal="center"/>
    </xf>
    <xf numFmtId="43" fontId="19" fillId="20" borderId="50" xfId="5" applyFont="1" applyFill="1" applyBorder="1" applyAlignment="1">
      <alignment horizontal="center"/>
    </xf>
    <xf numFmtId="166" fontId="19" fillId="20" borderId="53" xfId="4" applyNumberFormat="1" applyFont="1" applyFill="1" applyBorder="1" applyAlignment="1">
      <alignment horizontal="center"/>
    </xf>
    <xf numFmtId="0" fontId="18" fillId="6" borderId="52" xfId="4" applyFill="1" applyBorder="1" applyAlignment="1">
      <alignment horizontal="center"/>
    </xf>
    <xf numFmtId="9" fontId="30" fillId="17" borderId="50" xfId="6" applyFont="1" applyFill="1" applyBorder="1"/>
    <xf numFmtId="166" fontId="18" fillId="0" borderId="53" xfId="4" applyNumberFormat="1" applyFill="1" applyBorder="1" applyAlignment="1">
      <alignment horizontal="center"/>
    </xf>
    <xf numFmtId="0" fontId="18" fillId="0" borderId="52" xfId="4" applyBorder="1" applyAlignment="1">
      <alignment horizontal="center"/>
    </xf>
    <xf numFmtId="0" fontId="18" fillId="0" borderId="54" xfId="4" applyBorder="1" applyAlignment="1">
      <alignment horizontal="center"/>
    </xf>
    <xf numFmtId="0" fontId="18" fillId="0" borderId="55" xfId="4" applyBorder="1"/>
    <xf numFmtId="0" fontId="23" fillId="0" borderId="55" xfId="4" applyFont="1" applyFill="1" applyBorder="1" applyAlignment="1">
      <alignment vertical="center"/>
    </xf>
    <xf numFmtId="166" fontId="0" fillId="0" borderId="55" xfId="5" applyNumberFormat="1" applyFont="1" applyFill="1" applyBorder="1"/>
    <xf numFmtId="9" fontId="0" fillId="0" borderId="55" xfId="6" applyFont="1" applyFill="1" applyBorder="1"/>
    <xf numFmtId="166" fontId="0" fillId="17" borderId="55" xfId="5" applyNumberFormat="1" applyFont="1" applyFill="1" applyBorder="1"/>
    <xf numFmtId="9" fontId="30" fillId="17" borderId="55" xfId="6" applyFont="1" applyFill="1" applyBorder="1"/>
    <xf numFmtId="1" fontId="0" fillId="0" borderId="56" xfId="6" applyNumberFormat="1" applyFont="1" applyFill="1" applyBorder="1"/>
    <xf numFmtId="167" fontId="18" fillId="0" borderId="56" xfId="4" applyNumberFormat="1" applyFill="1" applyBorder="1" applyAlignment="1">
      <alignment horizontal="center"/>
    </xf>
    <xf numFmtId="166" fontId="18" fillId="0" borderId="55" xfId="4" applyNumberFormat="1" applyFill="1" applyBorder="1" applyAlignment="1">
      <alignment horizontal="center"/>
    </xf>
    <xf numFmtId="166" fontId="18" fillId="19" borderId="56" xfId="4" applyNumberFormat="1" applyFill="1" applyBorder="1" applyAlignment="1">
      <alignment horizontal="center"/>
    </xf>
    <xf numFmtId="43" fontId="0" fillId="0" borderId="56" xfId="5" applyFont="1" applyFill="1" applyBorder="1" applyAlignment="1">
      <alignment horizontal="center"/>
    </xf>
    <xf numFmtId="166" fontId="18" fillId="0" borderId="56" xfId="4" applyNumberFormat="1" applyFill="1" applyBorder="1" applyAlignment="1">
      <alignment horizontal="center"/>
    </xf>
    <xf numFmtId="166" fontId="18" fillId="0" borderId="57" xfId="4" applyNumberFormat="1" applyFill="1" applyBorder="1" applyAlignment="1">
      <alignment horizontal="center"/>
    </xf>
    <xf numFmtId="166" fontId="18" fillId="19" borderId="58" xfId="4" applyNumberFormat="1" applyFill="1" applyBorder="1" applyAlignment="1">
      <alignment horizontal="center"/>
    </xf>
    <xf numFmtId="0" fontId="18" fillId="20" borderId="59" xfId="4" applyFill="1" applyBorder="1"/>
    <xf numFmtId="0" fontId="18" fillId="20" borderId="60" xfId="4" applyFill="1" applyBorder="1"/>
    <xf numFmtId="0" fontId="19" fillId="20" borderId="60" xfId="4" applyFont="1" applyFill="1" applyBorder="1"/>
    <xf numFmtId="166" fontId="19" fillId="20" borderId="60" xfId="4" applyNumberFormat="1" applyFont="1" applyFill="1" applyBorder="1"/>
    <xf numFmtId="9" fontId="19" fillId="20" borderId="60" xfId="6" applyFont="1" applyFill="1" applyBorder="1"/>
    <xf numFmtId="2" fontId="19" fillId="20" borderId="60" xfId="4" applyNumberFormat="1" applyFont="1" applyFill="1" applyBorder="1"/>
    <xf numFmtId="1" fontId="19" fillId="20" borderId="60" xfId="4" applyNumberFormat="1" applyFont="1" applyFill="1" applyBorder="1"/>
    <xf numFmtId="166" fontId="19" fillId="20" borderId="60" xfId="4" applyNumberFormat="1" applyFont="1" applyFill="1" applyBorder="1" applyAlignment="1">
      <alignment horizontal="center"/>
    </xf>
    <xf numFmtId="43" fontId="19" fillId="20" borderId="60" xfId="5" applyFont="1" applyFill="1" applyBorder="1" applyAlignment="1">
      <alignment horizontal="center"/>
    </xf>
    <xf numFmtId="166" fontId="19" fillId="20" borderId="61" xfId="4" applyNumberFormat="1" applyFont="1" applyFill="1" applyBorder="1" applyAlignment="1">
      <alignment horizontal="center"/>
    </xf>
    <xf numFmtId="0" fontId="18" fillId="0" borderId="34" xfId="4" applyFill="1" applyBorder="1" applyAlignment="1">
      <alignment horizontal="center"/>
    </xf>
    <xf numFmtId="0" fontId="19" fillId="0" borderId="34" xfId="4" applyFont="1" applyFill="1" applyBorder="1" applyAlignment="1">
      <alignment horizontal="center"/>
    </xf>
    <xf numFmtId="1" fontId="25" fillId="0" borderId="34" xfId="5" applyNumberFormat="1" applyFont="1" applyFill="1" applyBorder="1" applyAlignment="1">
      <alignment horizontal="center"/>
    </xf>
    <xf numFmtId="43" fontId="19" fillId="0" borderId="34" xfId="5" applyFont="1" applyFill="1" applyBorder="1" applyAlignment="1">
      <alignment horizontal="center"/>
    </xf>
    <xf numFmtId="1" fontId="19" fillId="0" borderId="34" xfId="5" applyNumberFormat="1" applyFont="1" applyFill="1" applyBorder="1" applyAlignment="1">
      <alignment horizontal="center"/>
    </xf>
    <xf numFmtId="166" fontId="18" fillId="15" borderId="50" xfId="4" applyNumberFormat="1" applyFill="1" applyBorder="1" applyAlignment="1">
      <alignment horizontal="center"/>
    </xf>
    <xf numFmtId="166" fontId="18" fillId="8" borderId="49" xfId="4" applyNumberFormat="1" applyFill="1" applyBorder="1" applyAlignment="1">
      <alignment horizontal="center"/>
    </xf>
    <xf numFmtId="0" fontId="19" fillId="0" borderId="0" xfId="4" applyFont="1" applyFill="1" applyBorder="1"/>
    <xf numFmtId="0" fontId="18" fillId="2" borderId="35" xfId="4" applyFill="1" applyBorder="1"/>
    <xf numFmtId="0" fontId="19" fillId="2" borderId="33" xfId="4" applyFont="1" applyFill="1" applyBorder="1" applyAlignment="1">
      <alignment vertical="top"/>
    </xf>
    <xf numFmtId="0" fontId="19" fillId="2" borderId="34" xfId="4" applyFont="1" applyFill="1" applyBorder="1" applyAlignment="1">
      <alignment vertical="top"/>
    </xf>
    <xf numFmtId="0" fontId="19" fillId="2" borderId="35" xfId="4" applyFont="1" applyFill="1" applyBorder="1" applyAlignment="1">
      <alignment vertical="top"/>
    </xf>
    <xf numFmtId="0" fontId="19" fillId="2" borderId="34" xfId="4" applyFont="1" applyFill="1" applyBorder="1" applyAlignment="1"/>
    <xf numFmtId="0" fontId="19" fillId="2" borderId="35" xfId="4" applyFont="1" applyFill="1" applyBorder="1" applyAlignment="1"/>
    <xf numFmtId="0" fontId="19" fillId="2" borderId="20" xfId="4" applyFont="1" applyFill="1" applyBorder="1" applyAlignment="1">
      <alignment vertical="top"/>
    </xf>
    <xf numFmtId="2" fontId="18" fillId="0" borderId="49" xfId="4" applyNumberFormat="1" applyFill="1" applyBorder="1"/>
    <xf numFmtId="166" fontId="24" fillId="0" borderId="49" xfId="4" applyNumberFormat="1" applyFont="1" applyFill="1" applyBorder="1" applyAlignment="1">
      <alignment horizontal="center"/>
    </xf>
    <xf numFmtId="166" fontId="18" fillId="0" borderId="62" xfId="4" applyNumberFormat="1" applyFill="1" applyBorder="1" applyAlignment="1">
      <alignment horizontal="center"/>
    </xf>
    <xf numFmtId="2" fontId="18" fillId="17" borderId="50" xfId="4" applyNumberFormat="1" applyFill="1" applyBorder="1"/>
    <xf numFmtId="0" fontId="18" fillId="0" borderId="0" xfId="4" applyAlignment="1">
      <alignment horizontal="left"/>
    </xf>
    <xf numFmtId="2" fontId="23" fillId="17" borderId="50" xfId="4" applyNumberFormat="1" applyFont="1" applyFill="1" applyBorder="1"/>
    <xf numFmtId="166" fontId="23" fillId="8" borderId="49" xfId="4" applyNumberFormat="1" applyFont="1" applyFill="1" applyBorder="1" applyAlignment="1">
      <alignment horizontal="center"/>
    </xf>
    <xf numFmtId="166" fontId="23" fillId="0" borderId="53" xfId="4" applyNumberFormat="1" applyFont="1" applyFill="1" applyBorder="1" applyAlignment="1">
      <alignment horizontal="center"/>
    </xf>
    <xf numFmtId="0" fontId="23" fillId="0" borderId="0" xfId="4" applyFont="1"/>
    <xf numFmtId="0" fontId="23" fillId="0" borderId="0" xfId="4" applyFont="1" applyFill="1"/>
    <xf numFmtId="2" fontId="19" fillId="20" borderId="50" xfId="4" applyNumberFormat="1" applyFont="1" applyFill="1" applyBorder="1"/>
    <xf numFmtId="0" fontId="18" fillId="2" borderId="54" xfId="4" applyFill="1" applyBorder="1" applyAlignment="1">
      <alignment horizontal="center"/>
    </xf>
    <xf numFmtId="0" fontId="18" fillId="2" borderId="55" xfId="4" applyFill="1" applyBorder="1"/>
    <xf numFmtId="0" fontId="19" fillId="2" borderId="55" xfId="4" applyFont="1" applyFill="1" applyBorder="1" applyAlignment="1">
      <alignment horizontal="center"/>
    </xf>
    <xf numFmtId="0" fontId="23" fillId="2" borderId="55" xfId="4" applyFont="1" applyFill="1" applyBorder="1" applyAlignment="1">
      <alignment vertical="center"/>
    </xf>
    <xf numFmtId="166" fontId="0" fillId="2" borderId="55" xfId="5" applyNumberFormat="1" applyFont="1" applyFill="1" applyBorder="1"/>
    <xf numFmtId="9" fontId="0" fillId="2" borderId="55" xfId="6" applyFont="1" applyFill="1" applyBorder="1"/>
    <xf numFmtId="2" fontId="18" fillId="2" borderId="55" xfId="4" applyNumberFormat="1" applyFill="1" applyBorder="1"/>
    <xf numFmtId="9" fontId="30" fillId="2" borderId="55" xfId="6" applyFont="1" applyFill="1" applyBorder="1"/>
    <xf numFmtId="1" fontId="0" fillId="2" borderId="56" xfId="6" applyNumberFormat="1" applyFont="1" applyFill="1" applyBorder="1"/>
    <xf numFmtId="166" fontId="18" fillId="2" borderId="56" xfId="4" applyNumberFormat="1" applyFill="1" applyBorder="1" applyAlignment="1">
      <alignment horizontal="center"/>
    </xf>
    <xf numFmtId="0" fontId="18" fillId="0" borderId="33" xfId="4" applyBorder="1"/>
    <xf numFmtId="166" fontId="18" fillId="0" borderId="34" xfId="4" applyNumberFormat="1" applyBorder="1"/>
    <xf numFmtId="0" fontId="19" fillId="17" borderId="34" xfId="4" applyFont="1" applyFill="1" applyBorder="1"/>
    <xf numFmtId="0" fontId="18" fillId="17" borderId="34" xfId="4" applyFill="1" applyBorder="1"/>
    <xf numFmtId="0" fontId="18" fillId="17" borderId="33" xfId="4" applyFill="1" applyBorder="1"/>
    <xf numFmtId="168" fontId="0" fillId="17" borderId="34" xfId="6" applyNumberFormat="1" applyFont="1" applyFill="1" applyBorder="1"/>
    <xf numFmtId="0" fontId="18" fillId="17" borderId="35" xfId="4" applyFill="1" applyBorder="1"/>
    <xf numFmtId="0" fontId="18" fillId="17" borderId="0" xfId="4" applyFill="1" applyBorder="1"/>
    <xf numFmtId="0" fontId="18" fillId="17" borderId="0" xfId="4" applyFill="1" applyBorder="1" applyAlignment="1">
      <alignment horizontal="right"/>
    </xf>
    <xf numFmtId="166" fontId="0" fillId="17" borderId="36" xfId="5" applyNumberFormat="1" applyFont="1" applyFill="1" applyBorder="1" applyAlignment="1">
      <alignment horizontal="right"/>
    </xf>
    <xf numFmtId="166" fontId="0" fillId="17" borderId="0" xfId="5" applyNumberFormat="1" applyFont="1" applyFill="1" applyBorder="1" applyAlignment="1">
      <alignment horizontal="right"/>
    </xf>
    <xf numFmtId="166" fontId="0" fillId="17" borderId="20" xfId="5" applyNumberFormat="1" applyFont="1" applyFill="1" applyBorder="1" applyAlignment="1">
      <alignment horizontal="right"/>
    </xf>
    <xf numFmtId="166" fontId="18" fillId="17" borderId="36" xfId="4" applyNumberFormat="1" applyFill="1" applyBorder="1"/>
    <xf numFmtId="0" fontId="18" fillId="17" borderId="20" xfId="4" applyFill="1" applyBorder="1"/>
    <xf numFmtId="3" fontId="18" fillId="17" borderId="36" xfId="4" applyNumberFormat="1" applyFill="1" applyBorder="1"/>
    <xf numFmtId="166" fontId="0" fillId="17" borderId="36" xfId="5" applyNumberFormat="1" applyFont="1" applyFill="1" applyBorder="1"/>
    <xf numFmtId="166" fontId="0" fillId="17" borderId="0" xfId="5" applyNumberFormat="1" applyFont="1" applyFill="1" applyBorder="1"/>
    <xf numFmtId="166" fontId="0" fillId="17" borderId="20" xfId="5" applyNumberFormat="1" applyFont="1" applyFill="1" applyBorder="1"/>
    <xf numFmtId="0" fontId="18" fillId="17" borderId="36" xfId="4" applyFill="1" applyBorder="1"/>
    <xf numFmtId="166" fontId="18" fillId="17" borderId="36" xfId="5" applyNumberFormat="1" applyFont="1" applyFill="1" applyBorder="1" applyAlignment="1">
      <alignment horizontal="right"/>
    </xf>
    <xf numFmtId="0" fontId="19" fillId="17" borderId="0" xfId="4" applyFont="1" applyFill="1" applyBorder="1"/>
    <xf numFmtId="0" fontId="19" fillId="17" borderId="0" xfId="4" applyFont="1" applyFill="1" applyBorder="1" applyAlignment="1">
      <alignment horizontal="right"/>
    </xf>
    <xf numFmtId="166" fontId="19" fillId="17" borderId="36" xfId="5" applyNumberFormat="1" applyFont="1" applyFill="1" applyBorder="1"/>
    <xf numFmtId="166" fontId="19" fillId="17" borderId="0" xfId="5" applyNumberFormat="1" applyFont="1" applyFill="1" applyBorder="1"/>
    <xf numFmtId="166" fontId="19" fillId="17" borderId="20" xfId="5" applyNumberFormat="1" applyFont="1" applyFill="1" applyBorder="1"/>
    <xf numFmtId="166" fontId="19" fillId="17" borderId="36" xfId="5" applyNumberFormat="1" applyFont="1" applyFill="1" applyBorder="1" applyAlignment="1">
      <alignment horizontal="center"/>
    </xf>
    <xf numFmtId="166" fontId="19" fillId="17" borderId="0" xfId="5" applyNumberFormat="1" applyFont="1" applyFill="1" applyBorder="1" applyAlignment="1">
      <alignment horizontal="center"/>
    </xf>
    <xf numFmtId="166" fontId="19" fillId="17" borderId="20" xfId="5" applyNumberFormat="1" applyFont="1" applyFill="1" applyBorder="1" applyAlignment="1">
      <alignment horizontal="center"/>
    </xf>
    <xf numFmtId="166" fontId="19" fillId="17" borderId="36" xfId="5" applyNumberFormat="1" applyFont="1" applyFill="1" applyBorder="1" applyAlignment="1">
      <alignment horizontal="right"/>
    </xf>
    <xf numFmtId="166" fontId="19" fillId="17" borderId="0" xfId="5" applyNumberFormat="1" applyFont="1" applyFill="1" applyBorder="1" applyAlignment="1">
      <alignment horizontal="right"/>
    </xf>
    <xf numFmtId="166" fontId="19" fillId="17" borderId="20" xfId="5" applyNumberFormat="1" applyFont="1" applyFill="1" applyBorder="1" applyAlignment="1">
      <alignment horizontal="right"/>
    </xf>
    <xf numFmtId="0" fontId="18" fillId="0" borderId="45" xfId="4" applyBorder="1"/>
    <xf numFmtId="0" fontId="18" fillId="0" borderId="40" xfId="4" applyBorder="1" applyAlignment="1">
      <alignment horizontal="center"/>
    </xf>
    <xf numFmtId="0" fontId="19" fillId="18" borderId="40" xfId="4" applyFont="1" applyFill="1" applyBorder="1" applyAlignment="1">
      <alignment horizontal="center"/>
    </xf>
    <xf numFmtId="0" fontId="18" fillId="18" borderId="40" xfId="4" applyFill="1" applyBorder="1" applyAlignment="1">
      <alignment horizontal="center"/>
    </xf>
    <xf numFmtId="1" fontId="25" fillId="18" borderId="47" xfId="5" applyNumberFormat="1" applyFont="1" applyFill="1" applyBorder="1" applyAlignment="1">
      <alignment horizontal="center"/>
    </xf>
    <xf numFmtId="1" fontId="25" fillId="18" borderId="40" xfId="5" applyNumberFormat="1" applyFont="1" applyFill="1" applyBorder="1" applyAlignment="1">
      <alignment horizontal="center"/>
    </xf>
    <xf numFmtId="1" fontId="25" fillId="18" borderId="41" xfId="5" applyNumberFormat="1" applyFont="1" applyFill="1" applyBorder="1" applyAlignment="1">
      <alignment horizontal="center"/>
    </xf>
    <xf numFmtId="1" fontId="25" fillId="18" borderId="0" xfId="5" applyNumberFormat="1" applyFont="1" applyFill="1" applyBorder="1" applyAlignment="1">
      <alignment horizontal="center"/>
    </xf>
    <xf numFmtId="0" fontId="30" fillId="0" borderId="0" xfId="4" applyFont="1" applyBorder="1" applyAlignment="1">
      <alignment horizontal="center"/>
    </xf>
    <xf numFmtId="0" fontId="30" fillId="0" borderId="0" xfId="4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1" fontId="32" fillId="0" borderId="0" xfId="5" applyNumberFormat="1" applyFont="1" applyBorder="1" applyAlignment="1">
      <alignment horizontal="center"/>
    </xf>
    <xf numFmtId="0" fontId="30" fillId="0" borderId="0" xfId="4" applyFont="1" applyBorder="1" applyAlignment="1">
      <alignment horizontal="right"/>
    </xf>
    <xf numFmtId="1" fontId="30" fillId="0" borderId="0" xfId="5" applyNumberFormat="1" applyFont="1" applyBorder="1" applyAlignment="1">
      <alignment horizontal="center"/>
    </xf>
    <xf numFmtId="0" fontId="30" fillId="0" borderId="0" xfId="4" applyFont="1" applyBorder="1"/>
    <xf numFmtId="0" fontId="30" fillId="0" borderId="0" xfId="4" applyFont="1" applyFill="1" applyBorder="1" applyAlignment="1">
      <alignment horizontal="left"/>
    </xf>
    <xf numFmtId="166" fontId="30" fillId="0" borderId="0" xfId="4" applyNumberFormat="1" applyFont="1" applyBorder="1"/>
    <xf numFmtId="0" fontId="6" fillId="20" borderId="50" xfId="4" applyFont="1" applyFill="1" applyBorder="1" applyAlignment="1">
      <alignment horizontal="left" vertical="center" wrapText="1"/>
    </xf>
    <xf numFmtId="0" fontId="6" fillId="20" borderId="50" xfId="4" applyFont="1" applyFill="1" applyBorder="1" applyAlignment="1">
      <alignment vertical="center" wrapText="1"/>
    </xf>
    <xf numFmtId="3" fontId="6" fillId="20" borderId="50" xfId="4" applyNumberFormat="1" applyFont="1" applyFill="1" applyBorder="1" applyAlignment="1">
      <alignment vertical="center" wrapText="1"/>
    </xf>
    <xf numFmtId="0" fontId="18" fillId="21" borderId="50" xfId="4" applyFont="1" applyFill="1" applyBorder="1" applyAlignment="1">
      <alignment vertical="center" wrapText="1"/>
    </xf>
    <xf numFmtId="0" fontId="6" fillId="21" borderId="50" xfId="4" applyFont="1" applyFill="1" applyBorder="1" applyAlignment="1">
      <alignment vertical="center" wrapText="1"/>
    </xf>
    <xf numFmtId="0" fontId="18" fillId="7" borderId="50" xfId="4" applyFont="1" applyFill="1" applyBorder="1" applyAlignment="1">
      <alignment vertical="center" wrapText="1"/>
    </xf>
    <xf numFmtId="0" fontId="6" fillId="7" borderId="50" xfId="4" applyFont="1" applyFill="1" applyBorder="1" applyAlignment="1">
      <alignment vertical="center" wrapText="1"/>
    </xf>
    <xf numFmtId="0" fontId="18" fillId="22" borderId="50" xfId="4" applyFont="1" applyFill="1" applyBorder="1" applyAlignment="1">
      <alignment vertical="center" wrapText="1"/>
    </xf>
    <xf numFmtId="0" fontId="6" fillId="22" borderId="50" xfId="4" applyFont="1" applyFill="1" applyBorder="1" applyAlignment="1">
      <alignment vertical="center" wrapText="1"/>
    </xf>
    <xf numFmtId="0" fontId="18" fillId="4" borderId="50" xfId="4" applyFont="1" applyFill="1" applyBorder="1" applyAlignment="1">
      <alignment vertical="center" wrapText="1"/>
    </xf>
    <xf numFmtId="0" fontId="6" fillId="4" borderId="50" xfId="4" applyFont="1" applyFill="1" applyBorder="1" applyAlignment="1">
      <alignment vertical="center" wrapText="1"/>
    </xf>
    <xf numFmtId="0" fontId="18" fillId="3" borderId="50" xfId="4" applyFont="1" applyFill="1" applyBorder="1" applyAlignment="1">
      <alignment vertical="center" wrapText="1"/>
    </xf>
    <xf numFmtId="0" fontId="6" fillId="3" borderId="50" xfId="4" applyFont="1" applyFill="1" applyBorder="1" applyAlignment="1">
      <alignment vertical="center" wrapText="1"/>
    </xf>
    <xf numFmtId="0" fontId="6" fillId="6" borderId="50" xfId="4" applyFont="1" applyFill="1" applyBorder="1" applyAlignment="1">
      <alignment horizontal="center" vertical="center" wrapText="1"/>
    </xf>
    <xf numFmtId="0" fontId="18" fillId="0" borderId="50" xfId="4" applyBorder="1" applyAlignment="1">
      <alignment horizontal="left"/>
    </xf>
    <xf numFmtId="4" fontId="35" fillId="0" borderId="50" xfId="4" applyNumberFormat="1" applyFont="1" applyBorder="1"/>
    <xf numFmtId="4" fontId="6" fillId="0" borderId="50" xfId="4" applyNumberFormat="1" applyFont="1" applyBorder="1"/>
    <xf numFmtId="0" fontId="35" fillId="0" borderId="50" xfId="4" applyFont="1" applyBorder="1"/>
    <xf numFmtId="0" fontId="6" fillId="0" borderId="50" xfId="4" applyFont="1" applyBorder="1"/>
    <xf numFmtId="3" fontId="35" fillId="0" borderId="50" xfId="4" applyNumberFormat="1" applyFont="1" applyBorder="1"/>
    <xf numFmtId="169" fontId="6" fillId="0" borderId="50" xfId="4" applyNumberFormat="1" applyFont="1" applyBorder="1"/>
    <xf numFmtId="169" fontId="18" fillId="0" borderId="50" xfId="4" applyNumberFormat="1" applyBorder="1"/>
    <xf numFmtId="4" fontId="18" fillId="0" borderId="50" xfId="4" applyNumberFormat="1" applyBorder="1"/>
    <xf numFmtId="0" fontId="18" fillId="18" borderId="50" xfId="4" applyFill="1" applyBorder="1" applyAlignment="1">
      <alignment horizontal="left"/>
    </xf>
    <xf numFmtId="0" fontId="18" fillId="18" borderId="50" xfId="4" applyFill="1" applyBorder="1"/>
    <xf numFmtId="3" fontId="18" fillId="18" borderId="50" xfId="4" applyNumberFormat="1" applyFill="1" applyBorder="1"/>
    <xf numFmtId="4" fontId="35" fillId="18" borderId="50" xfId="4" applyNumberFormat="1" applyFont="1" applyFill="1" applyBorder="1"/>
    <xf numFmtId="4" fontId="6" fillId="18" borderId="50" xfId="4" applyNumberFormat="1" applyFont="1" applyFill="1" applyBorder="1"/>
    <xf numFmtId="3" fontId="35" fillId="18" borderId="50" xfId="4" applyNumberFormat="1" applyFont="1" applyFill="1" applyBorder="1"/>
    <xf numFmtId="169" fontId="6" fillId="18" borderId="50" xfId="4" applyNumberFormat="1" applyFont="1" applyFill="1" applyBorder="1"/>
    <xf numFmtId="169" fontId="18" fillId="18" borderId="50" xfId="4" applyNumberFormat="1" applyFill="1" applyBorder="1"/>
    <xf numFmtId="4" fontId="18" fillId="18" borderId="50" xfId="4" applyNumberFormat="1" applyFill="1" applyBorder="1"/>
    <xf numFmtId="0" fontId="18" fillId="8" borderId="50" xfId="4" applyFill="1" applyBorder="1"/>
    <xf numFmtId="0" fontId="18" fillId="8" borderId="0" xfId="4" applyFill="1"/>
    <xf numFmtId="3" fontId="18" fillId="8" borderId="50" xfId="4" applyNumberFormat="1" applyFill="1" applyBorder="1"/>
    <xf numFmtId="4" fontId="36" fillId="8" borderId="50" xfId="4" applyNumberFormat="1" applyFont="1" applyFill="1" applyBorder="1"/>
    <xf numFmtId="3" fontId="6" fillId="8" borderId="50" xfId="4" applyNumberFormat="1" applyFont="1" applyFill="1" applyBorder="1"/>
    <xf numFmtId="3" fontId="36" fillId="8" borderId="50" xfId="4" applyNumberFormat="1" applyFont="1" applyFill="1" applyBorder="1"/>
    <xf numFmtId="4" fontId="6" fillId="8" borderId="50" xfId="4" applyNumberFormat="1" applyFont="1" applyFill="1" applyBorder="1"/>
    <xf numFmtId="169" fontId="6" fillId="8" borderId="50" xfId="4" applyNumberFormat="1" applyFont="1" applyFill="1" applyBorder="1"/>
    <xf numFmtId="169" fontId="36" fillId="8" borderId="50" xfId="4" applyNumberFormat="1" applyFont="1" applyFill="1" applyBorder="1"/>
    <xf numFmtId="0" fontId="18" fillId="2" borderId="0" xfId="4" applyFill="1"/>
    <xf numFmtId="3" fontId="6" fillId="2" borderId="55" xfId="4" applyNumberFormat="1" applyFont="1" applyFill="1" applyBorder="1"/>
    <xf numFmtId="4" fontId="36" fillId="2" borderId="55" xfId="4" applyNumberFormat="1" applyFont="1" applyFill="1" applyBorder="1"/>
    <xf numFmtId="3" fontId="36" fillId="2" borderId="55" xfId="4" applyNumberFormat="1" applyFont="1" applyFill="1" applyBorder="1"/>
    <xf numFmtId="4" fontId="6" fillId="2" borderId="55" xfId="4" applyNumberFormat="1" applyFont="1" applyFill="1" applyBorder="1"/>
    <xf numFmtId="169" fontId="6" fillId="2" borderId="55" xfId="4" applyNumberFormat="1" applyFont="1" applyFill="1" applyBorder="1"/>
    <xf numFmtId="0" fontId="7" fillId="17" borderId="63" xfId="4" applyFont="1" applyFill="1" applyBorder="1" applyAlignment="1">
      <alignment horizontal="left"/>
    </xf>
    <xf numFmtId="0" fontId="7" fillId="17" borderId="64" xfId="4" applyFont="1" applyFill="1" applyBorder="1"/>
    <xf numFmtId="3" fontId="7" fillId="17" borderId="64" xfId="4" applyNumberFormat="1" applyFont="1" applyFill="1" applyBorder="1"/>
    <xf numFmtId="4" fontId="7" fillId="17" borderId="64" xfId="4" applyNumberFormat="1" applyFont="1" applyFill="1" applyBorder="1"/>
    <xf numFmtId="169" fontId="7" fillId="17" borderId="64" xfId="4" applyNumberFormat="1" applyFont="1" applyFill="1" applyBorder="1"/>
    <xf numFmtId="169" fontId="7" fillId="17" borderId="65" xfId="4" applyNumberFormat="1" applyFont="1" applyFill="1" applyBorder="1"/>
    <xf numFmtId="0" fontId="7" fillId="17" borderId="0" xfId="4" applyFont="1" applyFill="1"/>
    <xf numFmtId="0" fontId="37" fillId="8" borderId="66" xfId="4" applyFont="1" applyFill="1" applyBorder="1" applyAlignment="1">
      <alignment horizontal="left"/>
    </xf>
    <xf numFmtId="0" fontId="37" fillId="8" borderId="50" xfId="4" applyFont="1" applyFill="1" applyBorder="1"/>
    <xf numFmtId="3" fontId="37" fillId="8" borderId="50" xfId="4" applyNumberFormat="1" applyFont="1" applyFill="1" applyBorder="1"/>
    <xf numFmtId="4" fontId="37" fillId="8" borderId="50" xfId="4" applyNumberFormat="1" applyFont="1" applyFill="1" applyBorder="1"/>
    <xf numFmtId="169" fontId="37" fillId="8" borderId="50" xfId="4" applyNumberFormat="1" applyFont="1" applyFill="1" applyBorder="1"/>
    <xf numFmtId="169" fontId="37" fillId="8" borderId="67" xfId="4" applyNumberFormat="1" applyFont="1" applyFill="1" applyBorder="1"/>
    <xf numFmtId="0" fontId="37" fillId="8" borderId="0" xfId="4" applyFont="1" applyFill="1"/>
    <xf numFmtId="0" fontId="7" fillId="17" borderId="66" xfId="4" applyFont="1" applyFill="1" applyBorder="1" applyAlignment="1">
      <alignment horizontal="left"/>
    </xf>
    <xf numFmtId="0" fontId="7" fillId="17" borderId="50" xfId="4" applyFont="1" applyFill="1" applyBorder="1"/>
    <xf numFmtId="3" fontId="7" fillId="17" borderId="50" xfId="4" applyNumberFormat="1" applyFont="1" applyFill="1" applyBorder="1"/>
    <xf numFmtId="4" fontId="7" fillId="17" borderId="50" xfId="4" applyNumberFormat="1" applyFont="1" applyFill="1" applyBorder="1"/>
    <xf numFmtId="169" fontId="7" fillId="17" borderId="50" xfId="4" applyNumberFormat="1" applyFont="1" applyFill="1" applyBorder="1"/>
    <xf numFmtId="169" fontId="7" fillId="17" borderId="67" xfId="4" applyNumberFormat="1" applyFont="1" applyFill="1" applyBorder="1"/>
    <xf numFmtId="0" fontId="18" fillId="8" borderId="66" xfId="4" applyFont="1" applyFill="1" applyBorder="1" applyAlignment="1">
      <alignment horizontal="left"/>
    </xf>
    <xf numFmtId="0" fontId="18" fillId="8" borderId="50" xfId="4" applyFont="1" applyFill="1" applyBorder="1"/>
    <xf numFmtId="4" fontId="18" fillId="8" borderId="50" xfId="4" applyNumberFormat="1" applyFont="1" applyFill="1" applyBorder="1"/>
    <xf numFmtId="0" fontId="18" fillId="8" borderId="67" xfId="4" applyFont="1" applyFill="1" applyBorder="1"/>
    <xf numFmtId="0" fontId="18" fillId="8" borderId="0" xfId="4" applyFont="1" applyFill="1"/>
    <xf numFmtId="0" fontId="6" fillId="0" borderId="66" xfId="4" applyFont="1" applyBorder="1" applyAlignment="1">
      <alignment horizontal="left"/>
    </xf>
    <xf numFmtId="0" fontId="6" fillId="0" borderId="67" xfId="4" applyFont="1" applyBorder="1"/>
    <xf numFmtId="0" fontId="6" fillId="0" borderId="0" xfId="4" applyFont="1"/>
    <xf numFmtId="0" fontId="18" fillId="8" borderId="68" xfId="4" applyFill="1" applyBorder="1" applyAlignment="1">
      <alignment horizontal="left"/>
    </xf>
    <xf numFmtId="0" fontId="18" fillId="8" borderId="69" xfId="4" applyFill="1" applyBorder="1"/>
    <xf numFmtId="0" fontId="37" fillId="8" borderId="69" xfId="4" applyFont="1" applyFill="1" applyBorder="1"/>
    <xf numFmtId="3" fontId="18" fillId="8" borderId="69" xfId="4" applyNumberFormat="1" applyFill="1" applyBorder="1"/>
    <xf numFmtId="4" fontId="18" fillId="8" borderId="69" xfId="4" applyNumberFormat="1" applyFill="1" applyBorder="1"/>
    <xf numFmtId="0" fontId="18" fillId="8" borderId="70" xfId="4" applyFill="1" applyBorder="1"/>
    <xf numFmtId="0" fontId="6" fillId="20" borderId="50" xfId="4" applyFont="1" applyFill="1" applyBorder="1" applyAlignment="1">
      <alignment horizontal="left"/>
    </xf>
    <xf numFmtId="0" fontId="6" fillId="20" borderId="50" xfId="4" applyFont="1" applyFill="1" applyBorder="1"/>
    <xf numFmtId="0" fontId="6" fillId="21" borderId="50" xfId="4" applyFont="1" applyFill="1" applyBorder="1" applyAlignment="1">
      <alignment horizontal="left"/>
    </xf>
    <xf numFmtId="9" fontId="18" fillId="0" borderId="50" xfId="4" applyNumberFormat="1" applyBorder="1"/>
    <xf numFmtId="0" fontId="6" fillId="7" borderId="50" xfId="4" applyFont="1" applyFill="1" applyBorder="1" applyAlignment="1">
      <alignment horizontal="left"/>
    </xf>
    <xf numFmtId="0" fontId="6" fillId="22" borderId="50" xfId="4" applyFont="1" applyFill="1" applyBorder="1" applyAlignment="1">
      <alignment horizontal="left"/>
    </xf>
    <xf numFmtId="0" fontId="6" fillId="4" borderId="50" xfId="4" applyFont="1" applyFill="1" applyBorder="1" applyAlignment="1">
      <alignment horizontal="left"/>
    </xf>
    <xf numFmtId="0" fontId="6" fillId="3" borderId="50" xfId="4" applyFont="1" applyFill="1" applyBorder="1" applyAlignment="1">
      <alignment horizontal="left"/>
    </xf>
    <xf numFmtId="0" fontId="0" fillId="8" borderId="0" xfId="0" applyFill="1"/>
    <xf numFmtId="4" fontId="0" fillId="0" borderId="0" xfId="0" applyNumberFormat="1"/>
    <xf numFmtId="4" fontId="0" fillId="8" borderId="71" xfId="0" applyNumberFormat="1" applyFill="1" applyBorder="1"/>
    <xf numFmtId="3" fontId="0" fillId="0" borderId="0" xfId="0" applyNumberFormat="1"/>
    <xf numFmtId="3" fontId="0" fillId="8" borderId="71" xfId="0" applyNumberFormat="1" applyFill="1" applyBorder="1"/>
    <xf numFmtId="3" fontId="0" fillId="8" borderId="0" xfId="0" applyNumberFormat="1" applyFill="1"/>
    <xf numFmtId="4" fontId="0" fillId="8" borderId="0" xfId="0" applyNumberFormat="1" applyFill="1"/>
    <xf numFmtId="0" fontId="18" fillId="0" borderId="0" xfId="4" applyBorder="1" applyAlignment="1">
      <alignment horizontal="center"/>
    </xf>
    <xf numFmtId="0" fontId="0" fillId="15" borderId="0" xfId="0" applyFill="1"/>
    <xf numFmtId="0" fontId="38" fillId="0" borderId="0" xfId="0" applyFont="1"/>
    <xf numFmtId="0" fontId="23" fillId="18" borderId="18" xfId="4" applyFont="1" applyFill="1" applyBorder="1" applyAlignment="1">
      <alignment vertical="center"/>
    </xf>
    <xf numFmtId="0" fontId="18" fillId="18" borderId="44" xfId="4" applyNumberFormat="1" applyFill="1" applyBorder="1"/>
    <xf numFmtId="0" fontId="18" fillId="18" borderId="0" xfId="4" applyFill="1" applyBorder="1"/>
    <xf numFmtId="0" fontId="18" fillId="18" borderId="36" xfId="4" applyFill="1" applyBorder="1"/>
    <xf numFmtId="3" fontId="0" fillId="15" borderId="0" xfId="0" applyNumberFormat="1" applyFill="1"/>
    <xf numFmtId="3" fontId="0" fillId="15" borderId="71" xfId="0" applyNumberFormat="1" applyFill="1" applyBorder="1"/>
    <xf numFmtId="4" fontId="0" fillId="15" borderId="0" xfId="0" applyNumberFormat="1" applyFill="1"/>
    <xf numFmtId="0" fontId="0" fillId="0" borderId="54" xfId="0" applyFill="1" applyBorder="1"/>
    <xf numFmtId="0" fontId="0" fillId="0" borderId="55" xfId="0" applyFill="1" applyBorder="1"/>
    <xf numFmtId="0" fontId="19" fillId="0" borderId="55" xfId="0" applyFont="1" applyFill="1" applyBorder="1" applyAlignment="1">
      <alignment horizontal="center"/>
    </xf>
    <xf numFmtId="166" fontId="19" fillId="0" borderId="55" xfId="5" applyNumberFormat="1" applyFont="1" applyFill="1" applyBorder="1"/>
    <xf numFmtId="9" fontId="19" fillId="0" borderId="55" xfId="6" applyFont="1" applyFill="1" applyBorder="1"/>
    <xf numFmtId="167" fontId="0" fillId="19" borderId="49" xfId="0" applyNumberFormat="1" applyFill="1" applyBorder="1" applyAlignment="1">
      <alignment horizontal="center"/>
    </xf>
    <xf numFmtId="0" fontId="0" fillId="0" borderId="0" xfId="0" applyFill="1"/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19" fillId="0" borderId="49" xfId="0" applyFont="1" applyBorder="1" applyAlignment="1">
      <alignment horizontal="center" vertical="top"/>
    </xf>
    <xf numFmtId="0" fontId="0" fillId="0" borderId="49" xfId="0" applyFill="1" applyBorder="1"/>
    <xf numFmtId="167" fontId="23" fillId="0" borderId="49" xfId="0" applyNumberFormat="1" applyFont="1" applyFill="1" applyBorder="1" applyAlignment="1">
      <alignment horizontal="center"/>
    </xf>
    <xf numFmtId="167" fontId="0" fillId="0" borderId="49" xfId="0" applyNumberFormat="1" applyFill="1" applyBorder="1" applyAlignment="1">
      <alignment horizontal="center"/>
    </xf>
    <xf numFmtId="166" fontId="0" fillId="0" borderId="49" xfId="0" applyNumberFormat="1" applyFill="1" applyBorder="1" applyAlignment="1">
      <alignment horizontal="center"/>
    </xf>
    <xf numFmtId="167" fontId="0" fillId="0" borderId="50" xfId="0" applyNumberFormat="1" applyFill="1" applyBorder="1" applyAlignment="1">
      <alignment horizontal="center"/>
    </xf>
    <xf numFmtId="0" fontId="0" fillId="0" borderId="51" xfId="0" applyBorder="1"/>
    <xf numFmtId="3" fontId="0" fillId="0" borderId="51" xfId="0" applyNumberFormat="1" applyBorder="1"/>
    <xf numFmtId="166" fontId="0" fillId="19" borderId="49" xfId="0" applyNumberFormat="1" applyFill="1" applyBorder="1" applyAlignment="1">
      <alignment horizontal="center"/>
    </xf>
    <xf numFmtId="0" fontId="0" fillId="0" borderId="50" xfId="0" applyBorder="1"/>
    <xf numFmtId="3" fontId="0" fillId="0" borderId="50" xfId="0" applyNumberFormat="1" applyBorder="1"/>
    <xf numFmtId="0" fontId="0" fillId="0" borderId="52" xfId="0" applyBorder="1" applyAlignment="1">
      <alignment horizontal="center" vertical="center"/>
    </xf>
    <xf numFmtId="0" fontId="19" fillId="0" borderId="50" xfId="0" applyFont="1" applyBorder="1" applyAlignment="1">
      <alignment horizontal="center" vertical="top"/>
    </xf>
    <xf numFmtId="0" fontId="0" fillId="0" borderId="50" xfId="0" applyFill="1" applyBorder="1"/>
    <xf numFmtId="166" fontId="0" fillId="0" borderId="50" xfId="0" applyNumberForma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0" fillId="6" borderId="52" xfId="0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/>
    <xf numFmtId="0" fontId="29" fillId="0" borderId="50" xfId="0" applyFont="1" applyFill="1" applyBorder="1" applyAlignment="1">
      <alignment horizontal="center"/>
    </xf>
    <xf numFmtId="0" fontId="23" fillId="0" borderId="50" xfId="0" applyFont="1" applyFill="1" applyBorder="1"/>
    <xf numFmtId="166" fontId="23" fillId="0" borderId="49" xfId="0" applyNumberFormat="1" applyFont="1" applyFill="1" applyBorder="1" applyAlignment="1">
      <alignment horizontal="center"/>
    </xf>
    <xf numFmtId="166" fontId="23" fillId="0" borderId="50" xfId="0" applyNumberFormat="1" applyFont="1" applyFill="1" applyBorder="1" applyAlignment="1">
      <alignment horizontal="center"/>
    </xf>
    <xf numFmtId="0" fontId="23" fillId="6" borderId="52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vertical="center"/>
    </xf>
    <xf numFmtId="0" fontId="0" fillId="6" borderId="52" xfId="0" applyFill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/>
    <xf numFmtId="0" fontId="23" fillId="0" borderId="55" xfId="0" applyFont="1" applyFill="1" applyBorder="1" applyAlignment="1">
      <alignment vertical="center"/>
    </xf>
    <xf numFmtId="167" fontId="0" fillId="0" borderId="56" xfId="0" applyNumberFormat="1" applyFill="1" applyBorder="1" applyAlignment="1">
      <alignment horizontal="center"/>
    </xf>
    <xf numFmtId="166" fontId="0" fillId="0" borderId="55" xfId="0" applyNumberFormat="1" applyFill="1" applyBorder="1" applyAlignment="1">
      <alignment horizontal="center"/>
    </xf>
    <xf numFmtId="166" fontId="0" fillId="0" borderId="56" xfId="0" applyNumberFormat="1" applyFill="1" applyBorder="1" applyAlignment="1">
      <alignment horizontal="center"/>
    </xf>
    <xf numFmtId="166" fontId="0" fillId="0" borderId="57" xfId="0" applyNumberFormat="1" applyFill="1" applyBorder="1" applyAlignment="1">
      <alignment horizontal="center"/>
    </xf>
    <xf numFmtId="166" fontId="0" fillId="19" borderId="58" xfId="0" applyNumberFormat="1" applyFill="1" applyBorder="1" applyAlignment="1">
      <alignment horizontal="center"/>
    </xf>
    <xf numFmtId="4" fontId="14" fillId="0" borderId="0" xfId="0" applyNumberFormat="1" applyFont="1"/>
    <xf numFmtId="4" fontId="14" fillId="23" borderId="72" xfId="0" applyNumberFormat="1" applyFont="1" applyFill="1" applyBorder="1"/>
    <xf numFmtId="3" fontId="14" fillId="0" borderId="0" xfId="0" applyNumberFormat="1" applyFont="1"/>
    <xf numFmtId="3" fontId="14" fillId="23" borderId="72" xfId="0" applyNumberFormat="1" applyFont="1" applyFill="1" applyBorder="1"/>
    <xf numFmtId="0" fontId="0" fillId="2" borderId="42" xfId="0" applyFill="1" applyBorder="1"/>
    <xf numFmtId="0" fontId="0" fillId="2" borderId="34" xfId="0" applyFill="1" applyBorder="1"/>
    <xf numFmtId="0" fontId="19" fillId="2" borderId="33" xfId="0" applyFont="1" applyFill="1" applyBorder="1"/>
    <xf numFmtId="0" fontId="19" fillId="2" borderId="34" xfId="0" applyFont="1" applyFill="1" applyBorder="1"/>
    <xf numFmtId="0" fontId="19" fillId="2" borderId="37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9" fillId="2" borderId="39" xfId="0" applyFont="1" applyFill="1" applyBorder="1" applyAlignment="1">
      <alignment vertical="center"/>
    </xf>
    <xf numFmtId="0" fontId="0" fillId="2" borderId="43" xfId="0" applyFill="1" applyBorder="1"/>
    <xf numFmtId="0" fontId="0" fillId="2" borderId="0" xfId="0" applyFill="1" applyBorder="1"/>
    <xf numFmtId="0" fontId="19" fillId="2" borderId="36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9" fillId="2" borderId="42" xfId="0" applyFont="1" applyFill="1" applyBorder="1" applyAlignment="1">
      <alignment vertical="center"/>
    </xf>
    <xf numFmtId="0" fontId="19" fillId="2" borderId="42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0" fillId="0" borderId="0" xfId="0" applyAlignment="1"/>
    <xf numFmtId="166" fontId="18" fillId="0" borderId="0" xfId="4" applyNumberFormat="1"/>
    <xf numFmtId="0" fontId="18" fillId="0" borderId="18" xfId="4" applyFont="1" applyBorder="1" applyProtection="1">
      <protection locked="0"/>
    </xf>
    <xf numFmtId="0" fontId="11" fillId="6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Protection="1"/>
    <xf numFmtId="0" fontId="8" fillId="2" borderId="13" xfId="0" applyFont="1" applyFill="1" applyBorder="1" applyAlignment="1" applyProtection="1">
      <alignment horizontal="left"/>
    </xf>
    <xf numFmtId="14" fontId="7" fillId="0" borderId="23" xfId="0" applyNumberFormat="1" applyFont="1" applyBorder="1" applyProtection="1">
      <protection locked="0"/>
    </xf>
    <xf numFmtId="0" fontId="18" fillId="0" borderId="0" xfId="4" applyBorder="1" applyAlignment="1">
      <alignment horizontal="center"/>
    </xf>
    <xf numFmtId="0" fontId="19" fillId="0" borderId="42" xfId="0" applyFont="1" applyBorder="1" applyAlignment="1">
      <alignment vertical="top"/>
    </xf>
    <xf numFmtId="0" fontId="0" fillId="0" borderId="42" xfId="0" applyBorder="1"/>
    <xf numFmtId="0" fontId="19" fillId="0" borderId="42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 wrapText="1"/>
    </xf>
    <xf numFmtId="0" fontId="0" fillId="20" borderId="52" xfId="0" applyFill="1" applyBorder="1"/>
    <xf numFmtId="0" fontId="0" fillId="20" borderId="50" xfId="0" applyFill="1" applyBorder="1"/>
    <xf numFmtId="0" fontId="19" fillId="20" borderId="50" xfId="0" applyFont="1" applyFill="1" applyBorder="1" applyAlignment="1">
      <alignment horizontal="center"/>
    </xf>
    <xf numFmtId="0" fontId="0" fillId="20" borderId="59" xfId="0" applyFill="1" applyBorder="1"/>
    <xf numFmtId="0" fontId="0" fillId="20" borderId="60" xfId="0" applyFill="1" applyBorder="1"/>
    <xf numFmtId="0" fontId="19" fillId="20" borderId="60" xfId="0" applyFont="1" applyFill="1" applyBorder="1"/>
    <xf numFmtId="166" fontId="19" fillId="20" borderId="60" xfId="0" applyNumberFormat="1" applyFont="1" applyFill="1" applyBorder="1"/>
    <xf numFmtId="2" fontId="19" fillId="20" borderId="60" xfId="0" applyNumberFormat="1" applyFont="1" applyFill="1" applyBorder="1"/>
    <xf numFmtId="166" fontId="19" fillId="20" borderId="60" xfId="5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4" xfId="0" applyBorder="1" applyAlignment="1"/>
    <xf numFmtId="43" fontId="0" fillId="0" borderId="33" xfId="5" applyFont="1" applyBorder="1" applyAlignment="1">
      <alignment horizontal="center"/>
    </xf>
    <xf numFmtId="0" fontId="0" fillId="0" borderId="35" xfId="0" applyBorder="1" applyAlignment="1"/>
    <xf numFmtId="43" fontId="0" fillId="0" borderId="33" xfId="0" applyNumberFormat="1" applyBorder="1"/>
    <xf numFmtId="43" fontId="0" fillId="0" borderId="34" xfId="5" applyFont="1" applyBorder="1" applyAlignment="1"/>
    <xf numFmtId="43" fontId="0" fillId="0" borderId="33" xfId="5" applyFont="1" applyBorder="1" applyAlignment="1"/>
    <xf numFmtId="166" fontId="0" fillId="0" borderId="0" xfId="0" applyNumberFormat="1"/>
    <xf numFmtId="0" fontId="0" fillId="0" borderId="36" xfId="0" applyBorder="1"/>
    <xf numFmtId="0" fontId="0" fillId="0" borderId="20" xfId="0" applyBorder="1"/>
    <xf numFmtId="43" fontId="0" fillId="0" borderId="36" xfId="5" applyFont="1" applyBorder="1"/>
    <xf numFmtId="43" fontId="0" fillId="0" borderId="0" xfId="5" applyFont="1" applyBorder="1"/>
    <xf numFmtId="0" fontId="0" fillId="0" borderId="47" xfId="0" applyBorder="1"/>
    <xf numFmtId="0" fontId="0" fillId="0" borderId="40" xfId="0" applyBorder="1"/>
    <xf numFmtId="0" fontId="0" fillId="0" borderId="41" xfId="0" applyBorder="1"/>
    <xf numFmtId="43" fontId="0" fillId="0" borderId="47" xfId="0" applyNumberFormat="1" applyBorder="1"/>
    <xf numFmtId="43" fontId="0" fillId="0" borderId="40" xfId="5" applyFont="1" applyBorder="1"/>
    <xf numFmtId="43" fontId="0" fillId="0" borderId="47" xfId="5" applyFont="1" applyBorder="1"/>
    <xf numFmtId="0" fontId="6" fillId="0" borderId="0" xfId="0" applyFont="1"/>
    <xf numFmtId="0" fontId="17" fillId="0" borderId="0" xfId="4" applyFont="1"/>
    <xf numFmtId="3" fontId="17" fillId="0" borderId="0" xfId="4" applyNumberFormat="1" applyFont="1"/>
    <xf numFmtId="0" fontId="17" fillId="0" borderId="0" xfId="4" applyFont="1" applyProtection="1">
      <protection locked="0"/>
    </xf>
    <xf numFmtId="3" fontId="17" fillId="0" borderId="0" xfId="4" applyNumberFormat="1" applyFont="1" applyBorder="1"/>
    <xf numFmtId="0" fontId="17" fillId="0" borderId="0" xfId="4" applyFont="1" applyBorder="1"/>
    <xf numFmtId="3" fontId="17" fillId="0" borderId="20" xfId="4" applyNumberFormat="1" applyFont="1" applyBorder="1"/>
    <xf numFmtId="14" fontId="7" fillId="0" borderId="2" xfId="0" applyNumberFormat="1" applyFont="1" applyFill="1" applyBorder="1" applyAlignment="1" applyProtection="1">
      <alignment horizontal="right"/>
      <protection locked="0"/>
    </xf>
    <xf numFmtId="0" fontId="18" fillId="0" borderId="18" xfId="0" applyFont="1" applyBorder="1" applyAlignment="1">
      <alignment vertical="center" wrapText="1"/>
    </xf>
    <xf numFmtId="0" fontId="0" fillId="0" borderId="20" xfId="0" applyBorder="1" applyProtection="1">
      <protection locked="0"/>
    </xf>
    <xf numFmtId="0" fontId="0" fillId="0" borderId="36" xfId="0" applyBorder="1" applyProtection="1">
      <protection locked="0"/>
    </xf>
    <xf numFmtId="3" fontId="14" fillId="23" borderId="73" xfId="0" applyNumberFormat="1" applyFont="1" applyFill="1" applyBorder="1"/>
    <xf numFmtId="3" fontId="9" fillId="0" borderId="18" xfId="0" applyNumberFormat="1" applyFont="1" applyBorder="1" applyAlignment="1" applyProtection="1">
      <alignment horizontal="right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8" xfId="0" applyNumberFormat="1" applyFont="1" applyBorder="1" applyAlignment="1">
      <alignment vertical="center" wrapText="1"/>
    </xf>
    <xf numFmtId="3" fontId="14" fillId="23" borderId="74" xfId="0" applyNumberFormat="1" applyFont="1" applyFill="1" applyBorder="1"/>
    <xf numFmtId="0" fontId="9" fillId="0" borderId="0" xfId="0" applyFon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0" fontId="18" fillId="0" borderId="0" xfId="4" applyBorder="1" applyAlignment="1">
      <alignment horizontal="center"/>
    </xf>
    <xf numFmtId="0" fontId="9" fillId="2" borderId="4" xfId="4" applyFont="1" applyFill="1" applyBorder="1" applyProtection="1"/>
    <xf numFmtId="0" fontId="8" fillId="2" borderId="4" xfId="4" applyFont="1" applyFill="1" applyBorder="1" applyAlignment="1" applyProtection="1">
      <alignment horizontal="left" wrapText="1"/>
    </xf>
    <xf numFmtId="0" fontId="8" fillId="2" borderId="4" xfId="4" applyFont="1" applyFill="1" applyBorder="1" applyAlignment="1" applyProtection="1">
      <alignment horizontal="left"/>
    </xf>
    <xf numFmtId="0" fontId="9" fillId="0" borderId="0" xfId="4" applyFont="1" applyProtection="1"/>
    <xf numFmtId="0" fontId="9" fillId="2" borderId="5" xfId="4" applyFont="1" applyFill="1" applyBorder="1" applyProtection="1"/>
    <xf numFmtId="0" fontId="8" fillId="2" borderId="5" xfId="4" applyFont="1" applyFill="1" applyBorder="1" applyProtection="1"/>
    <xf numFmtId="0" fontId="8" fillId="7" borderId="11" xfId="4" applyFont="1" applyFill="1" applyBorder="1" applyAlignment="1" applyProtection="1">
      <alignment horizontal="center" vertical="center" wrapText="1"/>
    </xf>
    <xf numFmtId="0" fontId="8" fillId="2" borderId="13" xfId="4" applyFont="1" applyFill="1" applyBorder="1" applyAlignment="1" applyProtection="1">
      <alignment horizontal="left"/>
    </xf>
    <xf numFmtId="0" fontId="8" fillId="2" borderId="13" xfId="4" applyFont="1" applyFill="1" applyBorder="1" applyAlignment="1" applyProtection="1">
      <alignment horizontal="left" wrapText="1"/>
    </xf>
    <xf numFmtId="0" fontId="8" fillId="3" borderId="14" xfId="4" applyFont="1" applyFill="1" applyBorder="1" applyAlignment="1" applyProtection="1">
      <alignment horizontal="center"/>
    </xf>
    <xf numFmtId="0" fontId="8" fillId="3" borderId="15" xfId="4" applyFont="1" applyFill="1" applyBorder="1" applyAlignment="1" applyProtection="1">
      <alignment horizontal="center"/>
    </xf>
    <xf numFmtId="0" fontId="8" fillId="4" borderId="14" xfId="4" applyFont="1" applyFill="1" applyBorder="1" applyAlignment="1" applyProtection="1">
      <alignment horizontal="center"/>
    </xf>
    <xf numFmtId="0" fontId="8" fillId="4" borderId="15" xfId="4" applyFont="1" applyFill="1" applyBorder="1" applyAlignment="1" applyProtection="1">
      <alignment horizontal="center"/>
    </xf>
    <xf numFmtId="0" fontId="8" fillId="5" borderId="14" xfId="4" applyFont="1" applyFill="1" applyBorder="1" applyAlignment="1" applyProtection="1">
      <alignment horizontal="center"/>
    </xf>
    <xf numFmtId="0" fontId="8" fillId="5" borderId="16" xfId="4" applyFont="1" applyFill="1" applyBorder="1" applyAlignment="1" applyProtection="1">
      <alignment horizontal="center"/>
    </xf>
    <xf numFmtId="0" fontId="10" fillId="5" borderId="16" xfId="4" applyFont="1" applyFill="1" applyBorder="1" applyAlignment="1" applyProtection="1">
      <alignment horizontal="center"/>
    </xf>
    <xf numFmtId="0" fontId="10" fillId="5" borderId="16" xfId="4" applyFont="1" applyFill="1" applyBorder="1" applyAlignment="1" applyProtection="1">
      <alignment horizontal="center" vertical="center"/>
    </xf>
    <xf numFmtId="0" fontId="10" fillId="5" borderId="15" xfId="4" applyFont="1" applyFill="1" applyBorder="1" applyAlignment="1" applyProtection="1">
      <alignment horizontal="center" vertical="center"/>
    </xf>
    <xf numFmtId="0" fontId="10" fillId="6" borderId="14" xfId="4" applyFont="1" applyFill="1" applyBorder="1" applyAlignment="1" applyProtection="1">
      <alignment horizontal="center" vertical="center" wrapText="1"/>
    </xf>
    <xf numFmtId="0" fontId="11" fillId="6" borderId="16" xfId="4" applyFont="1" applyFill="1" applyBorder="1" applyAlignment="1" applyProtection="1">
      <alignment horizontal="center" vertical="center" wrapText="1"/>
    </xf>
    <xf numFmtId="0" fontId="11" fillId="6" borderId="15" xfId="4" applyFont="1" applyFill="1" applyBorder="1" applyAlignment="1" applyProtection="1">
      <alignment horizontal="center" vertical="center" wrapText="1"/>
    </xf>
    <xf numFmtId="0" fontId="8" fillId="7" borderId="17" xfId="4" applyFont="1" applyFill="1" applyBorder="1" applyAlignment="1" applyProtection="1">
      <alignment horizontal="center" vertical="center" wrapText="1"/>
    </xf>
    <xf numFmtId="0" fontId="0" fillId="0" borderId="75" xfId="0" applyBorder="1"/>
    <xf numFmtId="0" fontId="0" fillId="0" borderId="76" xfId="0" applyBorder="1"/>
    <xf numFmtId="4" fontId="0" fillId="0" borderId="76" xfId="0" applyNumberFormat="1" applyBorder="1"/>
    <xf numFmtId="4" fontId="0" fillId="8" borderId="77" xfId="0" applyNumberFormat="1" applyFill="1" applyBorder="1"/>
    <xf numFmtId="4" fontId="9" fillId="0" borderId="76" xfId="4" applyNumberFormat="1" applyFont="1" applyBorder="1" applyProtection="1">
      <protection locked="0"/>
    </xf>
    <xf numFmtId="4" fontId="9" fillId="0" borderId="78" xfId="4" applyNumberFormat="1" applyFont="1" applyBorder="1" applyProtection="1">
      <protection locked="0"/>
    </xf>
    <xf numFmtId="0" fontId="0" fillId="0" borderId="79" xfId="0" applyBorder="1"/>
    <xf numFmtId="0" fontId="0" fillId="0" borderId="18" xfId="0" applyBorder="1"/>
    <xf numFmtId="4" fontId="0" fillId="0" borderId="18" xfId="0" applyNumberFormat="1" applyBorder="1"/>
    <xf numFmtId="4" fontId="0" fillId="8" borderId="74" xfId="0" applyNumberFormat="1" applyFill="1" applyBorder="1"/>
    <xf numFmtId="4" fontId="9" fillId="0" borderId="21" xfId="4" applyNumberFormat="1" applyFont="1" applyBorder="1" applyProtection="1">
      <protection locked="0"/>
    </xf>
    <xf numFmtId="3" fontId="0" fillId="0" borderId="18" xfId="0" applyNumberFormat="1" applyBorder="1"/>
    <xf numFmtId="3" fontId="0" fillId="8" borderId="74" xfId="0" applyNumberFormat="1" applyFill="1" applyBorder="1"/>
    <xf numFmtId="3" fontId="0" fillId="0" borderId="21" xfId="0" applyNumberFormat="1" applyBorder="1"/>
    <xf numFmtId="0" fontId="0" fillId="0" borderId="79" xfId="0" applyFill="1" applyBorder="1"/>
    <xf numFmtId="0" fontId="0" fillId="0" borderId="18" xfId="0" applyFill="1" applyBorder="1"/>
    <xf numFmtId="3" fontId="0" fillId="0" borderId="18" xfId="0" applyNumberFormat="1" applyFill="1" applyBorder="1"/>
    <xf numFmtId="3" fontId="0" fillId="0" borderId="74" xfId="0" applyNumberFormat="1" applyFill="1" applyBorder="1"/>
    <xf numFmtId="3" fontId="9" fillId="0" borderId="21" xfId="4" applyNumberFormat="1" applyFont="1" applyBorder="1" applyProtection="1">
      <protection locked="0"/>
    </xf>
    <xf numFmtId="4" fontId="0" fillId="0" borderId="78" xfId="0" applyNumberFormat="1" applyBorder="1"/>
    <xf numFmtId="4" fontId="0" fillId="0" borderId="21" xfId="0" applyNumberFormat="1" applyBorder="1"/>
    <xf numFmtId="167" fontId="0" fillId="0" borderId="53" xfId="0" applyNumberFormat="1" applyFill="1" applyBorder="1" applyAlignment="1">
      <alignment horizontal="center"/>
    </xf>
    <xf numFmtId="167" fontId="19" fillId="20" borderId="50" xfId="5" applyNumberFormat="1" applyFont="1" applyFill="1" applyBorder="1"/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0" fillId="0" borderId="18" xfId="0" applyFont="1" applyFill="1" applyBorder="1" applyProtection="1">
      <protection locked="0"/>
    </xf>
    <xf numFmtId="4" fontId="0" fillId="8" borderId="19" xfId="0" applyNumberFormat="1" applyFill="1" applyBorder="1" applyProtection="1"/>
    <xf numFmtId="0" fontId="9" fillId="0" borderId="0" xfId="0" applyFont="1" applyBorder="1" applyProtection="1">
      <protection locked="0"/>
    </xf>
    <xf numFmtId="0" fontId="0" fillId="0" borderId="22" xfId="0" applyBorder="1" applyProtection="1">
      <protection locked="0"/>
    </xf>
    <xf numFmtId="4" fontId="9" fillId="0" borderId="20" xfId="0" applyNumberFormat="1" applyFont="1" applyBorder="1" applyProtection="1">
      <protection locked="0"/>
    </xf>
    <xf numFmtId="4" fontId="9" fillId="0" borderId="21" xfId="0" applyNumberFormat="1" applyFont="1" applyBorder="1" applyProtection="1">
      <protection locked="0"/>
    </xf>
    <xf numFmtId="4" fontId="9" fillId="0" borderId="18" xfId="0" applyNumberFormat="1" applyFont="1" applyBorder="1" applyProtection="1">
      <protection locked="0"/>
    </xf>
    <xf numFmtId="0" fontId="0" fillId="0" borderId="20" xfId="0" applyBorder="1" applyProtection="1"/>
    <xf numFmtId="0" fontId="18" fillId="0" borderId="0" xfId="233" applyProtection="1"/>
    <xf numFmtId="0" fontId="18" fillId="8" borderId="19" xfId="233" applyFill="1" applyBorder="1" applyProtection="1"/>
    <xf numFmtId="0" fontId="18" fillId="0" borderId="18" xfId="233" applyBorder="1" applyProtection="1">
      <protection locked="0"/>
    </xf>
    <xf numFmtId="0" fontId="9" fillId="0" borderId="20" xfId="233" applyFont="1" applyBorder="1" applyProtection="1">
      <protection locked="0"/>
    </xf>
    <xf numFmtId="0" fontId="9" fillId="0" borderId="21" xfId="233" applyFont="1" applyBorder="1" applyProtection="1">
      <protection locked="0"/>
    </xf>
    <xf numFmtId="0" fontId="9" fillId="0" borderId="18" xfId="233" applyFont="1" applyBorder="1" applyProtection="1">
      <protection locked="0"/>
    </xf>
    <xf numFmtId="0" fontId="9" fillId="0" borderId="22" xfId="233" applyFont="1" applyBorder="1" applyProtection="1">
      <protection locked="0"/>
    </xf>
    <xf numFmtId="0" fontId="18" fillId="0" borderId="0" xfId="233" applyProtection="1">
      <protection locked="0"/>
    </xf>
    <xf numFmtId="3" fontId="0" fillId="0" borderId="76" xfId="0" applyNumberFormat="1" applyBorder="1" applyProtection="1">
      <protection locked="0"/>
    </xf>
    <xf numFmtId="3" fontId="0" fillId="8" borderId="77" xfId="0" applyNumberFormat="1" applyFill="1" applyBorder="1" applyProtection="1"/>
    <xf numFmtId="0" fontId="0" fillId="15" borderId="0" xfId="0" applyFill="1" applyProtection="1"/>
    <xf numFmtId="0" fontId="0" fillId="15" borderId="18" xfId="0" applyFill="1" applyBorder="1" applyProtection="1">
      <protection locked="0"/>
    </xf>
    <xf numFmtId="3" fontId="9" fillId="0" borderId="20" xfId="0" applyNumberFormat="1" applyFont="1" applyBorder="1" applyProtection="1">
      <protection locked="0"/>
    </xf>
    <xf numFmtId="4" fontId="9" fillId="0" borderId="22" xfId="0" applyNumberFormat="1" applyFont="1" applyBorder="1" applyProtection="1">
      <protection locked="0"/>
    </xf>
    <xf numFmtId="3" fontId="0" fillId="8" borderId="19" xfId="0" applyNumberFormat="1" applyFill="1" applyBorder="1" applyProtection="1"/>
    <xf numFmtId="3" fontId="9" fillId="0" borderId="21" xfId="0" applyNumberFormat="1" applyFont="1" applyBorder="1" applyProtection="1">
      <protection locked="0"/>
    </xf>
    <xf numFmtId="3" fontId="9" fillId="0" borderId="18" xfId="0" applyNumberFormat="1" applyFont="1" applyBorder="1" applyProtection="1">
      <protection locked="0"/>
    </xf>
    <xf numFmtId="3" fontId="9" fillId="0" borderId="22" xfId="0" applyNumberFormat="1" applyFont="1" applyBorder="1" applyProtection="1">
      <protection locked="0"/>
    </xf>
    <xf numFmtId="3" fontId="0" fillId="0" borderId="18" xfId="0" applyNumberFormat="1" applyFill="1" applyBorder="1" applyProtection="1">
      <protection locked="0"/>
    </xf>
    <xf numFmtId="0" fontId="9" fillId="0" borderId="18" xfId="0" applyFont="1" applyFill="1" applyBorder="1" applyAlignment="1" applyProtection="1">
      <alignment horizontal="right"/>
      <protection locked="0"/>
    </xf>
    <xf numFmtId="3" fontId="0" fillId="0" borderId="36" xfId="0" applyNumberFormat="1" applyBorder="1" applyProtection="1">
      <protection locked="0"/>
    </xf>
    <xf numFmtId="0" fontId="0" fillId="8" borderId="74" xfId="0" applyFill="1" applyBorder="1" applyProtection="1"/>
    <xf numFmtId="3" fontId="14" fillId="23" borderId="19" xfId="0" applyNumberFormat="1" applyFont="1" applyFill="1" applyBorder="1"/>
    <xf numFmtId="3" fontId="14" fillId="8" borderId="74" xfId="0" applyNumberFormat="1" applyFont="1" applyFill="1" applyBorder="1"/>
    <xf numFmtId="0" fontId="0" fillId="0" borderId="0" xfId="0" applyFill="1" applyBorder="1" applyProtection="1"/>
    <xf numFmtId="3" fontId="9" fillId="0" borderId="20" xfId="0" applyNumberFormat="1" applyFont="1" applyFill="1" applyBorder="1" applyAlignment="1" applyProtection="1">
      <alignment horizontal="center" vertical="top"/>
      <protection locked="0"/>
    </xf>
    <xf numFmtId="3" fontId="9" fillId="0" borderId="21" xfId="0" applyNumberFormat="1" applyFont="1" applyFill="1" applyBorder="1" applyAlignment="1" applyProtection="1">
      <alignment horizontal="center"/>
      <protection locked="0"/>
    </xf>
    <xf numFmtId="3" fontId="9" fillId="0" borderId="20" xfId="0" applyNumberFormat="1" applyFont="1" applyFill="1" applyBorder="1" applyAlignment="1" applyProtection="1">
      <alignment horizont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3" fontId="0" fillId="0" borderId="0" xfId="0" applyNumberFormat="1" applyProtection="1">
      <protection locked="0"/>
    </xf>
    <xf numFmtId="3" fontId="9" fillId="0" borderId="20" xfId="0" applyNumberFormat="1" applyFont="1" applyFill="1" applyBorder="1" applyProtection="1">
      <protection locked="0"/>
    </xf>
    <xf numFmtId="3" fontId="9" fillId="0" borderId="21" xfId="0" applyNumberFormat="1" applyFont="1" applyFill="1" applyBorder="1" applyProtection="1">
      <protection locked="0"/>
    </xf>
    <xf numFmtId="3" fontId="12" fillId="0" borderId="18" xfId="0" applyNumberFormat="1" applyFont="1" applyFill="1" applyBorder="1" applyProtection="1"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" applyAlignment="1">
      <alignment horizontal="left"/>
    </xf>
    <xf numFmtId="0" fontId="18" fillId="0" borderId="0" xfId="4" applyBorder="1" applyAlignment="1">
      <alignment horizontal="center"/>
    </xf>
    <xf numFmtId="4" fontId="0" fillId="0" borderId="0" xfId="0" applyNumberFormat="1" applyProtection="1"/>
    <xf numFmtId="0" fontId="19" fillId="0" borderId="0" xfId="0" applyFont="1"/>
    <xf numFmtId="166" fontId="0" fillId="8" borderId="49" xfId="0" applyNumberFormat="1" applyFill="1" applyBorder="1" applyAlignment="1">
      <alignment horizontal="center"/>
    </xf>
    <xf numFmtId="0" fontId="19" fillId="0" borderId="0" xfId="0" applyFont="1" applyFill="1" applyBorder="1"/>
    <xf numFmtId="14" fontId="0" fillId="0" borderId="0" xfId="0" applyNumberFormat="1" applyBorder="1"/>
    <xf numFmtId="0" fontId="0" fillId="2" borderId="35" xfId="0" applyFill="1" applyBorder="1"/>
    <xf numFmtId="0" fontId="19" fillId="2" borderId="35" xfId="0" applyFont="1" applyFill="1" applyBorder="1" applyAlignment="1">
      <alignment vertical="top"/>
    </xf>
    <xf numFmtId="0" fontId="0" fillId="2" borderId="43" xfId="0" applyFill="1" applyBorder="1" applyAlignment="1">
      <alignment horizontal="center" vertical="center"/>
    </xf>
    <xf numFmtId="0" fontId="19" fillId="2" borderId="34" xfId="0" applyFont="1" applyFill="1" applyBorder="1" applyAlignment="1"/>
    <xf numFmtId="0" fontId="19" fillId="2" borderId="35" xfId="0" applyFont="1" applyFill="1" applyBorder="1" applyAlignment="1"/>
    <xf numFmtId="0" fontId="19" fillId="2" borderId="20" xfId="0" applyFont="1" applyFill="1" applyBorder="1" applyAlignment="1">
      <alignment vertical="top"/>
    </xf>
    <xf numFmtId="0" fontId="40" fillId="2" borderId="42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2" fontId="0" fillId="0" borderId="49" xfId="0" applyNumberFormat="1" applyFill="1" applyBorder="1"/>
    <xf numFmtId="1" fontId="0" fillId="0" borderId="62" xfId="6" applyNumberFormat="1" applyFont="1" applyFill="1" applyBorder="1"/>
    <xf numFmtId="166" fontId="0" fillId="0" borderId="48" xfId="0" applyNumberFormat="1" applyFill="1" applyBorder="1" applyAlignment="1">
      <alignment horizontal="center"/>
    </xf>
    <xf numFmtId="166" fontId="0" fillId="8" borderId="80" xfId="0" applyNumberFormat="1" applyFill="1" applyBorder="1" applyAlignment="1">
      <alignment horizontal="center"/>
    </xf>
    <xf numFmtId="166" fontId="0" fillId="0" borderId="81" xfId="0" applyNumberFormat="1" applyFill="1" applyBorder="1" applyAlignment="1">
      <alignment horizontal="center"/>
    </xf>
    <xf numFmtId="2" fontId="0" fillId="17" borderId="50" xfId="0" applyNumberFormat="1" applyFill="1" applyBorder="1"/>
    <xf numFmtId="0" fontId="0" fillId="0" borderId="0" xfId="0" applyAlignment="1">
      <alignment horizontal="left"/>
    </xf>
    <xf numFmtId="2" fontId="23" fillId="17" borderId="50" xfId="0" applyNumberFormat="1" applyFont="1" applyFill="1" applyBorder="1"/>
    <xf numFmtId="1" fontId="23" fillId="0" borderId="62" xfId="6" applyNumberFormat="1" applyFont="1" applyFill="1" applyBorder="1"/>
    <xf numFmtId="166" fontId="23" fillId="0" borderId="48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2" fontId="19" fillId="20" borderId="50" xfId="0" applyNumberFormat="1" applyFont="1" applyFill="1" applyBorder="1"/>
    <xf numFmtId="1" fontId="19" fillId="20" borderId="53" xfId="6" applyNumberFormat="1" applyFont="1" applyFill="1" applyBorder="1"/>
    <xf numFmtId="166" fontId="19" fillId="20" borderId="52" xfId="0" applyNumberFormat="1" applyFont="1" applyFill="1" applyBorder="1" applyAlignment="1">
      <alignment horizontal="center"/>
    </xf>
    <xf numFmtId="166" fontId="19" fillId="20" borderId="50" xfId="0" applyNumberFormat="1" applyFont="1" applyFill="1" applyBorder="1" applyAlignment="1">
      <alignment horizontal="center"/>
    </xf>
    <xf numFmtId="166" fontId="19" fillId="20" borderId="82" xfId="0" applyNumberFormat="1" applyFont="1" applyFill="1" applyBorder="1" applyAlignment="1">
      <alignment horizontal="center"/>
    </xf>
    <xf numFmtId="166" fontId="19" fillId="20" borderId="83" xfId="0" applyNumberFormat="1" applyFont="1" applyFill="1" applyBorder="1" applyAlignment="1">
      <alignment horizontal="center"/>
    </xf>
    <xf numFmtId="166" fontId="19" fillId="20" borderId="53" xfId="0" applyNumberFormat="1" applyFont="1" applyFill="1" applyBorder="1" applyAlignment="1">
      <alignment horizontal="center"/>
    </xf>
    <xf numFmtId="166" fontId="0" fillId="8" borderId="62" xfId="0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9" fillId="2" borderId="55" xfId="0" applyFont="1" applyFill="1" applyBorder="1" applyAlignment="1">
      <alignment horizontal="center"/>
    </xf>
    <xf numFmtId="0" fontId="23" fillId="2" borderId="55" xfId="0" applyFont="1" applyFill="1" applyBorder="1" applyAlignment="1">
      <alignment vertical="center"/>
    </xf>
    <xf numFmtId="2" fontId="0" fillId="2" borderId="55" xfId="0" applyNumberFormat="1" applyFill="1" applyBorder="1"/>
    <xf numFmtId="1" fontId="0" fillId="2" borderId="58" xfId="6" applyNumberFormat="1" applyFont="1" applyFill="1" applyBorder="1"/>
    <xf numFmtId="166" fontId="0" fillId="2" borderId="84" xfId="0" applyNumberFormat="1" applyFill="1" applyBorder="1" applyAlignment="1">
      <alignment horizontal="center"/>
    </xf>
    <xf numFmtId="166" fontId="0" fillId="2" borderId="56" xfId="0" applyNumberFormat="1" applyFill="1" applyBorder="1" applyAlignment="1">
      <alignment horizontal="center"/>
    </xf>
    <xf numFmtId="166" fontId="0" fillId="2" borderId="85" xfId="0" applyNumberFormat="1" applyFill="1" applyBorder="1" applyAlignment="1">
      <alignment horizontal="center"/>
    </xf>
    <xf numFmtId="166" fontId="0" fillId="2" borderId="86" xfId="0" applyNumberFormat="1" applyFill="1" applyBorder="1" applyAlignment="1">
      <alignment horizontal="center"/>
    </xf>
    <xf numFmtId="166" fontId="0" fillId="2" borderId="58" xfId="0" applyNumberFormat="1" applyFill="1" applyBorder="1" applyAlignment="1">
      <alignment horizontal="center"/>
    </xf>
    <xf numFmtId="166" fontId="19" fillId="20" borderId="60" xfId="0" applyNumberFormat="1" applyFont="1" applyFill="1" applyBorder="1" applyAlignment="1">
      <alignment horizontal="center"/>
    </xf>
    <xf numFmtId="166" fontId="19" fillId="20" borderId="87" xfId="0" applyNumberFormat="1" applyFont="1" applyFill="1" applyBorder="1" applyAlignment="1">
      <alignment horizontal="center"/>
    </xf>
    <xf numFmtId="1" fontId="19" fillId="20" borderId="61" xfId="0" applyNumberFormat="1" applyFont="1" applyFill="1" applyBorder="1"/>
    <xf numFmtId="166" fontId="19" fillId="20" borderId="59" xfId="0" applyNumberFormat="1" applyFont="1" applyFill="1" applyBorder="1" applyAlignment="1">
      <alignment horizontal="center"/>
    </xf>
    <xf numFmtId="166" fontId="19" fillId="20" borderId="88" xfId="0" applyNumberFormat="1" applyFont="1" applyFill="1" applyBorder="1" applyAlignment="1">
      <alignment horizontal="center"/>
    </xf>
    <xf numFmtId="166" fontId="19" fillId="20" borderId="61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19" fillId="17" borderId="34" xfId="0" applyFont="1" applyFill="1" applyBorder="1"/>
    <xf numFmtId="0" fontId="0" fillId="17" borderId="34" xfId="0" applyFill="1" applyBorder="1"/>
    <xf numFmtId="168" fontId="0" fillId="17" borderId="33" xfId="0" applyNumberFormat="1" applyFill="1" applyBorder="1"/>
    <xf numFmtId="0" fontId="19" fillId="17" borderId="0" xfId="0" applyFont="1" applyFill="1" applyBorder="1"/>
    <xf numFmtId="0" fontId="0" fillId="17" borderId="0" xfId="0" applyFill="1" applyBorder="1"/>
    <xf numFmtId="0" fontId="0" fillId="17" borderId="36" xfId="0" applyFill="1" applyBorder="1"/>
    <xf numFmtId="168" fontId="0" fillId="17" borderId="0" xfId="6" applyNumberFormat="1" applyFont="1" applyFill="1" applyBorder="1"/>
    <xf numFmtId="0" fontId="0" fillId="17" borderId="0" xfId="0" applyFill="1" applyBorder="1" applyAlignment="1">
      <alignment horizontal="right"/>
    </xf>
    <xf numFmtId="0" fontId="0" fillId="17" borderId="20" xfId="0" applyFill="1" applyBorder="1"/>
    <xf numFmtId="0" fontId="0" fillId="17" borderId="0" xfId="0" applyFill="1" applyBorder="1" applyAlignment="1">
      <alignment horizontal="left"/>
    </xf>
    <xf numFmtId="0" fontId="19" fillId="17" borderId="0" xfId="0" applyFont="1" applyFill="1" applyBorder="1" applyAlignment="1">
      <alignment horizontal="right"/>
    </xf>
    <xf numFmtId="0" fontId="0" fillId="0" borderId="45" xfId="0" applyBorder="1"/>
    <xf numFmtId="0" fontId="0" fillId="0" borderId="40" xfId="0" applyBorder="1" applyAlignment="1">
      <alignment horizontal="center"/>
    </xf>
    <xf numFmtId="0" fontId="19" fillId="18" borderId="40" xfId="0" applyFont="1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0" fillId="17" borderId="35" xfId="0" applyFill="1" applyBorder="1"/>
    <xf numFmtId="0" fontId="19" fillId="0" borderId="0" xfId="0" applyFont="1" applyBorder="1"/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Fill="1" applyBorder="1" applyAlignment="1">
      <alignment horizontal="left"/>
    </xf>
    <xf numFmtId="166" fontId="30" fillId="0" borderId="0" xfId="0" applyNumberFormat="1" applyFont="1" applyBorder="1"/>
    <xf numFmtId="0" fontId="24" fillId="0" borderId="0" xfId="0" applyFont="1" applyBorder="1"/>
    <xf numFmtId="9" fontId="0" fillId="0" borderId="42" xfId="6" applyFont="1" applyFill="1" applyBorder="1" applyAlignment="1">
      <alignment horizontal="right" vertical="center"/>
    </xf>
    <xf numFmtId="9" fontId="0" fillId="0" borderId="43" xfId="6" applyFont="1" applyFill="1" applyBorder="1" applyAlignment="1">
      <alignment horizontal="right" vertical="center"/>
    </xf>
    <xf numFmtId="9" fontId="0" fillId="0" borderId="38" xfId="6" applyFont="1" applyFill="1" applyBorder="1" applyAlignment="1">
      <alignment horizontal="right" vertical="center"/>
    </xf>
    <xf numFmtId="9" fontId="0" fillId="0" borderId="45" xfId="6" applyFont="1" applyFill="1" applyBorder="1" applyAlignment="1">
      <alignment horizontal="right" vertical="center"/>
    </xf>
    <xf numFmtId="9" fontId="0" fillId="6" borderId="42" xfId="6" applyFont="1" applyFill="1" applyBorder="1" applyAlignment="1">
      <alignment horizontal="right" vertical="center"/>
    </xf>
    <xf numFmtId="9" fontId="19" fillId="0" borderId="42" xfId="6" applyNumberFormat="1" applyFont="1" applyFill="1" applyBorder="1" applyAlignment="1">
      <alignment horizontal="right" vertical="center"/>
    </xf>
    <xf numFmtId="9" fontId="19" fillId="0" borderId="42" xfId="6" applyFont="1" applyFill="1" applyBorder="1" applyAlignment="1">
      <alignment horizontal="right" vertical="center"/>
    </xf>
    <xf numFmtId="0" fontId="0" fillId="0" borderId="18" xfId="0" applyBorder="1" applyProtection="1"/>
    <xf numFmtId="1" fontId="18" fillId="0" borderId="44" xfId="4" applyNumberFormat="1" applyFill="1" applyBorder="1"/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right" vertical="center"/>
    </xf>
    <xf numFmtId="1" fontId="0" fillId="0" borderId="42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43" xfId="0" applyFill="1" applyBorder="1" applyAlignment="1">
      <alignment horizontal="right" vertical="center"/>
    </xf>
    <xf numFmtId="1" fontId="0" fillId="0" borderId="43" xfId="0" applyNumberForma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1" fontId="0" fillId="0" borderId="38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0" fillId="0" borderId="45" xfId="0" applyFill="1" applyBorder="1" applyAlignment="1">
      <alignment horizontal="right" vertical="center"/>
    </xf>
    <xf numFmtId="1" fontId="0" fillId="0" borderId="45" xfId="0" applyNumberFormat="1" applyFill="1" applyBorder="1" applyAlignment="1">
      <alignment horizontal="right" vertical="center"/>
    </xf>
    <xf numFmtId="1" fontId="0" fillId="15" borderId="43" xfId="0" applyNumberFormat="1" applyFill="1" applyBorder="1" applyAlignment="1">
      <alignment horizontal="right" vertical="center"/>
    </xf>
    <xf numFmtId="1" fontId="0" fillId="15" borderId="45" xfId="0" applyNumberFormat="1" applyFill="1" applyBorder="1" applyAlignment="1">
      <alignment horizontal="right" vertical="center"/>
    </xf>
    <xf numFmtId="0" fontId="0" fillId="6" borderId="42" xfId="0" applyFill="1" applyBorder="1" applyAlignment="1">
      <alignment vertical="center"/>
    </xf>
    <xf numFmtId="1" fontId="0" fillId="6" borderId="42" xfId="0" applyNumberFormat="1" applyFill="1" applyBorder="1" applyAlignment="1">
      <alignment horizontal="right" vertical="center"/>
    </xf>
    <xf numFmtId="0" fontId="0" fillId="6" borderId="42" xfId="0" applyFill="1" applyBorder="1" applyAlignment="1">
      <alignment horizontal="right" vertical="center"/>
    </xf>
    <xf numFmtId="1" fontId="0" fillId="15" borderId="42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left" vertical="center" wrapText="1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1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47" xfId="0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right" vertical="center"/>
    </xf>
    <xf numFmtId="1" fontId="19" fillId="0" borderId="42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 applyProtection="1">
      <alignment horizontal="right"/>
      <protection locked="0"/>
    </xf>
    <xf numFmtId="0" fontId="0" fillId="24" borderId="0" xfId="0" applyFill="1"/>
    <xf numFmtId="0" fontId="0" fillId="24" borderId="18" xfId="0" applyFill="1" applyBorder="1" applyProtection="1">
      <protection locked="0"/>
    </xf>
    <xf numFmtId="0" fontId="9" fillId="24" borderId="20" xfId="0" applyFont="1" applyFill="1" applyBorder="1" applyProtection="1">
      <protection locked="0"/>
    </xf>
    <xf numFmtId="0" fontId="9" fillId="24" borderId="21" xfId="0" applyFont="1" applyFill="1" applyBorder="1" applyProtection="1">
      <protection locked="0"/>
    </xf>
    <xf numFmtId="0" fontId="9" fillId="24" borderId="18" xfId="0" applyFont="1" applyFill="1" applyBorder="1" applyProtection="1">
      <protection locked="0"/>
    </xf>
    <xf numFmtId="0" fontId="9" fillId="24" borderId="22" xfId="0" applyFont="1" applyFill="1" applyBorder="1" applyProtection="1">
      <protection locked="0"/>
    </xf>
    <xf numFmtId="0" fontId="0" fillId="24" borderId="0" xfId="0" applyFill="1" applyProtection="1">
      <protection locked="0"/>
    </xf>
    <xf numFmtId="4" fontId="9" fillId="24" borderId="18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Border="1"/>
    <xf numFmtId="0" fontId="37" fillId="0" borderId="0" xfId="0" applyFont="1" applyFill="1" applyBorder="1" applyProtection="1"/>
    <xf numFmtId="0" fontId="37" fillId="0" borderId="0" xfId="0" applyFont="1" applyFill="1" applyBorder="1"/>
    <xf numFmtId="0" fontId="37" fillId="0" borderId="0" xfId="233" applyFont="1" applyFill="1" applyBorder="1" applyProtection="1"/>
    <xf numFmtId="3" fontId="37" fillId="0" borderId="0" xfId="0" applyNumberFormat="1" applyFont="1" applyFill="1" applyBorder="1" applyProtection="1"/>
    <xf numFmtId="0" fontId="37" fillId="0" borderId="0" xfId="4" applyFont="1" applyFill="1" applyBorder="1" applyProtection="1">
      <protection locked="0"/>
    </xf>
    <xf numFmtId="3" fontId="0" fillId="0" borderId="20" xfId="0" applyNumberFormat="1" applyBorder="1" applyProtection="1">
      <protection locked="0"/>
    </xf>
    <xf numFmtId="3" fontId="14" fillId="0" borderId="76" xfId="0" applyNumberFormat="1" applyFont="1" applyBorder="1" applyProtection="1">
      <protection locked="0"/>
    </xf>
    <xf numFmtId="3" fontId="14" fillId="0" borderId="20" xfId="0" applyNumberFormat="1" applyFont="1" applyBorder="1" applyProtection="1">
      <protection locked="0"/>
    </xf>
    <xf numFmtId="3" fontId="14" fillId="0" borderId="22" xfId="0" applyNumberFormat="1" applyFont="1" applyBorder="1" applyProtection="1">
      <protection locked="0"/>
    </xf>
    <xf numFmtId="3" fontId="14" fillId="0" borderId="18" xfId="0" applyNumberFormat="1" applyFont="1" applyBorder="1" applyProtection="1">
      <protection locked="0"/>
    </xf>
    <xf numFmtId="3" fontId="37" fillId="0" borderId="20" xfId="0" applyNumberFormat="1" applyFont="1" applyBorder="1" applyProtection="1">
      <protection locked="0"/>
    </xf>
    <xf numFmtId="3" fontId="37" fillId="0" borderId="20" xfId="0" applyNumberFormat="1" applyFont="1" applyBorder="1" applyAlignment="1" applyProtection="1">
      <alignment vertical="center"/>
      <protection locked="0"/>
    </xf>
    <xf numFmtId="3" fontId="37" fillId="0" borderId="22" xfId="0" applyNumberFormat="1" applyFont="1" applyBorder="1" applyAlignment="1" applyProtection="1">
      <alignment horizontal="right" vertical="center" wrapText="1"/>
      <protection locked="0"/>
    </xf>
    <xf numFmtId="3" fontId="14" fillId="0" borderId="20" xfId="0" applyNumberFormat="1" applyFont="1" applyBorder="1" applyAlignment="1" applyProtection="1">
      <alignment horizontal="right" vertical="center" wrapText="1"/>
      <protection locked="0"/>
    </xf>
    <xf numFmtId="3" fontId="14" fillId="0" borderId="22" xfId="0" applyNumberFormat="1" applyFont="1" applyBorder="1" applyAlignment="1" applyProtection="1">
      <alignment horizontal="right" vertical="center" wrapText="1"/>
      <protection locked="0"/>
    </xf>
    <xf numFmtId="0" fontId="14" fillId="0" borderId="20" xfId="0" applyFont="1" applyBorder="1" applyProtection="1">
      <protection locked="0"/>
    </xf>
    <xf numFmtId="0" fontId="14" fillId="0" borderId="22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" fontId="37" fillId="0" borderId="18" xfId="0" applyNumberFormat="1" applyFont="1" applyBorder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76" xfId="0" applyBorder="1" applyProtection="1">
      <protection locked="0"/>
    </xf>
    <xf numFmtId="3" fontId="43" fillId="0" borderId="20" xfId="0" applyNumberFormat="1" applyFont="1" applyBorder="1" applyProtection="1">
      <protection locked="0"/>
    </xf>
    <xf numFmtId="3" fontId="43" fillId="0" borderId="21" xfId="0" applyNumberFormat="1" applyFont="1" applyBorder="1" applyProtection="1">
      <protection locked="0"/>
    </xf>
    <xf numFmtId="3" fontId="43" fillId="0" borderId="18" xfId="0" applyNumberFormat="1" applyFont="1" applyBorder="1" applyProtection="1">
      <protection locked="0"/>
    </xf>
    <xf numFmtId="3" fontId="43" fillId="0" borderId="18" xfId="0" applyNumberFormat="1" applyFont="1" applyBorder="1" applyAlignment="1" applyProtection="1">
      <alignment horizontal="right"/>
      <protection locked="0"/>
    </xf>
    <xf numFmtId="3" fontId="43" fillId="0" borderId="22" xfId="0" applyNumberFormat="1" applyFont="1" applyBorder="1" applyProtection="1">
      <protection locked="0"/>
    </xf>
    <xf numFmtId="3" fontId="43" fillId="0" borderId="20" xfId="0" applyNumberFormat="1" applyFont="1" applyFill="1" applyBorder="1" applyAlignment="1" applyProtection="1">
      <alignment horizontal="center" vertical="top"/>
      <protection locked="0"/>
    </xf>
    <xf numFmtId="3" fontId="43" fillId="0" borderId="21" xfId="0" applyNumberFormat="1" applyFont="1" applyFill="1" applyBorder="1" applyAlignment="1" applyProtection="1">
      <alignment horizontal="center"/>
      <protection locked="0"/>
    </xf>
    <xf numFmtId="3" fontId="43" fillId="0" borderId="20" xfId="0" applyNumberFormat="1" applyFont="1" applyFill="1" applyBorder="1" applyAlignment="1" applyProtection="1">
      <alignment horizontal="center"/>
      <protection locked="0"/>
    </xf>
    <xf numFmtId="3" fontId="4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20" xfId="0" applyNumberFormat="1" applyFont="1" applyFill="1" applyBorder="1" applyProtection="1">
      <protection locked="0"/>
    </xf>
    <xf numFmtId="3" fontId="43" fillId="0" borderId="21" xfId="0" applyNumberFormat="1" applyFont="1" applyFill="1" applyBorder="1" applyProtection="1">
      <protection locked="0"/>
    </xf>
    <xf numFmtId="3" fontId="44" fillId="0" borderId="18" xfId="0" applyNumberFormat="1" applyFont="1" applyFill="1" applyBorder="1" applyAlignment="1" applyProtection="1">
      <alignment horizontal="right"/>
      <protection locked="0"/>
    </xf>
    <xf numFmtId="3" fontId="44" fillId="0" borderId="18" xfId="0" applyNumberFormat="1" applyFont="1" applyFill="1" applyBorder="1" applyProtection="1">
      <protection locked="0"/>
    </xf>
    <xf numFmtId="3" fontId="44" fillId="0" borderId="18" xfId="0" applyNumberFormat="1" applyFont="1" applyFill="1" applyBorder="1" applyAlignment="1" applyProtection="1">
      <alignment vertical="center"/>
      <protection locked="0"/>
    </xf>
    <xf numFmtId="3" fontId="45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0" applyFont="1" applyBorder="1" applyProtection="1">
      <protection locked="0"/>
    </xf>
    <xf numFmtId="0" fontId="43" fillId="0" borderId="21" xfId="0" applyFont="1" applyBorder="1" applyProtection="1">
      <protection locked="0"/>
    </xf>
    <xf numFmtId="0" fontId="43" fillId="0" borderId="18" xfId="0" applyFont="1" applyBorder="1" applyProtection="1">
      <protection locked="0"/>
    </xf>
    <xf numFmtId="0" fontId="43" fillId="0" borderId="22" xfId="0" applyFont="1" applyBorder="1" applyProtection="1">
      <protection locked="0"/>
    </xf>
    <xf numFmtId="4" fontId="43" fillId="0" borderId="20" xfId="0" applyNumberFormat="1" applyFont="1" applyBorder="1" applyProtection="1">
      <protection locked="0"/>
    </xf>
    <xf numFmtId="4" fontId="43" fillId="0" borderId="21" xfId="0" applyNumberFormat="1" applyFont="1" applyBorder="1" applyProtection="1">
      <protection locked="0"/>
    </xf>
    <xf numFmtId="4" fontId="43" fillId="0" borderId="18" xfId="0" applyNumberFormat="1" applyFont="1" applyBorder="1" applyProtection="1">
      <protection locked="0"/>
    </xf>
    <xf numFmtId="4" fontId="43" fillId="0" borderId="22" xfId="0" applyNumberFormat="1" applyFont="1" applyBorder="1" applyProtection="1">
      <protection locked="0"/>
    </xf>
    <xf numFmtId="3" fontId="4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33" applyFont="1" applyProtection="1"/>
    <xf numFmtId="0" fontId="0" fillId="0" borderId="89" xfId="0" applyBorder="1" applyProtection="1"/>
    <xf numFmtId="3" fontId="0" fillId="0" borderId="89" xfId="0" applyNumberFormat="1" applyBorder="1" applyProtection="1"/>
    <xf numFmtId="3" fontId="0" fillId="8" borderId="89" xfId="0" applyNumberFormat="1" applyFill="1" applyBorder="1" applyProtection="1"/>
    <xf numFmtId="3" fontId="0" fillId="0" borderId="89" xfId="0" applyNumberFormat="1" applyBorder="1" applyProtection="1">
      <protection locked="0"/>
    </xf>
    <xf numFmtId="0" fontId="0" fillId="8" borderId="89" xfId="0" applyFill="1" applyBorder="1" applyProtection="1"/>
    <xf numFmtId="3" fontId="0" fillId="17" borderId="89" xfId="0" applyNumberFormat="1" applyFill="1" applyBorder="1" applyProtection="1">
      <protection locked="0"/>
    </xf>
    <xf numFmtId="0" fontId="0" fillId="0" borderId="18" xfId="0" applyFill="1" applyBorder="1" applyProtection="1"/>
    <xf numFmtId="0" fontId="4" fillId="0" borderId="0" xfId="233" applyFont="1" applyProtection="1"/>
    <xf numFmtId="0" fontId="43" fillId="0" borderId="20" xfId="0" applyFont="1" applyFill="1" applyBorder="1" applyProtection="1">
      <protection locked="0"/>
    </xf>
    <xf numFmtId="0" fontId="43" fillId="0" borderId="21" xfId="0" applyFont="1" applyFill="1" applyBorder="1" applyProtection="1">
      <protection locked="0"/>
    </xf>
    <xf numFmtId="0" fontId="44" fillId="0" borderId="18" xfId="0" applyFont="1" applyFill="1" applyBorder="1" applyProtection="1">
      <protection locked="0"/>
    </xf>
    <xf numFmtId="0" fontId="44" fillId="0" borderId="18" xfId="0" applyFont="1" applyFill="1" applyBorder="1" applyAlignment="1" applyProtection="1">
      <alignment vertical="center"/>
      <protection locked="0"/>
    </xf>
    <xf numFmtId="0" fontId="44" fillId="0" borderId="21" xfId="0" applyFont="1" applyFill="1" applyBorder="1" applyAlignment="1" applyProtection="1">
      <alignment horizontal="right" vertical="center" wrapText="1"/>
      <protection locked="0"/>
    </xf>
    <xf numFmtId="0" fontId="45" fillId="0" borderId="20" xfId="0" applyFont="1" applyFill="1" applyBorder="1" applyAlignment="1" applyProtection="1">
      <alignment horizontal="right" vertical="center" wrapText="1"/>
      <protection locked="0"/>
    </xf>
    <xf numFmtId="0" fontId="45" fillId="0" borderId="18" xfId="0" applyFont="1" applyFill="1" applyBorder="1" applyAlignment="1" applyProtection="1">
      <alignment horizontal="right" vertical="center" wrapText="1"/>
      <protection locked="0"/>
    </xf>
    <xf numFmtId="0" fontId="43" fillId="0" borderId="21" xfId="0" applyFont="1" applyFill="1" applyBorder="1" applyAlignment="1" applyProtection="1">
      <alignment horizontal="right" vertical="center" wrapText="1"/>
      <protection locked="0"/>
    </xf>
    <xf numFmtId="3" fontId="14" fillId="0" borderId="18" xfId="0" applyNumberFormat="1" applyFont="1" applyFill="1" applyBorder="1" applyProtection="1">
      <protection locked="0"/>
    </xf>
    <xf numFmtId="0" fontId="46" fillId="17" borderId="89" xfId="0" applyFont="1" applyFill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0" fillId="0" borderId="18" xfId="233" applyFont="1" applyBorder="1" applyProtection="1">
      <protection locked="0"/>
    </xf>
    <xf numFmtId="0" fontId="2" fillId="0" borderId="0" xfId="233" applyFont="1" applyProtection="1"/>
    <xf numFmtId="0" fontId="0" fillId="0" borderId="0" xfId="0"/>
    <xf numFmtId="0" fontId="0" fillId="0" borderId="18" xfId="0" applyBorder="1" applyProtection="1">
      <protection locked="0"/>
    </xf>
    <xf numFmtId="0" fontId="43" fillId="0" borderId="20" xfId="0" applyFont="1" applyBorder="1" applyProtection="1">
      <protection locked="0"/>
    </xf>
    <xf numFmtId="0" fontId="44" fillId="0" borderId="18" xfId="0" applyFont="1" applyFill="1" applyBorder="1" applyProtection="1">
      <protection locked="0"/>
    </xf>
    <xf numFmtId="0" fontId="0" fillId="0" borderId="0" xfId="0" applyProtection="1"/>
    <xf numFmtId="3" fontId="0" fillId="8" borderId="19" xfId="0" applyNumberFormat="1" applyFill="1" applyBorder="1" applyProtection="1"/>
    <xf numFmtId="3" fontId="43" fillId="0" borderId="20" xfId="0" applyNumberFormat="1" applyFont="1" applyBorder="1" applyProtection="1">
      <protection locked="0"/>
    </xf>
    <xf numFmtId="3" fontId="43" fillId="0" borderId="21" xfId="0" applyNumberFormat="1" applyFont="1" applyBorder="1" applyProtection="1">
      <protection locked="0"/>
    </xf>
    <xf numFmtId="3" fontId="43" fillId="0" borderId="18" xfId="0" applyNumberFormat="1" applyFont="1" applyBorder="1" applyProtection="1">
      <protection locked="0"/>
    </xf>
    <xf numFmtId="3" fontId="43" fillId="0" borderId="22" xfId="0" applyNumberFormat="1" applyFont="1" applyBorder="1" applyProtection="1">
      <protection locked="0"/>
    </xf>
    <xf numFmtId="3" fontId="0" fillId="0" borderId="18" xfId="0" applyNumberFormat="1" applyBorder="1" applyProtection="1">
      <protection locked="0"/>
    </xf>
    <xf numFmtId="3" fontId="43" fillId="0" borderId="20" xfId="0" applyNumberFormat="1" applyFont="1" applyFill="1" applyBorder="1" applyAlignment="1" applyProtection="1">
      <alignment horizontal="center" vertical="top"/>
      <protection locked="0"/>
    </xf>
    <xf numFmtId="3" fontId="43" fillId="0" borderId="21" xfId="0" applyNumberFormat="1" applyFont="1" applyFill="1" applyBorder="1" applyAlignment="1" applyProtection="1">
      <alignment horizontal="center"/>
      <protection locked="0"/>
    </xf>
    <xf numFmtId="3" fontId="43" fillId="0" borderId="20" xfId="0" applyNumberFormat="1" applyFont="1" applyFill="1" applyBorder="1" applyAlignment="1" applyProtection="1">
      <alignment horizont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Border="1" applyProtection="1">
      <protection locked="0"/>
    </xf>
    <xf numFmtId="0" fontId="14" fillId="0" borderId="18" xfId="0" applyFont="1" applyBorder="1" applyProtection="1">
      <protection locked="0"/>
    </xf>
    <xf numFmtId="4" fontId="0" fillId="0" borderId="18" xfId="0" applyNumberFormat="1" applyBorder="1" applyProtection="1">
      <protection locked="0"/>
    </xf>
    <xf numFmtId="0" fontId="43" fillId="0" borderId="20" xfId="0" applyFont="1" applyFill="1" applyBorder="1" applyProtection="1">
      <protection locked="0"/>
    </xf>
    <xf numFmtId="0" fontId="43" fillId="0" borderId="21" xfId="0" applyFont="1" applyFill="1" applyBorder="1" applyProtection="1">
      <protection locked="0"/>
    </xf>
    <xf numFmtId="0" fontId="44" fillId="0" borderId="18" xfId="0" applyFont="1" applyFill="1" applyBorder="1" applyAlignment="1" applyProtection="1">
      <alignment vertical="center"/>
      <protection locked="0"/>
    </xf>
    <xf numFmtId="0" fontId="44" fillId="0" borderId="21" xfId="0" applyFont="1" applyFill="1" applyBorder="1" applyAlignment="1" applyProtection="1">
      <alignment horizontal="right" vertical="center" wrapText="1"/>
      <protection locked="0"/>
    </xf>
    <xf numFmtId="0" fontId="45" fillId="0" borderId="20" xfId="0" applyFont="1" applyFill="1" applyBorder="1" applyAlignment="1" applyProtection="1">
      <alignment horizontal="right" vertical="center" wrapText="1"/>
      <protection locked="0"/>
    </xf>
    <xf numFmtId="0" fontId="45" fillId="0" borderId="18" xfId="0" applyFont="1" applyFill="1" applyBorder="1" applyAlignment="1" applyProtection="1">
      <alignment horizontal="right" vertical="center" wrapText="1"/>
      <protection locked="0"/>
    </xf>
    <xf numFmtId="0" fontId="43" fillId="0" borderId="21" xfId="0" applyFont="1" applyFill="1" applyBorder="1" applyAlignment="1" applyProtection="1">
      <alignment horizontal="right" vertical="center" wrapText="1"/>
      <protection locked="0"/>
    </xf>
    <xf numFmtId="4" fontId="43" fillId="0" borderId="20" xfId="0" applyNumberFormat="1" applyFont="1" applyBorder="1" applyProtection="1">
      <protection locked="0"/>
    </xf>
    <xf numFmtId="4" fontId="43" fillId="0" borderId="21" xfId="0" applyNumberFormat="1" applyFont="1" applyBorder="1" applyProtection="1">
      <protection locked="0"/>
    </xf>
    <xf numFmtId="4" fontId="43" fillId="0" borderId="18" xfId="0" applyNumberFormat="1" applyFont="1" applyBorder="1" applyProtection="1">
      <protection locked="0"/>
    </xf>
    <xf numFmtId="4" fontId="43" fillId="0" borderId="22" xfId="0" applyNumberFormat="1" applyFont="1" applyBorder="1" applyProtection="1">
      <protection locked="0"/>
    </xf>
    <xf numFmtId="3" fontId="0" fillId="0" borderId="20" xfId="0" applyNumberFormat="1" applyBorder="1" applyProtection="1">
      <protection locked="0"/>
    </xf>
    <xf numFmtId="0" fontId="0" fillId="0" borderId="18" xfId="0" applyFill="1" applyBorder="1" applyProtection="1">
      <protection locked="0"/>
    </xf>
    <xf numFmtId="3" fontId="0" fillId="0" borderId="18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3" fontId="0" fillId="0" borderId="19" xfId="0" applyNumberFormat="1" applyFill="1" applyBorder="1" applyProtection="1"/>
    <xf numFmtId="0" fontId="1" fillId="0" borderId="18" xfId="233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22" xfId="0" applyFont="1" applyBorder="1" applyProtection="1">
      <protection locked="0"/>
    </xf>
    <xf numFmtId="0" fontId="13" fillId="0" borderId="20" xfId="0" applyFont="1" applyFill="1" applyBorder="1" applyProtection="1">
      <protection locked="0"/>
    </xf>
    <xf numFmtId="0" fontId="13" fillId="0" borderId="21" xfId="0" applyFont="1" applyFill="1" applyBorder="1" applyProtection="1">
      <protection locked="0"/>
    </xf>
    <xf numFmtId="0" fontId="13" fillId="0" borderId="21" xfId="0" applyFont="1" applyFill="1" applyBorder="1" applyAlignment="1" applyProtection="1">
      <alignment horizontal="right" vertical="center" wrapText="1"/>
      <protection locked="0"/>
    </xf>
    <xf numFmtId="3" fontId="9" fillId="0" borderId="22" xfId="0" applyNumberFormat="1" applyFont="1" applyFill="1" applyBorder="1" applyProtection="1">
      <protection locked="0"/>
    </xf>
    <xf numFmtId="0" fontId="15" fillId="9" borderId="7" xfId="0" applyFont="1" applyFill="1" applyBorder="1" applyAlignment="1">
      <alignment horizontal="left"/>
    </xf>
    <xf numFmtId="0" fontId="15" fillId="9" borderId="8" xfId="0" applyFont="1" applyFill="1" applyBorder="1" applyAlignment="1">
      <alignment horizontal="left"/>
    </xf>
    <xf numFmtId="0" fontId="15" fillId="9" borderId="29" xfId="0" applyFont="1" applyFill="1" applyBorder="1" applyAlignment="1">
      <alignment horizontal="left"/>
    </xf>
    <xf numFmtId="0" fontId="15" fillId="10" borderId="10" xfId="0" applyFont="1" applyFill="1" applyBorder="1" applyAlignment="1">
      <alignment horizontal="center" vertical="top"/>
    </xf>
    <xf numFmtId="0" fontId="15" fillId="10" borderId="30" xfId="0" applyFont="1" applyFill="1" applyBorder="1" applyAlignment="1">
      <alignment horizontal="center" vertical="top"/>
    </xf>
    <xf numFmtId="0" fontId="15" fillId="11" borderId="32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center" vertical="top"/>
    </xf>
    <xf numFmtId="0" fontId="8" fillId="3" borderId="11" xfId="0" applyFont="1" applyFill="1" applyBorder="1" applyAlignment="1" applyProtection="1">
      <alignment horizontal="center" vertical="top"/>
    </xf>
    <xf numFmtId="0" fontId="8" fillId="4" borderId="24" xfId="0" applyFont="1" applyFill="1" applyBorder="1" applyAlignment="1" applyProtection="1">
      <alignment horizontal="center"/>
    </xf>
    <xf numFmtId="0" fontId="8" fillId="4" borderId="25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25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2" borderId="7" xfId="4" applyFont="1" applyFill="1" applyBorder="1" applyAlignment="1" applyProtection="1">
      <alignment horizontal="left"/>
    </xf>
    <xf numFmtId="0" fontId="8" fillId="2" borderId="8" xfId="4" applyFont="1" applyFill="1" applyBorder="1" applyAlignment="1" applyProtection="1">
      <alignment horizontal="left"/>
    </xf>
    <xf numFmtId="0" fontId="8" fillId="2" borderId="9" xfId="4" applyFont="1" applyFill="1" applyBorder="1" applyAlignment="1" applyProtection="1">
      <alignment horizontal="left"/>
    </xf>
    <xf numFmtId="0" fontId="8" fillId="3" borderId="12" xfId="4" applyFont="1" applyFill="1" applyBorder="1" applyAlignment="1" applyProtection="1">
      <alignment horizontal="center" vertical="top"/>
    </xf>
    <xf numFmtId="0" fontId="8" fillId="3" borderId="11" xfId="4" applyFont="1" applyFill="1" applyBorder="1" applyAlignment="1" applyProtection="1">
      <alignment horizontal="center" vertical="top"/>
    </xf>
    <xf numFmtId="0" fontId="8" fillId="4" borderId="24" xfId="4" applyFont="1" applyFill="1" applyBorder="1" applyAlignment="1" applyProtection="1">
      <alignment horizontal="center"/>
    </xf>
    <xf numFmtId="0" fontId="8" fillId="4" borderId="25" xfId="4" applyFont="1" applyFill="1" applyBorder="1" applyAlignment="1" applyProtection="1">
      <alignment horizontal="center"/>
    </xf>
    <xf numFmtId="0" fontId="8" fillId="5" borderId="24" xfId="4" applyFont="1" applyFill="1" applyBorder="1" applyAlignment="1" applyProtection="1">
      <alignment horizontal="center" vertical="center" wrapText="1"/>
    </xf>
    <xf numFmtId="0" fontId="8" fillId="5" borderId="26" xfId="4" applyFont="1" applyFill="1" applyBorder="1" applyAlignment="1" applyProtection="1">
      <alignment horizontal="center" vertical="center" wrapText="1"/>
    </xf>
    <xf numFmtId="0" fontId="8" fillId="5" borderId="25" xfId="4" applyFont="1" applyFill="1" applyBorder="1" applyAlignment="1" applyProtection="1">
      <alignment horizontal="center" vertical="center" wrapText="1"/>
    </xf>
    <xf numFmtId="0" fontId="8" fillId="6" borderId="24" xfId="4" applyFont="1" applyFill="1" applyBorder="1" applyAlignment="1" applyProtection="1">
      <alignment horizontal="center" vertical="center" wrapText="1"/>
    </xf>
    <xf numFmtId="0" fontId="8" fillId="6" borderId="26" xfId="4" applyFont="1" applyFill="1" applyBorder="1" applyAlignment="1" applyProtection="1">
      <alignment horizontal="center" vertical="center" wrapText="1"/>
    </xf>
    <xf numFmtId="0" fontId="8" fillId="6" borderId="25" xfId="4" applyFont="1" applyFill="1" applyBorder="1" applyAlignment="1" applyProtection="1">
      <alignment horizontal="center" vertical="center" wrapText="1"/>
    </xf>
    <xf numFmtId="0" fontId="19" fillId="16" borderId="33" xfId="4" applyFont="1" applyFill="1" applyBorder="1" applyAlignment="1">
      <alignment horizontal="center"/>
    </xf>
    <xf numFmtId="0" fontId="19" fillId="16" borderId="34" xfId="4" applyFont="1" applyFill="1" applyBorder="1" applyAlignment="1">
      <alignment horizontal="center"/>
    </xf>
    <xf numFmtId="0" fontId="19" fillId="16" borderId="35" xfId="4" applyFont="1" applyFill="1" applyBorder="1" applyAlignment="1">
      <alignment horizontal="center"/>
    </xf>
    <xf numFmtId="0" fontId="19" fillId="0" borderId="37" xfId="4" applyFont="1" applyBorder="1" applyAlignment="1">
      <alignment horizontal="center"/>
    </xf>
    <xf numFmtId="0" fontId="19" fillId="0" borderId="38" xfId="4" applyFont="1" applyBorder="1" applyAlignment="1">
      <alignment horizontal="center"/>
    </xf>
    <xf numFmtId="0" fontId="19" fillId="0" borderId="39" xfId="4" applyFont="1" applyBorder="1" applyAlignment="1">
      <alignment horizontal="center"/>
    </xf>
    <xf numFmtId="0" fontId="19" fillId="2" borderId="37" xfId="4" applyFont="1" applyFill="1" applyBorder="1" applyAlignment="1">
      <alignment horizontal="center" vertical="top"/>
    </xf>
    <xf numFmtId="0" fontId="19" fillId="2" borderId="39" xfId="4" applyFont="1" applyFill="1" applyBorder="1" applyAlignment="1">
      <alignment horizontal="center" vertical="top"/>
    </xf>
    <xf numFmtId="0" fontId="19" fillId="0" borderId="34" xfId="4" applyFont="1" applyBorder="1" applyAlignment="1">
      <alignment horizontal="center" vertical="top"/>
    </xf>
    <xf numFmtId="0" fontId="19" fillId="0" borderId="35" xfId="4" applyFont="1" applyBorder="1" applyAlignment="1">
      <alignment horizontal="center" vertical="top"/>
    </xf>
    <xf numFmtId="0" fontId="19" fillId="0" borderId="40" xfId="4" applyFont="1" applyBorder="1" applyAlignment="1">
      <alignment horizontal="center" vertical="top"/>
    </xf>
    <xf numFmtId="0" fontId="19" fillId="0" borderId="41" xfId="4" applyFont="1" applyBorder="1" applyAlignment="1">
      <alignment horizontal="center" vertical="top"/>
    </xf>
    <xf numFmtId="0" fontId="19" fillId="0" borderId="33" xfId="4" applyFont="1" applyBorder="1" applyAlignment="1">
      <alignment horizontal="center"/>
    </xf>
    <xf numFmtId="0" fontId="19" fillId="0" borderId="34" xfId="4" applyFont="1" applyBorder="1" applyAlignment="1">
      <alignment horizontal="center"/>
    </xf>
    <xf numFmtId="0" fontId="19" fillId="0" borderId="35" xfId="4" applyFont="1" applyBorder="1" applyAlignment="1">
      <alignment horizontal="center"/>
    </xf>
    <xf numFmtId="9" fontId="19" fillId="0" borderId="36" xfId="4" applyNumberFormat="1" applyFont="1" applyBorder="1" applyAlignment="1">
      <alignment horizontal="center"/>
    </xf>
    <xf numFmtId="9" fontId="19" fillId="0" borderId="0" xfId="4" applyNumberFormat="1" applyFont="1" applyBorder="1" applyAlignment="1">
      <alignment horizontal="center"/>
    </xf>
    <xf numFmtId="0" fontId="19" fillId="7" borderId="33" xfId="4" applyFont="1" applyFill="1" applyBorder="1" applyAlignment="1">
      <alignment horizontal="center"/>
    </xf>
    <xf numFmtId="0" fontId="19" fillId="7" borderId="34" xfId="4" applyFont="1" applyFill="1" applyBorder="1" applyAlignment="1">
      <alignment horizontal="center"/>
    </xf>
    <xf numFmtId="0" fontId="19" fillId="7" borderId="35" xfId="4" applyFont="1" applyFill="1" applyBorder="1" applyAlignment="1">
      <alignment horizontal="center"/>
    </xf>
    <xf numFmtId="0" fontId="19" fillId="0" borderId="37" xfId="4" applyFont="1" applyBorder="1" applyAlignment="1">
      <alignment horizontal="center" vertical="top"/>
    </xf>
    <xf numFmtId="0" fontId="19" fillId="0" borderId="39" xfId="4" applyFont="1" applyBorder="1" applyAlignment="1">
      <alignment horizontal="center" vertical="top"/>
    </xf>
    <xf numFmtId="0" fontId="19" fillId="2" borderId="47" xfId="4" applyFont="1" applyFill="1" applyBorder="1" applyAlignment="1">
      <alignment horizontal="center"/>
    </xf>
    <xf numFmtId="0" fontId="19" fillId="2" borderId="41" xfId="4" applyFont="1" applyFill="1" applyBorder="1" applyAlignment="1">
      <alignment horizontal="center"/>
    </xf>
    <xf numFmtId="0" fontId="18" fillId="0" borderId="0" xfId="4" applyBorder="1" applyAlignment="1">
      <alignment horizontal="left"/>
    </xf>
    <xf numFmtId="0" fontId="18" fillId="0" borderId="0" xfId="4" applyAlignment="1">
      <alignment horizontal="left"/>
    </xf>
    <xf numFmtId="0" fontId="19" fillId="2" borderId="37" xfId="4" applyFont="1" applyFill="1" applyBorder="1" applyAlignment="1">
      <alignment horizontal="center"/>
    </xf>
    <xf numFmtId="0" fontId="19" fillId="2" borderId="39" xfId="4" applyFont="1" applyFill="1" applyBorder="1" applyAlignment="1">
      <alignment horizontal="center"/>
    </xf>
    <xf numFmtId="0" fontId="18" fillId="0" borderId="0" xfId="4" applyFill="1" applyBorder="1" applyAlignment="1">
      <alignment horizontal="left"/>
    </xf>
    <xf numFmtId="0" fontId="18" fillId="0" borderId="0" xfId="4" applyFill="1" applyAlignment="1">
      <alignment horizontal="left"/>
    </xf>
    <xf numFmtId="0" fontId="19" fillId="2" borderId="33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/>
    </xf>
    <xf numFmtId="1" fontId="19" fillId="0" borderId="39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top"/>
    </xf>
    <xf numFmtId="0" fontId="19" fillId="2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1" fillId="0" borderId="42" xfId="0" applyFont="1" applyFill="1" applyBorder="1" applyAlignment="1">
      <alignment horizontal="center" vertical="center" wrapText="1"/>
    </xf>
    <xf numFmtId="0" fontId="19" fillId="17" borderId="36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19" fillId="17" borderId="20" xfId="0" applyFont="1" applyFill="1" applyBorder="1" applyAlignment="1">
      <alignment horizontal="center"/>
    </xf>
    <xf numFmtId="0" fontId="19" fillId="17" borderId="47" xfId="0" applyFont="1" applyFill="1" applyBorder="1" applyAlignment="1">
      <alignment horizontal="center"/>
    </xf>
    <xf numFmtId="0" fontId="19" fillId="17" borderId="40" xfId="0" applyFont="1" applyFill="1" applyBorder="1" applyAlignment="1">
      <alignment horizontal="center"/>
    </xf>
    <xf numFmtId="0" fontId="19" fillId="17" borderId="41" xfId="0" applyFont="1" applyFill="1" applyBorder="1" applyAlignment="1">
      <alignment horizontal="center"/>
    </xf>
    <xf numFmtId="0" fontId="18" fillId="0" borderId="34" xfId="4" applyBorder="1" applyAlignment="1">
      <alignment horizontal="center"/>
    </xf>
    <xf numFmtId="0" fontId="19" fillId="2" borderId="42" xfId="4" applyFont="1" applyFill="1" applyBorder="1" applyAlignment="1">
      <alignment horizontal="center" vertical="center"/>
    </xf>
    <xf numFmtId="0" fontId="19" fillId="2" borderId="38" xfId="4" applyFont="1" applyFill="1" applyBorder="1" applyAlignment="1">
      <alignment horizontal="center"/>
    </xf>
    <xf numFmtId="0" fontId="28" fillId="0" borderId="37" xfId="4" applyFont="1" applyFill="1" applyBorder="1" applyAlignment="1">
      <alignment horizontal="center" vertical="center" wrapText="1"/>
    </xf>
    <xf numFmtId="0" fontId="28" fillId="0" borderId="38" xfId="4" applyFont="1" applyFill="1" applyBorder="1" applyAlignment="1">
      <alignment horizontal="center" vertical="center" wrapText="1"/>
    </xf>
    <xf numFmtId="0" fontId="28" fillId="0" borderId="39" xfId="4" applyFont="1" applyFill="1" applyBorder="1" applyAlignment="1">
      <alignment horizontal="center" vertical="center" wrapText="1"/>
    </xf>
    <xf numFmtId="0" fontId="31" fillId="0" borderId="42" xfId="4" applyFont="1" applyFill="1" applyBorder="1" applyAlignment="1">
      <alignment horizontal="center" vertical="center" wrapText="1"/>
    </xf>
    <xf numFmtId="0" fontId="19" fillId="17" borderId="36" xfId="4" applyFont="1" applyFill="1" applyBorder="1" applyAlignment="1">
      <alignment horizontal="center"/>
    </xf>
    <xf numFmtId="0" fontId="19" fillId="17" borderId="0" xfId="4" applyFont="1" applyFill="1" applyBorder="1" applyAlignment="1">
      <alignment horizontal="center"/>
    </xf>
    <xf numFmtId="0" fontId="19" fillId="17" borderId="20" xfId="4" applyFont="1" applyFill="1" applyBorder="1" applyAlignment="1">
      <alignment horizontal="center"/>
    </xf>
    <xf numFmtId="0" fontId="19" fillId="17" borderId="47" xfId="4" applyFont="1" applyFill="1" applyBorder="1" applyAlignment="1">
      <alignment horizontal="center"/>
    </xf>
    <xf numFmtId="0" fontId="19" fillId="17" borderId="40" xfId="4" applyFont="1" applyFill="1" applyBorder="1" applyAlignment="1">
      <alignment horizontal="center"/>
    </xf>
    <xf numFmtId="0" fontId="19" fillId="17" borderId="41" xfId="4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8" fillId="0" borderId="38" xfId="4" applyBorder="1" applyAlignment="1">
      <alignment horizontal="center"/>
    </xf>
    <xf numFmtId="0" fontId="18" fillId="0" borderId="0" xfId="4" applyBorder="1" applyAlignment="1">
      <alignment horizontal="center"/>
    </xf>
    <xf numFmtId="0" fontId="19" fillId="2" borderId="33" xfId="4" applyFont="1" applyFill="1" applyBorder="1" applyAlignment="1">
      <alignment horizontal="center" vertical="top"/>
    </xf>
    <xf numFmtId="0" fontId="19" fillId="2" borderId="34" xfId="4" applyFont="1" applyFill="1" applyBorder="1" applyAlignment="1">
      <alignment horizontal="center" vertical="top"/>
    </xf>
    <xf numFmtId="0" fontId="19" fillId="2" borderId="35" xfId="4" applyFont="1" applyFill="1" applyBorder="1" applyAlignment="1">
      <alignment horizontal="center" vertical="top"/>
    </xf>
    <xf numFmtId="3" fontId="9" fillId="0" borderId="90" xfId="0" applyNumberFormat="1" applyFont="1" applyBorder="1" applyProtection="1">
      <protection locked="0"/>
    </xf>
    <xf numFmtId="3" fontId="9" fillId="0" borderId="91" xfId="0" applyNumberFormat="1" applyFont="1" applyBorder="1" applyProtection="1">
      <protection locked="0"/>
    </xf>
    <xf numFmtId="0" fontId="0" fillId="0" borderId="91" xfId="0" applyBorder="1" applyProtection="1">
      <protection locked="0"/>
    </xf>
    <xf numFmtId="3" fontId="0" fillId="0" borderId="91" xfId="0" applyNumberFormat="1" applyBorder="1" applyProtection="1">
      <protection locked="0"/>
    </xf>
    <xf numFmtId="3" fontId="14" fillId="0" borderId="91" xfId="0" applyNumberFormat="1" applyFont="1" applyBorder="1" applyProtection="1">
      <protection locked="0"/>
    </xf>
    <xf numFmtId="3" fontId="9" fillId="0" borderId="90" xfId="0" applyNumberFormat="1" applyFont="1" applyFill="1" applyBorder="1" applyAlignment="1" applyProtection="1">
      <alignment horizontal="center"/>
      <protection locked="0"/>
    </xf>
    <xf numFmtId="3" fontId="9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0" xfId="0" applyNumberFormat="1" applyFont="1" applyFill="1" applyBorder="1" applyProtection="1">
      <protection locked="0"/>
    </xf>
    <xf numFmtId="3" fontId="12" fillId="0" borderId="91" xfId="0" applyNumberFormat="1" applyFont="1" applyFill="1" applyBorder="1" applyProtection="1"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9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9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90" xfId="0" applyFont="1" applyBorder="1" applyProtection="1">
      <protection locked="0"/>
    </xf>
    <xf numFmtId="0" fontId="9" fillId="0" borderId="91" xfId="0" applyFont="1" applyBorder="1" applyProtection="1">
      <protection locked="0"/>
    </xf>
    <xf numFmtId="0" fontId="14" fillId="0" borderId="91" xfId="0" applyFont="1" applyBorder="1" applyProtection="1">
      <protection locked="0"/>
    </xf>
    <xf numFmtId="4" fontId="0" fillId="0" borderId="91" xfId="0" applyNumberFormat="1" applyBorder="1" applyProtection="1">
      <protection locked="0"/>
    </xf>
    <xf numFmtId="4" fontId="9" fillId="0" borderId="90" xfId="0" applyNumberFormat="1" applyFont="1" applyBorder="1" applyProtection="1">
      <protection locked="0"/>
    </xf>
    <xf numFmtId="4" fontId="9" fillId="0" borderId="91" xfId="0" applyNumberFormat="1" applyFont="1" applyBorder="1" applyProtection="1">
      <protection locked="0"/>
    </xf>
  </cellXfs>
  <cellStyles count="530">
    <cellStyle name="Comma 2" xfId="2"/>
    <cellStyle name="Comma 3" xfId="5"/>
    <cellStyle name="Currency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Normal" xfId="0" builtinId="0"/>
    <cellStyle name="Normal 2" xfId="1"/>
    <cellStyle name="Normal 2 2" xfId="233"/>
    <cellStyle name="Normal 3" xfId="4"/>
    <cellStyle name="Percent 2" xfId="6"/>
  </cellStyles>
  <dxfs count="146"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numFmt numFmtId="2" formatCode="0.00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rgb="FF9C0006"/>
      </font>
      <numFmt numFmtId="2" formatCode="0.00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Google%20Drive/TRACKING%20TOOL/Outputs/Outputs%2016.04.2015/Shelter%20Cluster%20DB%201504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Google%20Drive/TRACKING%20TOOL/Outputs%2031.03.2015%20/UNICEF_Stock_Tak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Google%20Drive/TRACKING%20TOOL/Outputs%2031.03.2015%20/ADRA_Stock_Tak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Downloads/20150415_WASH%20TC%20PAM%20Distribution%20Tracke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Documents/Microsoft%20User%20Data/Office%202011%20AutoRecovery/WASH%20Relief%20Plan%20WASH%20TC%20PAM%2027th%20March%202015%20(1)%20(version%201)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Downloads/SHELTER%20Distribution%20Plan%20SHELTER%20TC%20PAM_FINAL/FSA%20Distribution%20Plan%20Draft%20FSA%20TC%20PAM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Downloads/Outputs%2006.04.2015/ADRA_Stock_Take_6April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Downloads/Outputs%2006.04.2015/Act_For_Peace_Stock_Take%206.4.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wnloads/CARE_Stock_Tak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wnloads/IFRC_Stock_Tak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arinahanifnia/Google%20Drive/TRACKING%20TOOL/Outputs%2031.03.2015%20/WV_Stock_Take_NDM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atharinahanifnia/Google%20Drive/TRACKING%20TOOL/Outputs%2031.03.2015%20/WV_Stock_Take_NDM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ispatched/Responses/Samaritans_Stock_Take_13-Apr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ohora.USNA/Desktop/Save_Stock_Ta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adm1"/>
      <sheetName val="adm2"/>
      <sheetName val="adm3"/>
      <sheetName val="stle"/>
      <sheetName val="Damage Data by Island"/>
      <sheetName val="Damage Data by Area Council"/>
      <sheetName val="Population 2015"/>
      <sheetName val="How to Fill"/>
      <sheetName val="Port Vila Table"/>
      <sheetName val="Main_Data"/>
      <sheetName val="Island Report - Tarps"/>
      <sheetName val="Island Report - Tool Kits"/>
      <sheetName val="Agency Report"/>
      <sheetName val="Efate by Area Council Report"/>
      <sheetName val="Agency_Activities"/>
      <sheetName val="sectors"/>
      <sheetName val="subsectors"/>
      <sheetName val="status"/>
      <sheetName val="Sheet4"/>
      <sheetName val="MATERIAL LIST"/>
    </sheetNames>
    <sheetDataSet>
      <sheetData sheetId="0"/>
      <sheetData sheetId="1">
        <row r="1">
          <cell r="A1" t="str">
            <v>adm1</v>
          </cell>
          <cell r="B1" t="str">
            <v>adm1 code</v>
          </cell>
        </row>
        <row r="2">
          <cell r="A2" t="str">
            <v>TORBA</v>
          </cell>
          <cell r="B2" t="str">
            <v>VUT0101</v>
          </cell>
        </row>
        <row r="3">
          <cell r="A3" t="str">
            <v>PENAMA</v>
          </cell>
          <cell r="B3" t="str">
            <v>VUT0103</v>
          </cell>
        </row>
        <row r="4">
          <cell r="A4" t="str">
            <v>SANMA</v>
          </cell>
          <cell r="B4" t="str">
            <v>VUT0102</v>
          </cell>
        </row>
        <row r="5">
          <cell r="A5" t="str">
            <v>MALAMPA</v>
          </cell>
          <cell r="B5" t="str">
            <v>VUT0104</v>
          </cell>
        </row>
        <row r="6">
          <cell r="A6" t="str">
            <v>SHEFA</v>
          </cell>
          <cell r="B6" t="str">
            <v>VUT0105</v>
          </cell>
        </row>
        <row r="7">
          <cell r="A7" t="str">
            <v>TAFEA</v>
          </cell>
          <cell r="B7" t="str">
            <v>VUT0106</v>
          </cell>
        </row>
      </sheetData>
      <sheetData sheetId="2">
        <row r="1">
          <cell r="A1" t="str">
            <v>adm2</v>
          </cell>
          <cell r="B1" t="str">
            <v>adm2 code</v>
          </cell>
          <cell r="C1" t="str">
            <v>adm1</v>
          </cell>
        </row>
        <row r="2">
          <cell r="A2" t="str">
            <v>Gaua</v>
          </cell>
          <cell r="B2" t="str">
            <v>VUT0101010</v>
          </cell>
          <cell r="C2" t="str">
            <v>TORBA</v>
          </cell>
        </row>
        <row r="3">
          <cell r="A3" t="str">
            <v>Hiu</v>
          </cell>
          <cell r="B3" t="str">
            <v>VUT0101011</v>
          </cell>
          <cell r="C3" t="str">
            <v>TORBA</v>
          </cell>
        </row>
        <row r="4">
          <cell r="A4" t="str">
            <v>Loh</v>
          </cell>
          <cell r="B4" t="str">
            <v>VUT0101012</v>
          </cell>
          <cell r="C4" t="str">
            <v>TORBA</v>
          </cell>
        </row>
        <row r="5">
          <cell r="A5" t="str">
            <v>Mere Lava</v>
          </cell>
          <cell r="B5" t="str">
            <v>VUT0101019</v>
          </cell>
          <cell r="C5" t="str">
            <v>TORBA</v>
          </cell>
        </row>
        <row r="6">
          <cell r="A6" t="str">
            <v>Mota Lava</v>
          </cell>
          <cell r="B6" t="str">
            <v>VUT0101020</v>
          </cell>
          <cell r="C6" t="str">
            <v>TORBA</v>
          </cell>
        </row>
        <row r="7">
          <cell r="A7" t="str">
            <v>Tegua</v>
          </cell>
          <cell r="B7" t="str">
            <v>VUT0101024</v>
          </cell>
          <cell r="C7" t="str">
            <v>TORBA</v>
          </cell>
        </row>
        <row r="8">
          <cell r="A8" t="str">
            <v>Toga</v>
          </cell>
          <cell r="B8" t="str">
            <v>VUT0101025</v>
          </cell>
          <cell r="C8" t="str">
            <v>TORBA</v>
          </cell>
        </row>
        <row r="9">
          <cell r="A9" t="str">
            <v>Ureparapara</v>
          </cell>
          <cell r="B9" t="str">
            <v>VUT0101027</v>
          </cell>
          <cell r="C9" t="str">
            <v>TORBA</v>
          </cell>
        </row>
        <row r="10">
          <cell r="A10" t="str">
            <v>Vanua Lava</v>
          </cell>
          <cell r="B10" t="str">
            <v>VUT0101028</v>
          </cell>
          <cell r="C10" t="str">
            <v>TORBA</v>
          </cell>
        </row>
        <row r="11">
          <cell r="A11" t="str">
            <v>Kwakea</v>
          </cell>
          <cell r="B11" t="str">
            <v>VUT0101045</v>
          </cell>
          <cell r="C11" t="str">
            <v>TORBA</v>
          </cell>
        </row>
        <row r="12">
          <cell r="A12" t="str">
            <v>Merig</v>
          </cell>
          <cell r="B12" t="str">
            <v>VUT0101063</v>
          </cell>
          <cell r="C12" t="str">
            <v>TORBA</v>
          </cell>
        </row>
        <row r="13">
          <cell r="A13" t="str">
            <v>Metoma</v>
          </cell>
          <cell r="B13" t="str">
            <v>VUT0101064</v>
          </cell>
          <cell r="C13" t="str">
            <v>TORBA</v>
          </cell>
        </row>
        <row r="14">
          <cell r="A14" t="str">
            <v>Mota</v>
          </cell>
          <cell r="B14" t="str">
            <v>VUT0101066</v>
          </cell>
          <cell r="C14" t="str">
            <v>TORBA</v>
          </cell>
        </row>
        <row r="15">
          <cell r="A15" t="str">
            <v>Rah</v>
          </cell>
          <cell r="B15" t="str">
            <v>VUT0101072</v>
          </cell>
          <cell r="C15" t="str">
            <v>TORBA</v>
          </cell>
        </row>
        <row r="16">
          <cell r="A16" t="str">
            <v>Reef</v>
          </cell>
          <cell r="B16" t="str">
            <v>VUT0101074</v>
          </cell>
          <cell r="C16" t="str">
            <v>TORBA</v>
          </cell>
        </row>
        <row r="17">
          <cell r="A17" t="str">
            <v>Kwetenwul</v>
          </cell>
          <cell r="B17" t="str">
            <v>VUT0101106</v>
          </cell>
          <cell r="C17" t="str">
            <v>TORBA</v>
          </cell>
        </row>
        <row r="18">
          <cell r="A18" t="str">
            <v>Nawila</v>
          </cell>
          <cell r="B18" t="str">
            <v>VUT0101129</v>
          </cell>
          <cell r="C18" t="str">
            <v>TORBA</v>
          </cell>
        </row>
        <row r="19">
          <cell r="A19" t="str">
            <v>Ngere Newet</v>
          </cell>
          <cell r="B19" t="str">
            <v>VUT0101131</v>
          </cell>
          <cell r="C19" t="str">
            <v>TORBA</v>
          </cell>
        </row>
        <row r="20">
          <cell r="A20" t="str">
            <v>Ngwel</v>
          </cell>
          <cell r="B20" t="str">
            <v>VUT0101134</v>
          </cell>
          <cell r="C20" t="str">
            <v>TORBA</v>
          </cell>
        </row>
        <row r="21">
          <cell r="A21" t="str">
            <v>Ravenga</v>
          </cell>
          <cell r="B21" t="str">
            <v>VUT0101139</v>
          </cell>
          <cell r="C21" t="str">
            <v>TORBA</v>
          </cell>
        </row>
        <row r="22">
          <cell r="A22" t="str">
            <v>Vot Tande</v>
          </cell>
          <cell r="B22" t="str">
            <v>VUT0101149</v>
          </cell>
          <cell r="C22" t="str">
            <v>TORBA</v>
          </cell>
        </row>
        <row r="23">
          <cell r="A23" t="str">
            <v>Vot Totlav</v>
          </cell>
          <cell r="B23" t="str">
            <v>VUT0101150</v>
          </cell>
          <cell r="C23" t="str">
            <v>TORBA</v>
          </cell>
        </row>
        <row r="24">
          <cell r="A24" t="str">
            <v>Malo</v>
          </cell>
          <cell r="B24" t="str">
            <v>VUT0102017</v>
          </cell>
          <cell r="C24" t="str">
            <v>SANMA</v>
          </cell>
        </row>
        <row r="25">
          <cell r="A25" t="str">
            <v>Aese</v>
          </cell>
          <cell r="B25" t="str">
            <v>VUT0102029</v>
          </cell>
          <cell r="C25" t="str">
            <v>SANMA</v>
          </cell>
        </row>
        <row r="26">
          <cell r="A26" t="str">
            <v>Santo</v>
          </cell>
          <cell r="B26" t="str">
            <v>VUT0102029</v>
          </cell>
          <cell r="C26" t="str">
            <v>SANMA</v>
          </cell>
        </row>
        <row r="27">
          <cell r="A27" t="str">
            <v>Aore</v>
          </cell>
          <cell r="B27" t="str">
            <v>VUT0102031</v>
          </cell>
          <cell r="C27" t="str">
            <v>SANMA</v>
          </cell>
        </row>
        <row r="28">
          <cell r="A28" t="str">
            <v>Araki</v>
          </cell>
          <cell r="B28" t="str">
            <v>VUT0102032</v>
          </cell>
          <cell r="C28" t="str">
            <v>SANMA</v>
          </cell>
        </row>
        <row r="29">
          <cell r="A29" t="str">
            <v>Bokissa</v>
          </cell>
          <cell r="B29" t="str">
            <v>VUT0102036</v>
          </cell>
          <cell r="C29" t="str">
            <v>SANMA</v>
          </cell>
        </row>
        <row r="30">
          <cell r="A30" t="str">
            <v>Elia</v>
          </cell>
          <cell r="B30" t="str">
            <v>VUT0102038</v>
          </cell>
          <cell r="C30" t="str">
            <v>SANMA</v>
          </cell>
        </row>
        <row r="31">
          <cell r="A31" t="str">
            <v>Lataro</v>
          </cell>
          <cell r="B31" t="str">
            <v>VUT0102048</v>
          </cell>
          <cell r="C31" t="str">
            <v>SANMA</v>
          </cell>
        </row>
        <row r="32">
          <cell r="A32" t="str">
            <v>Lataroa</v>
          </cell>
          <cell r="B32" t="str">
            <v>VUT0102049</v>
          </cell>
          <cell r="C32" t="str">
            <v>SANMA</v>
          </cell>
        </row>
        <row r="33">
          <cell r="A33" t="str">
            <v>Lathu</v>
          </cell>
          <cell r="B33" t="str">
            <v>VUT0102050</v>
          </cell>
          <cell r="C33" t="str">
            <v>SANMA</v>
          </cell>
        </row>
        <row r="34">
          <cell r="A34" t="str">
            <v>Malheunvol</v>
          </cell>
          <cell r="B34" t="str">
            <v>VUT0102053</v>
          </cell>
          <cell r="C34" t="str">
            <v>SANMA</v>
          </cell>
        </row>
        <row r="35">
          <cell r="A35" t="str">
            <v>Malleuth</v>
          </cell>
          <cell r="B35" t="str">
            <v>VUT0102054</v>
          </cell>
          <cell r="C35" t="str">
            <v>SANMA</v>
          </cell>
        </row>
        <row r="36">
          <cell r="A36" t="str">
            <v>Malmas</v>
          </cell>
          <cell r="B36" t="str">
            <v>VUT0102055</v>
          </cell>
          <cell r="C36" t="str">
            <v>SANMA</v>
          </cell>
        </row>
        <row r="37">
          <cell r="A37" t="str">
            <v>Malokilikiki</v>
          </cell>
          <cell r="B37" t="str">
            <v>VUT0102056</v>
          </cell>
          <cell r="C37" t="str">
            <v>SANMA</v>
          </cell>
        </row>
        <row r="38">
          <cell r="A38" t="str">
            <v>Malotina</v>
          </cell>
          <cell r="B38" t="str">
            <v>VUT0102057</v>
          </cell>
          <cell r="C38" t="str">
            <v>SANMA</v>
          </cell>
        </row>
        <row r="39">
          <cell r="A39" t="str">
            <v>Mavea</v>
          </cell>
          <cell r="B39" t="str">
            <v>VUT0102062</v>
          </cell>
          <cell r="C39" t="str">
            <v>SANMA</v>
          </cell>
        </row>
        <row r="40">
          <cell r="A40" t="str">
            <v>Onevutu</v>
          </cell>
          <cell r="B40" t="str">
            <v>VUT0102069</v>
          </cell>
          <cell r="C40" t="str">
            <v>SANMA</v>
          </cell>
        </row>
        <row r="41">
          <cell r="A41" t="str">
            <v>Tangisi</v>
          </cell>
          <cell r="B41" t="str">
            <v>VUT0102077</v>
          </cell>
          <cell r="C41" t="str">
            <v>SANMA</v>
          </cell>
        </row>
        <row r="42">
          <cell r="A42" t="str">
            <v>Tangoa</v>
          </cell>
          <cell r="B42" t="str">
            <v>VUT0102078</v>
          </cell>
          <cell r="C42" t="str">
            <v>SANMA</v>
          </cell>
        </row>
        <row r="43">
          <cell r="A43" t="str">
            <v>Thion</v>
          </cell>
          <cell r="B43" t="str">
            <v>VUT0102081</v>
          </cell>
          <cell r="C43" t="str">
            <v>SANMA</v>
          </cell>
        </row>
        <row r="44">
          <cell r="A44" t="str">
            <v>Tutuba</v>
          </cell>
          <cell r="B44" t="str">
            <v>VUT0102084</v>
          </cell>
          <cell r="C44" t="str">
            <v>SANMA</v>
          </cell>
        </row>
        <row r="45">
          <cell r="A45" t="str">
            <v>Tuvana</v>
          </cell>
          <cell r="B45" t="str">
            <v>VUT0102085</v>
          </cell>
          <cell r="C45" t="str">
            <v>SANMA</v>
          </cell>
        </row>
        <row r="46">
          <cell r="A46" t="str">
            <v>Urelapa</v>
          </cell>
          <cell r="B46" t="str">
            <v>VUT0102086</v>
          </cell>
          <cell r="C46" t="str">
            <v>SANMA</v>
          </cell>
        </row>
        <row r="47">
          <cell r="A47" t="str">
            <v>Venue</v>
          </cell>
          <cell r="B47" t="str">
            <v>VUT0102090</v>
          </cell>
          <cell r="C47" t="str">
            <v>SANMA</v>
          </cell>
        </row>
        <row r="48">
          <cell r="A48" t="str">
            <v>Amalo Vorivori</v>
          </cell>
          <cell r="B48" t="str">
            <v>VUT0102092</v>
          </cell>
          <cell r="C48" t="str">
            <v>SANMA</v>
          </cell>
        </row>
        <row r="49">
          <cell r="A49" t="str">
            <v>Asuleka</v>
          </cell>
          <cell r="B49" t="str">
            <v>VUT0102095</v>
          </cell>
          <cell r="C49" t="str">
            <v>SANMA</v>
          </cell>
        </row>
        <row r="50">
          <cell r="A50" t="str">
            <v>Laororo</v>
          </cell>
          <cell r="B50" t="str">
            <v>VUT0102108</v>
          </cell>
          <cell r="C50" t="str">
            <v>SANMA</v>
          </cell>
        </row>
        <row r="51">
          <cell r="A51" t="str">
            <v>Lathi (sakao)</v>
          </cell>
          <cell r="B51" t="str">
            <v>VUT0102109</v>
          </cell>
          <cell r="C51" t="str">
            <v>SANMA</v>
          </cell>
        </row>
        <row r="52">
          <cell r="A52" t="str">
            <v>Malao</v>
          </cell>
          <cell r="B52" t="str">
            <v>VUT0102111</v>
          </cell>
          <cell r="C52" t="str">
            <v>SANMA</v>
          </cell>
        </row>
        <row r="53">
          <cell r="A53" t="str">
            <v>Malli</v>
          </cell>
          <cell r="B53" t="str">
            <v>VUT0102112</v>
          </cell>
          <cell r="C53" t="str">
            <v>SANMA</v>
          </cell>
        </row>
        <row r="54">
          <cell r="A54" t="str">
            <v>Malohu</v>
          </cell>
          <cell r="B54" t="str">
            <v>VUT0102113</v>
          </cell>
          <cell r="C54" t="str">
            <v>SANMA</v>
          </cell>
        </row>
        <row r="55">
          <cell r="A55" t="str">
            <v>Malone</v>
          </cell>
          <cell r="B55" t="str">
            <v>VUT0102114</v>
          </cell>
          <cell r="C55" t="str">
            <v>SANMA</v>
          </cell>
        </row>
        <row r="56">
          <cell r="A56" t="str">
            <v>Maloveleo</v>
          </cell>
          <cell r="B56" t="str">
            <v>VUT0102115</v>
          </cell>
          <cell r="C56" t="str">
            <v>SANMA</v>
          </cell>
        </row>
        <row r="57">
          <cell r="A57" t="str">
            <v>Malparavu (oyster)</v>
          </cell>
          <cell r="B57" t="str">
            <v>VUT0102116</v>
          </cell>
          <cell r="C57" t="str">
            <v>SANMA</v>
          </cell>
        </row>
        <row r="58">
          <cell r="A58" t="str">
            <v>Maltinerava</v>
          </cell>
          <cell r="B58" t="str">
            <v>VUT0102117</v>
          </cell>
          <cell r="C58" t="str">
            <v>SANMA</v>
          </cell>
        </row>
        <row r="59">
          <cell r="A59" t="str">
            <v>Malvanua</v>
          </cell>
          <cell r="B59" t="str">
            <v>VUT0102118</v>
          </cell>
          <cell r="C59" t="str">
            <v>SANMA</v>
          </cell>
        </row>
        <row r="60">
          <cell r="A60" t="str">
            <v>Malvapevu</v>
          </cell>
          <cell r="B60" t="str">
            <v>VUT0102119</v>
          </cell>
          <cell r="C60" t="str">
            <v>SANMA</v>
          </cell>
        </row>
        <row r="61">
          <cell r="A61" t="str">
            <v>Malve</v>
          </cell>
          <cell r="B61" t="str">
            <v>VUT0102120</v>
          </cell>
          <cell r="C61" t="str">
            <v>SANMA</v>
          </cell>
        </row>
        <row r="62">
          <cell r="A62" t="str">
            <v>Malvorol</v>
          </cell>
          <cell r="B62" t="str">
            <v>VUT0102121</v>
          </cell>
          <cell r="C62" t="str">
            <v>SANMA</v>
          </cell>
        </row>
        <row r="63">
          <cell r="A63" t="str">
            <v>Malwepe</v>
          </cell>
          <cell r="B63" t="str">
            <v>VUT0102122</v>
          </cell>
          <cell r="C63" t="str">
            <v>SANMA</v>
          </cell>
        </row>
        <row r="64">
          <cell r="A64" t="str">
            <v>Melevatu</v>
          </cell>
          <cell r="B64" t="str">
            <v>VUT0102124</v>
          </cell>
          <cell r="C64" t="str">
            <v>SANMA</v>
          </cell>
        </row>
        <row r="65">
          <cell r="A65" t="str">
            <v>Purumamasa</v>
          </cell>
          <cell r="B65" t="str">
            <v>VUT0102136</v>
          </cell>
          <cell r="C65" t="str">
            <v>SANMA</v>
          </cell>
        </row>
        <row r="66">
          <cell r="A66" t="str">
            <v>Ratua</v>
          </cell>
          <cell r="B66" t="str">
            <v>VUT0102137</v>
          </cell>
          <cell r="C66" t="str">
            <v>SANMA</v>
          </cell>
        </row>
        <row r="67">
          <cell r="A67" t="str">
            <v>Ureiova Rock</v>
          </cell>
          <cell r="B67" t="str">
            <v>VUT0102144</v>
          </cell>
          <cell r="C67" t="str">
            <v>SANMA</v>
          </cell>
        </row>
        <row r="68">
          <cell r="A68" t="str">
            <v>Urenahuepe</v>
          </cell>
          <cell r="B68" t="str">
            <v>VUT0102146</v>
          </cell>
          <cell r="C68" t="str">
            <v>SANMA</v>
          </cell>
        </row>
        <row r="69">
          <cell r="A69" t="str">
            <v>Urenarave</v>
          </cell>
          <cell r="B69" t="str">
            <v>VUT0102147</v>
          </cell>
          <cell r="C69" t="str">
            <v>SANMA</v>
          </cell>
        </row>
        <row r="70">
          <cell r="A70" t="str">
            <v>Ambae</v>
          </cell>
          <cell r="B70" t="str">
            <v>VUT0103001</v>
          </cell>
          <cell r="C70" t="str">
            <v>PENAMA</v>
          </cell>
        </row>
        <row r="71">
          <cell r="A71" t="str">
            <v>Maewo</v>
          </cell>
          <cell r="B71" t="str">
            <v>VUT0103014</v>
          </cell>
          <cell r="C71" t="str">
            <v>PENAMA</v>
          </cell>
        </row>
        <row r="72">
          <cell r="A72" t="str">
            <v>Pentecost</v>
          </cell>
          <cell r="B72" t="str">
            <v>VUT0103022</v>
          </cell>
          <cell r="C72" t="str">
            <v>PENAMA</v>
          </cell>
        </row>
        <row r="73">
          <cell r="A73" t="str">
            <v>Ambrym</v>
          </cell>
          <cell r="B73" t="str">
            <v>VUT0104002</v>
          </cell>
          <cell r="C73" t="str">
            <v>MALAMPA</v>
          </cell>
        </row>
        <row r="74">
          <cell r="A74" t="str">
            <v>Lopevi</v>
          </cell>
          <cell r="B74" t="str">
            <v>VUT0104013</v>
          </cell>
          <cell r="C74" t="str">
            <v>MALAMPA</v>
          </cell>
        </row>
        <row r="75">
          <cell r="A75" t="str">
            <v>Malekula</v>
          </cell>
          <cell r="B75" t="str">
            <v>VUT0104016</v>
          </cell>
          <cell r="C75" t="str">
            <v>MALAMPA</v>
          </cell>
        </row>
        <row r="76">
          <cell r="A76" t="str">
            <v>Paama</v>
          </cell>
          <cell r="B76" t="str">
            <v>VUT0104021</v>
          </cell>
          <cell r="C76" t="str">
            <v>MALAMPA</v>
          </cell>
        </row>
        <row r="77">
          <cell r="A77" t="str">
            <v>Akhamb</v>
          </cell>
          <cell r="B77" t="str">
            <v>VUT0104030</v>
          </cell>
          <cell r="C77" t="str">
            <v>MALAMPA</v>
          </cell>
        </row>
        <row r="78">
          <cell r="A78" t="str">
            <v>Atchin</v>
          </cell>
          <cell r="B78" t="str">
            <v>VUT0104033</v>
          </cell>
          <cell r="C78" t="str">
            <v>MALAMPA</v>
          </cell>
        </row>
        <row r="79">
          <cell r="A79" t="str">
            <v>Avokh</v>
          </cell>
          <cell r="B79" t="str">
            <v>VUT0104034</v>
          </cell>
          <cell r="C79" t="str">
            <v>MALAMPA</v>
          </cell>
        </row>
        <row r="80">
          <cell r="A80" t="str">
            <v>Awei</v>
          </cell>
          <cell r="B80" t="str">
            <v>VUT0104035</v>
          </cell>
          <cell r="C80" t="str">
            <v>MALAMPA</v>
          </cell>
        </row>
        <row r="81">
          <cell r="A81" t="str">
            <v>Lembong</v>
          </cell>
          <cell r="B81" t="str">
            <v>VUT0104052</v>
          </cell>
          <cell r="C81" t="str">
            <v>MALAMPA</v>
          </cell>
        </row>
        <row r="82">
          <cell r="A82" t="str">
            <v>Maskeylenes</v>
          </cell>
          <cell r="B82" t="str">
            <v>VUT0104058</v>
          </cell>
          <cell r="C82" t="str">
            <v>MALAMPA</v>
          </cell>
        </row>
        <row r="83">
          <cell r="A83" t="str">
            <v>Maskeylenes - Batghu</v>
          </cell>
          <cell r="B83" t="str">
            <v>VUT0104059</v>
          </cell>
          <cell r="C83" t="str">
            <v>MALAMPA</v>
          </cell>
        </row>
        <row r="84">
          <cell r="A84" t="str">
            <v>Maskeylenes - Khunev</v>
          </cell>
          <cell r="B84" t="str">
            <v>VUT0104060</v>
          </cell>
          <cell r="C84" t="str">
            <v>MALAMPA</v>
          </cell>
        </row>
        <row r="85">
          <cell r="A85" t="str">
            <v>Rano</v>
          </cell>
          <cell r="B85" t="str">
            <v>VUT0104073</v>
          </cell>
          <cell r="C85" t="str">
            <v>MALAMPA</v>
          </cell>
        </row>
        <row r="86">
          <cell r="A86" t="str">
            <v>Sowan</v>
          </cell>
          <cell r="B86" t="str">
            <v>VUT0104075</v>
          </cell>
          <cell r="C86" t="str">
            <v>MALAMPA</v>
          </cell>
        </row>
        <row r="87">
          <cell r="A87" t="str">
            <v>Staro</v>
          </cell>
          <cell r="B87" t="str">
            <v>VUT0104076</v>
          </cell>
          <cell r="C87" t="str">
            <v>MALAMPA</v>
          </cell>
        </row>
        <row r="88">
          <cell r="A88" t="str">
            <v>Tomman</v>
          </cell>
          <cell r="B88" t="str">
            <v>VUT0104082</v>
          </cell>
          <cell r="C88" t="str">
            <v>MALAMPA</v>
          </cell>
        </row>
        <row r="89">
          <cell r="A89" t="str">
            <v>Uri</v>
          </cell>
          <cell r="B89" t="str">
            <v>VUT0104087</v>
          </cell>
          <cell r="C89" t="str">
            <v>MALAMPA</v>
          </cell>
        </row>
        <row r="90">
          <cell r="A90" t="str">
            <v>Uripiv</v>
          </cell>
          <cell r="B90" t="str">
            <v>VUT0104088</v>
          </cell>
          <cell r="C90" t="str">
            <v>MALAMPA</v>
          </cell>
        </row>
        <row r="91">
          <cell r="A91" t="str">
            <v>Vao</v>
          </cell>
          <cell r="B91" t="str">
            <v>VUT0104089</v>
          </cell>
          <cell r="C91" t="str">
            <v>MALAMPA</v>
          </cell>
        </row>
        <row r="92">
          <cell r="A92" t="str">
            <v>Wala</v>
          </cell>
          <cell r="B92" t="str">
            <v>VUT0104091</v>
          </cell>
          <cell r="C92" t="str">
            <v>MALAMPA</v>
          </cell>
        </row>
        <row r="93">
          <cell r="A93" t="str">
            <v>Lanur</v>
          </cell>
          <cell r="B93" t="str">
            <v>VUT0104107</v>
          </cell>
          <cell r="C93" t="str">
            <v>MALAMPA</v>
          </cell>
        </row>
        <row r="94">
          <cell r="A94" t="str">
            <v>Leumanang</v>
          </cell>
          <cell r="B94" t="str">
            <v>VUT0104110</v>
          </cell>
          <cell r="C94" t="str">
            <v>MALAMPA</v>
          </cell>
        </row>
        <row r="95">
          <cell r="A95" t="str">
            <v>Mbogoreugh Rock</v>
          </cell>
          <cell r="B95" t="str">
            <v>VUT0104123</v>
          </cell>
          <cell r="C95" t="str">
            <v>MALAMPA</v>
          </cell>
        </row>
        <row r="96">
          <cell r="A96" t="str">
            <v>Metai</v>
          </cell>
          <cell r="B96" t="str">
            <v>VUT0104125</v>
          </cell>
          <cell r="C96" t="str">
            <v>MALAMPA</v>
          </cell>
        </row>
        <row r="97">
          <cell r="A97" t="str">
            <v>Moloimbi</v>
          </cell>
          <cell r="B97" t="str">
            <v>VUT0104126</v>
          </cell>
          <cell r="C97" t="str">
            <v>MALAMPA</v>
          </cell>
        </row>
        <row r="98">
          <cell r="A98" t="str">
            <v>Namaltiptip</v>
          </cell>
          <cell r="B98" t="str">
            <v>VUT0104127</v>
          </cell>
          <cell r="C98" t="str">
            <v>MALAMPA</v>
          </cell>
        </row>
        <row r="99">
          <cell r="A99" t="str">
            <v>Neurtombu (raneor)</v>
          </cell>
          <cell r="B99" t="str">
            <v>VUT0104130</v>
          </cell>
          <cell r="C99" t="str">
            <v>MALAMPA</v>
          </cell>
        </row>
        <row r="100">
          <cell r="A100" t="str">
            <v>Porlamb</v>
          </cell>
          <cell r="B100" t="str">
            <v>VUT0104135</v>
          </cell>
          <cell r="C100" t="str">
            <v>MALAMPA</v>
          </cell>
        </row>
        <row r="101">
          <cell r="A101" t="str">
            <v>Raunampa</v>
          </cell>
          <cell r="B101" t="str">
            <v>VUT0104138</v>
          </cell>
          <cell r="C101" t="str">
            <v>MALAMPA</v>
          </cell>
        </row>
        <row r="102">
          <cell r="A102" t="str">
            <v>Tetaka</v>
          </cell>
          <cell r="B102" t="str">
            <v>VUT0104142</v>
          </cell>
          <cell r="C102" t="str">
            <v>MALAMPA</v>
          </cell>
        </row>
        <row r="103">
          <cell r="A103" t="str">
            <v>Ulendeuv</v>
          </cell>
          <cell r="B103" t="str">
            <v>VUT0104143</v>
          </cell>
          <cell r="C103" t="str">
            <v>MALAMPA</v>
          </cell>
        </row>
        <row r="104">
          <cell r="A104" t="str">
            <v>Efate</v>
          </cell>
          <cell r="B104" t="str">
            <v>VUT0105005</v>
          </cell>
          <cell r="C104" t="str">
            <v>SHEFA</v>
          </cell>
        </row>
        <row r="105">
          <cell r="A105" t="str">
            <v>Emae</v>
          </cell>
          <cell r="B105" t="str">
            <v>VUT0105006</v>
          </cell>
          <cell r="C105" t="str">
            <v>SHEFA</v>
          </cell>
        </row>
        <row r="106">
          <cell r="A106" t="str">
            <v>Epi</v>
          </cell>
          <cell r="B106" t="str">
            <v>VUT0105007</v>
          </cell>
          <cell r="C106" t="str">
            <v>SHEFA</v>
          </cell>
        </row>
        <row r="107">
          <cell r="A107" t="str">
            <v>Makira</v>
          </cell>
          <cell r="B107" t="str">
            <v>VUT0105015</v>
          </cell>
          <cell r="C107" t="str">
            <v>SHEFA</v>
          </cell>
        </row>
        <row r="108">
          <cell r="A108" t="str">
            <v>Mataso - Matah Alam</v>
          </cell>
          <cell r="B108" t="str">
            <v>VUT0105018</v>
          </cell>
          <cell r="C108" t="str">
            <v>SHEFA</v>
          </cell>
        </row>
        <row r="109">
          <cell r="A109" t="str">
            <v>Tongoa</v>
          </cell>
          <cell r="B109" t="str">
            <v>VUT0105026</v>
          </cell>
          <cell r="C109" t="str">
            <v>SHEFA</v>
          </cell>
        </row>
        <row r="110">
          <cell r="A110" t="str">
            <v>Buninga</v>
          </cell>
          <cell r="B110" t="str">
            <v>VUT0105037</v>
          </cell>
          <cell r="C110" t="str">
            <v>SHEFA</v>
          </cell>
        </row>
        <row r="111">
          <cell r="A111" t="str">
            <v>Emau</v>
          </cell>
          <cell r="B111" t="str">
            <v>VUT0105039</v>
          </cell>
          <cell r="C111" t="str">
            <v>SHEFA</v>
          </cell>
        </row>
        <row r="112">
          <cell r="A112" t="str">
            <v>Etarik</v>
          </cell>
          <cell r="B112" t="str">
            <v>VUT0105040</v>
          </cell>
          <cell r="C112" t="str">
            <v>SHEFA</v>
          </cell>
        </row>
        <row r="113">
          <cell r="A113" t="str">
            <v>Hideaway</v>
          </cell>
          <cell r="B113" t="str">
            <v>VUT0105041</v>
          </cell>
          <cell r="C113" t="str">
            <v>SHEFA</v>
          </cell>
        </row>
        <row r="114">
          <cell r="A114" t="str">
            <v>Ifira</v>
          </cell>
          <cell r="B114" t="str">
            <v>VUT0105042</v>
          </cell>
          <cell r="C114" t="str">
            <v>SHEFA</v>
          </cell>
        </row>
        <row r="115">
          <cell r="A115" t="str">
            <v>Iririki</v>
          </cell>
          <cell r="B115" t="str">
            <v>VUT0105043</v>
          </cell>
          <cell r="C115" t="str">
            <v>SHEFA</v>
          </cell>
        </row>
        <row r="116">
          <cell r="A116" t="str">
            <v>Kakula</v>
          </cell>
          <cell r="B116" t="str">
            <v>VUT0105044</v>
          </cell>
          <cell r="C116" t="str">
            <v>SHEFA</v>
          </cell>
        </row>
        <row r="117">
          <cell r="A117" t="str">
            <v>Laika</v>
          </cell>
          <cell r="B117" t="str">
            <v>VUT0105046</v>
          </cell>
          <cell r="C117" t="str">
            <v>SHEFA</v>
          </cell>
        </row>
        <row r="118">
          <cell r="A118" t="str">
            <v>Lamen</v>
          </cell>
          <cell r="B118" t="str">
            <v>VUT0105047</v>
          </cell>
          <cell r="C118" t="str">
            <v>SHEFA</v>
          </cell>
        </row>
        <row r="119">
          <cell r="A119" t="str">
            <v>Lelepa</v>
          </cell>
          <cell r="B119" t="str">
            <v>VUT0105051</v>
          </cell>
          <cell r="C119" t="str">
            <v>SHEFA</v>
          </cell>
        </row>
        <row r="120">
          <cell r="A120" t="str">
            <v>Mataso - Matah Susum</v>
          </cell>
          <cell r="B120" t="str">
            <v>VUT0105061</v>
          </cell>
          <cell r="C120" t="str">
            <v>SHEFA</v>
          </cell>
        </row>
        <row r="121">
          <cell r="A121" t="str">
            <v>Moso</v>
          </cell>
          <cell r="B121" t="str">
            <v>VUT0105065</v>
          </cell>
          <cell r="C121" t="str">
            <v>SHEFA</v>
          </cell>
        </row>
        <row r="122">
          <cell r="A122" t="str">
            <v>Namuka</v>
          </cell>
          <cell r="B122" t="str">
            <v>VUT0105067</v>
          </cell>
          <cell r="C122" t="str">
            <v>SHEFA</v>
          </cell>
        </row>
        <row r="123">
          <cell r="A123" t="str">
            <v>Nguna</v>
          </cell>
          <cell r="B123" t="str">
            <v>VUT0105068</v>
          </cell>
          <cell r="C123" t="str">
            <v>SHEFA</v>
          </cell>
        </row>
        <row r="124">
          <cell r="A124" t="str">
            <v>Pele</v>
          </cell>
          <cell r="B124" t="str">
            <v>VUT0105070</v>
          </cell>
          <cell r="C124" t="str">
            <v>SHEFA</v>
          </cell>
        </row>
        <row r="125">
          <cell r="A125" t="str">
            <v>Port Vila</v>
          </cell>
          <cell r="B125" t="str">
            <v>VUT0105071</v>
          </cell>
          <cell r="C125" t="str">
            <v>SHEFA</v>
          </cell>
        </row>
        <row r="126">
          <cell r="A126" t="str">
            <v>Tevala</v>
          </cell>
          <cell r="B126" t="str">
            <v>VUT0105079</v>
          </cell>
          <cell r="C126" t="str">
            <v>SHEFA</v>
          </cell>
        </row>
        <row r="127">
          <cell r="A127" t="str">
            <v>Tevala Kiki</v>
          </cell>
          <cell r="B127" t="str">
            <v>VUT0105080</v>
          </cell>
          <cell r="C127" t="str">
            <v>SHEFA</v>
          </cell>
        </row>
        <row r="128">
          <cell r="A128" t="str">
            <v>Tongariki</v>
          </cell>
          <cell r="B128" t="str">
            <v>VUT0105083</v>
          </cell>
          <cell r="C128" t="str">
            <v>SHEFA</v>
          </cell>
        </row>
        <row r="129">
          <cell r="A129" t="str">
            <v>Artoka</v>
          </cell>
          <cell r="B129" t="str">
            <v>VUT0105094</v>
          </cell>
          <cell r="C129" t="str">
            <v>SHEFA</v>
          </cell>
        </row>
        <row r="130">
          <cell r="A130" t="str">
            <v>Ekapum Lep</v>
          </cell>
          <cell r="B130" t="str">
            <v>VUT0105096</v>
          </cell>
          <cell r="C130" t="str">
            <v>SHEFA</v>
          </cell>
        </row>
        <row r="131">
          <cell r="A131" t="str">
            <v>Ekapum Rik</v>
          </cell>
          <cell r="B131" t="str">
            <v>VUT0105097</v>
          </cell>
          <cell r="C131" t="str">
            <v>SHEFA</v>
          </cell>
        </row>
        <row r="132">
          <cell r="A132" t="str">
            <v>Emal</v>
          </cell>
          <cell r="B132" t="str">
            <v>VUT0105098</v>
          </cell>
          <cell r="C132" t="str">
            <v>SHEFA</v>
          </cell>
        </row>
        <row r="133">
          <cell r="A133" t="str">
            <v>Eratap</v>
          </cell>
          <cell r="B133" t="str">
            <v>VUT0105099</v>
          </cell>
          <cell r="C133" t="str">
            <v>SHEFA</v>
          </cell>
        </row>
        <row r="134">
          <cell r="A134" t="str">
            <v>Erueti - Lep</v>
          </cell>
          <cell r="B134" t="str">
            <v>VUT0105100</v>
          </cell>
          <cell r="C134" t="str">
            <v>SHEFA</v>
          </cell>
        </row>
        <row r="135">
          <cell r="A135" t="str">
            <v>Erueti - Rik</v>
          </cell>
          <cell r="B135" t="str">
            <v>VUT0105101</v>
          </cell>
          <cell r="C135" t="str">
            <v>SHEFA</v>
          </cell>
        </row>
        <row r="136">
          <cell r="A136" t="str">
            <v>Ewose</v>
          </cell>
          <cell r="B136" t="str">
            <v>VUT0105102</v>
          </cell>
          <cell r="C136" t="str">
            <v>SHEFA</v>
          </cell>
        </row>
        <row r="137">
          <cell r="A137" t="str">
            <v>Falea</v>
          </cell>
          <cell r="B137" t="str">
            <v>VUT0105103</v>
          </cell>
          <cell r="C137" t="str">
            <v>SHEFA</v>
          </cell>
        </row>
        <row r="138">
          <cell r="A138" t="str">
            <v>Fitimasun Rock</v>
          </cell>
          <cell r="B138" t="str">
            <v>VUT0105104</v>
          </cell>
          <cell r="C138" t="str">
            <v>SHEFA</v>
          </cell>
        </row>
        <row r="139">
          <cell r="A139" t="str">
            <v>Naore</v>
          </cell>
          <cell r="B139" t="str">
            <v>VUT0105128</v>
          </cell>
          <cell r="C139" t="str">
            <v>SHEFA</v>
          </cell>
        </row>
        <row r="140">
          <cell r="A140" t="str">
            <v>Ngiolala</v>
          </cell>
          <cell r="B140" t="str">
            <v>VUT0105132</v>
          </cell>
          <cell r="C140" t="str">
            <v>SHEFA</v>
          </cell>
        </row>
        <row r="141">
          <cell r="A141" t="str">
            <v>Ngiotiparas</v>
          </cell>
          <cell r="B141" t="str">
            <v>VUT0105133</v>
          </cell>
          <cell r="C141" t="str">
            <v>SHEFA</v>
          </cell>
        </row>
        <row r="142">
          <cell r="A142" t="str">
            <v>Uremanu</v>
          </cell>
          <cell r="B142" t="str">
            <v>VUT0105145</v>
          </cell>
          <cell r="C142" t="str">
            <v>SHEFA</v>
          </cell>
        </row>
        <row r="143">
          <cell r="A143" t="str">
            <v>Aneityum</v>
          </cell>
          <cell r="B143" t="str">
            <v>VUT0106003</v>
          </cell>
          <cell r="C143" t="str">
            <v>TAFEA</v>
          </cell>
        </row>
        <row r="144">
          <cell r="A144" t="str">
            <v>Aniwa</v>
          </cell>
          <cell r="B144" t="str">
            <v>VUT0106004</v>
          </cell>
          <cell r="C144" t="str">
            <v>TAFEA</v>
          </cell>
        </row>
        <row r="145">
          <cell r="A145" t="str">
            <v>Erromango</v>
          </cell>
          <cell r="B145" t="str">
            <v>VUT0106008</v>
          </cell>
          <cell r="C145" t="str">
            <v>TAFEA</v>
          </cell>
        </row>
        <row r="146">
          <cell r="A146" t="str">
            <v>Fortuna</v>
          </cell>
          <cell r="B146" t="str">
            <v>VUT0106009</v>
          </cell>
          <cell r="C146" t="str">
            <v>TAFEA</v>
          </cell>
        </row>
        <row r="147">
          <cell r="A147" t="str">
            <v>Tanna</v>
          </cell>
          <cell r="B147" t="str">
            <v>VUT0106023</v>
          </cell>
          <cell r="C147" t="str">
            <v>TAFEA</v>
          </cell>
        </row>
        <row r="148">
          <cell r="A148" t="str">
            <v>Nokobure</v>
          </cell>
          <cell r="B148" t="str">
            <v>VUT0106030</v>
          </cell>
          <cell r="C148" t="str">
            <v>TAFEA</v>
          </cell>
        </row>
        <row r="149">
          <cell r="A149" t="str">
            <v>Anehetou</v>
          </cell>
          <cell r="B149" t="str">
            <v>VUT0106093</v>
          </cell>
          <cell r="C149" t="str">
            <v>TAFEA</v>
          </cell>
        </row>
        <row r="150">
          <cell r="A150" t="str">
            <v>Inyeuc</v>
          </cell>
          <cell r="B150" t="str">
            <v>VUT0106105</v>
          </cell>
          <cell r="C150" t="str">
            <v>TAFEA</v>
          </cell>
        </row>
        <row r="151">
          <cell r="A151" t="str">
            <v>Tanpondit</v>
          </cell>
          <cell r="B151" t="str">
            <v>VUT0106141</v>
          </cell>
          <cell r="C151" t="str">
            <v>TAFEA</v>
          </cell>
        </row>
        <row r="152">
          <cell r="A152" t="str">
            <v>Vetemanu</v>
          </cell>
          <cell r="B152" t="str">
            <v>VUT0106148</v>
          </cell>
          <cell r="C152" t="str">
            <v>TAFEA</v>
          </cell>
        </row>
      </sheetData>
      <sheetData sheetId="3">
        <row r="1">
          <cell r="A1" t="str">
            <v>adm3</v>
          </cell>
          <cell r="B1" t="str">
            <v>adm3 code</v>
          </cell>
          <cell r="C1" t="str">
            <v>adm2</v>
          </cell>
        </row>
        <row r="2">
          <cell r="A2" t="str">
            <v>South East Santo (Aese)</v>
          </cell>
          <cell r="B2" t="str">
            <v>VUT0102029101</v>
          </cell>
          <cell r="C2" t="str">
            <v>Aese</v>
          </cell>
        </row>
        <row r="3">
          <cell r="A3" t="str">
            <v>South Malekula (Akhamb)</v>
          </cell>
          <cell r="B3" t="str">
            <v>VUT0104030056</v>
          </cell>
          <cell r="C3" t="str">
            <v>Akhamb</v>
          </cell>
        </row>
        <row r="4">
          <cell r="A4" t="str">
            <v>East Ambae (Ambae)</v>
          </cell>
          <cell r="B4" t="str">
            <v>VUT0103001106</v>
          </cell>
          <cell r="C4" t="str">
            <v>Ambae</v>
          </cell>
        </row>
        <row r="5">
          <cell r="A5" t="str">
            <v>North Ambae (Ambae)</v>
          </cell>
          <cell r="B5" t="str">
            <v>VUT0103001107</v>
          </cell>
          <cell r="C5" t="str">
            <v>Ambae</v>
          </cell>
        </row>
        <row r="6">
          <cell r="A6" t="str">
            <v>South Ambae (Ambae)</v>
          </cell>
          <cell r="B6" t="str">
            <v>VUT0103001102</v>
          </cell>
          <cell r="C6" t="str">
            <v>Ambae</v>
          </cell>
        </row>
        <row r="7">
          <cell r="A7" t="str">
            <v>West Ambae (Ambae)</v>
          </cell>
          <cell r="B7" t="str">
            <v>VUT0103001103</v>
          </cell>
          <cell r="C7" t="str">
            <v>Ambae</v>
          </cell>
        </row>
        <row r="8">
          <cell r="A8" t="str">
            <v>North Ambrym (Ambrym)</v>
          </cell>
          <cell r="B8" t="str">
            <v>VUT0104002064</v>
          </cell>
          <cell r="C8" t="str">
            <v>Ambrym</v>
          </cell>
        </row>
        <row r="9">
          <cell r="A9" t="str">
            <v>South East Ambrym (Ambrym)</v>
          </cell>
          <cell r="B9" t="str">
            <v>VUT0104002062</v>
          </cell>
          <cell r="C9" t="str">
            <v>Ambrym</v>
          </cell>
        </row>
        <row r="10">
          <cell r="A10" t="str">
            <v>West Ambrym (Ambrym)</v>
          </cell>
          <cell r="B10" t="str">
            <v>VUT0104002063</v>
          </cell>
          <cell r="C10" t="str">
            <v>Ambrym</v>
          </cell>
        </row>
        <row r="11">
          <cell r="A11" t="str">
            <v>Aneityum (Aneityum)</v>
          </cell>
          <cell r="B11" t="str">
            <v>VUT0106003000</v>
          </cell>
          <cell r="C11" t="str">
            <v>Aneityum</v>
          </cell>
        </row>
        <row r="12">
          <cell r="A12" t="str">
            <v>Aniwa (Aniwa)</v>
          </cell>
          <cell r="B12" t="str">
            <v>VUT0106004008</v>
          </cell>
          <cell r="C12" t="str">
            <v>Aniwa</v>
          </cell>
        </row>
        <row r="13">
          <cell r="A13" t="str">
            <v>Canal - Fanafo (Aore)</v>
          </cell>
          <cell r="B13" t="str">
            <v>VUT0102031093</v>
          </cell>
          <cell r="C13" t="str">
            <v>Aore</v>
          </cell>
        </row>
        <row r="14">
          <cell r="A14" t="str">
            <v>South Santo (Araki)</v>
          </cell>
          <cell r="B14" t="str">
            <v>VUT0102032085</v>
          </cell>
          <cell r="C14" t="str">
            <v>Araki</v>
          </cell>
        </row>
        <row r="15">
          <cell r="A15" t="str">
            <v>North East Malekula (Atchin)</v>
          </cell>
          <cell r="B15" t="str">
            <v>VUT0104033074</v>
          </cell>
          <cell r="C15" t="str">
            <v>Atchin</v>
          </cell>
        </row>
        <row r="16">
          <cell r="A16" t="str">
            <v>South Malekula (Avokh)</v>
          </cell>
          <cell r="B16" t="str">
            <v>VUT0104034055</v>
          </cell>
          <cell r="C16" t="str">
            <v>Avokh</v>
          </cell>
        </row>
        <row r="17">
          <cell r="A17" t="str">
            <v>South Malekula (Awei)</v>
          </cell>
          <cell r="B17" t="str">
            <v>VUT0104035051</v>
          </cell>
          <cell r="C17" t="str">
            <v>Awei</v>
          </cell>
        </row>
        <row r="18">
          <cell r="A18" t="str">
            <v>Canal - Fanafo (Bokissa)</v>
          </cell>
          <cell r="B18" t="str">
            <v>VUT0102036090</v>
          </cell>
          <cell r="C18" t="str">
            <v>Bokissa</v>
          </cell>
        </row>
        <row r="19">
          <cell r="A19" t="str">
            <v>Tongariki (Buninga)</v>
          </cell>
          <cell r="B19" t="str">
            <v>VUT0105037037</v>
          </cell>
          <cell r="C19" t="str">
            <v>Buninga</v>
          </cell>
        </row>
        <row r="20">
          <cell r="A20" t="str">
            <v>Erakor (Efate)</v>
          </cell>
          <cell r="B20" t="str">
            <v>VUT0105005020</v>
          </cell>
          <cell r="C20" t="str">
            <v>Efate</v>
          </cell>
        </row>
        <row r="21">
          <cell r="A21" t="str">
            <v>Erakor (Efate)</v>
          </cell>
          <cell r="B21" t="str">
            <v>VUT0105005013</v>
          </cell>
          <cell r="C21" t="str">
            <v>Efate</v>
          </cell>
        </row>
        <row r="22">
          <cell r="A22" t="str">
            <v>Eratap (Efate)</v>
          </cell>
          <cell r="B22" t="str">
            <v>VUT0105005011</v>
          </cell>
          <cell r="C22" t="str">
            <v>Efate</v>
          </cell>
        </row>
        <row r="23">
          <cell r="A23" t="str">
            <v>Eton (Efate)</v>
          </cell>
          <cell r="B23" t="str">
            <v>VUT0105005018</v>
          </cell>
          <cell r="C23" t="str">
            <v>Efate</v>
          </cell>
        </row>
        <row r="24">
          <cell r="A24" t="str">
            <v>Ifira (Efate)</v>
          </cell>
          <cell r="B24" t="str">
            <v>VUT0105005014</v>
          </cell>
          <cell r="C24" t="str">
            <v>Efate</v>
          </cell>
        </row>
        <row r="25">
          <cell r="A25" t="str">
            <v>Malorua (Efate)</v>
          </cell>
          <cell r="B25" t="str">
            <v>VUT0105005022</v>
          </cell>
          <cell r="C25" t="str">
            <v>Efate</v>
          </cell>
        </row>
        <row r="26">
          <cell r="A26" t="str">
            <v>Mele (Efate)</v>
          </cell>
          <cell r="B26" t="str">
            <v>VUT0105005021</v>
          </cell>
          <cell r="C26" t="str">
            <v>Efate</v>
          </cell>
        </row>
        <row r="27">
          <cell r="A27" t="str">
            <v>North Efate (Efate)</v>
          </cell>
          <cell r="B27" t="str">
            <v>VUT0105005024</v>
          </cell>
          <cell r="C27" t="str">
            <v>Efate</v>
          </cell>
        </row>
        <row r="28">
          <cell r="A28" t="str">
            <v>Pango (Efate)</v>
          </cell>
          <cell r="B28" t="str">
            <v>VUT0105005012</v>
          </cell>
          <cell r="C28" t="str">
            <v>Efate</v>
          </cell>
        </row>
        <row r="29">
          <cell r="A29" t="str">
            <v>South Santo (Elia)</v>
          </cell>
          <cell r="B29" t="str">
            <v>VUT0102038088</v>
          </cell>
          <cell r="C29" t="str">
            <v>Elia</v>
          </cell>
        </row>
        <row r="30">
          <cell r="A30" t="str">
            <v>Makimae (Emae)</v>
          </cell>
          <cell r="B30" t="str">
            <v>VUT0105006036</v>
          </cell>
          <cell r="C30" t="str">
            <v>Emae</v>
          </cell>
        </row>
        <row r="31">
          <cell r="A31" t="str">
            <v>Emau (Emau)</v>
          </cell>
          <cell r="B31" t="str">
            <v>VUT0105039030</v>
          </cell>
          <cell r="C31" t="str">
            <v>Emau</v>
          </cell>
        </row>
        <row r="32">
          <cell r="A32" t="str">
            <v>Varisu (Epi)</v>
          </cell>
          <cell r="B32" t="str">
            <v>VUT0105007047</v>
          </cell>
          <cell r="C32" t="str">
            <v>Epi</v>
          </cell>
        </row>
        <row r="33">
          <cell r="A33" t="str">
            <v>Vermali (Epi)</v>
          </cell>
          <cell r="B33" t="str">
            <v>VUT0105007048</v>
          </cell>
          <cell r="C33" t="str">
            <v>Epi</v>
          </cell>
        </row>
        <row r="34">
          <cell r="A34" t="str">
            <v>Vermaul (Epi)</v>
          </cell>
          <cell r="B34" t="str">
            <v>VUT0105007046</v>
          </cell>
          <cell r="C34" t="str">
            <v>Epi</v>
          </cell>
        </row>
        <row r="35">
          <cell r="A35" t="str">
            <v>Yarsu (Epi)</v>
          </cell>
          <cell r="B35" t="str">
            <v>VUT0105007045</v>
          </cell>
          <cell r="C35" t="str">
            <v>Epi</v>
          </cell>
        </row>
        <row r="36">
          <cell r="A36" t="str">
            <v>North Erromango (Erromango)</v>
          </cell>
          <cell r="B36" t="str">
            <v>VUT0106008010</v>
          </cell>
          <cell r="C36" t="str">
            <v>Erromango</v>
          </cell>
        </row>
        <row r="37">
          <cell r="A37" t="str">
            <v>South Erromango (Erromango)</v>
          </cell>
          <cell r="B37" t="str">
            <v>VUT0106008009</v>
          </cell>
          <cell r="C37" t="str">
            <v>Erromango</v>
          </cell>
        </row>
        <row r="38">
          <cell r="A38" t="str">
            <v>Makimae (Etarik)</v>
          </cell>
          <cell r="B38" t="str">
            <v>VUT0105040032</v>
          </cell>
          <cell r="C38" t="str">
            <v>Etarik</v>
          </cell>
        </row>
        <row r="39">
          <cell r="A39" t="str">
            <v>Futuna (Fortuna)</v>
          </cell>
          <cell r="B39" t="str">
            <v>VUT0106009003</v>
          </cell>
          <cell r="C39" t="str">
            <v>Fortuna</v>
          </cell>
        </row>
        <row r="40">
          <cell r="A40" t="str">
            <v>Southern Area Council (Gaua)</v>
          </cell>
          <cell r="B40" t="str">
            <v>VUT0101010123</v>
          </cell>
          <cell r="C40" t="str">
            <v>Gaua</v>
          </cell>
        </row>
        <row r="41">
          <cell r="A41" t="str">
            <v>Mele (Hideaway)</v>
          </cell>
          <cell r="B41" t="str">
            <v>VUT0105041019</v>
          </cell>
          <cell r="C41" t="str">
            <v>Hideaway</v>
          </cell>
        </row>
        <row r="42">
          <cell r="A42" t="str">
            <v>Northern Area Council (Hiu)</v>
          </cell>
          <cell r="B42" t="str">
            <v>VUT0101011136</v>
          </cell>
          <cell r="C42" t="str">
            <v>Hiu</v>
          </cell>
        </row>
        <row r="43">
          <cell r="A43" t="str">
            <v>Ifira (Ifira)</v>
          </cell>
          <cell r="B43" t="str">
            <v>VUT0105042015</v>
          </cell>
          <cell r="C43" t="str">
            <v>Ifira</v>
          </cell>
        </row>
        <row r="44">
          <cell r="A44" t="str">
            <v>Port Vila (Iririki)</v>
          </cell>
          <cell r="B44" t="str">
            <v>VUT0105043016</v>
          </cell>
          <cell r="C44" t="str">
            <v>Iririki</v>
          </cell>
        </row>
        <row r="45">
          <cell r="A45" t="str">
            <v>Nguna (Kakula)</v>
          </cell>
          <cell r="B45" t="str">
            <v>VUT0105044028</v>
          </cell>
          <cell r="C45" t="str">
            <v>Kakula</v>
          </cell>
        </row>
        <row r="46">
          <cell r="A46" t="str">
            <v>Central Area Council (Kwakea)</v>
          </cell>
          <cell r="B46" t="str">
            <v>VUT0101045124</v>
          </cell>
          <cell r="C46" t="str">
            <v>Kwakea</v>
          </cell>
        </row>
        <row r="47">
          <cell r="A47" t="str">
            <v>North Tongoa (Laika)</v>
          </cell>
          <cell r="B47" t="str">
            <v>VUT0105046042</v>
          </cell>
          <cell r="C47" t="str">
            <v>Laika</v>
          </cell>
        </row>
        <row r="48">
          <cell r="A48" t="str">
            <v>Vermali (Lamen)</v>
          </cell>
          <cell r="B48" t="str">
            <v>VUT0105047050</v>
          </cell>
          <cell r="C48" t="str">
            <v>Lamen</v>
          </cell>
        </row>
        <row r="49">
          <cell r="A49" t="str">
            <v>East Santo (Lataro)</v>
          </cell>
          <cell r="B49" t="str">
            <v>VUT0102048109</v>
          </cell>
          <cell r="C49" t="str">
            <v>Lataro</v>
          </cell>
        </row>
        <row r="50">
          <cell r="A50" t="str">
            <v>South East Santo (Lataroa)</v>
          </cell>
          <cell r="B50" t="str">
            <v>VUT0102049108</v>
          </cell>
          <cell r="C50" t="str">
            <v>Lataroa</v>
          </cell>
        </row>
        <row r="51">
          <cell r="A51" t="str">
            <v>East Santo (Lathu)</v>
          </cell>
          <cell r="B51" t="str">
            <v>VUT0102050114</v>
          </cell>
          <cell r="C51" t="str">
            <v>Lathu</v>
          </cell>
        </row>
        <row r="52">
          <cell r="A52" t="str">
            <v>Malorua (Lelepa)</v>
          </cell>
          <cell r="B52" t="str">
            <v>VUT0105051023</v>
          </cell>
          <cell r="C52" t="str">
            <v>Lelepa</v>
          </cell>
        </row>
        <row r="53">
          <cell r="A53" t="str">
            <v>South Malekula (Lembong)</v>
          </cell>
          <cell r="B53" t="str">
            <v>VUT0104052054</v>
          </cell>
          <cell r="C53" t="str">
            <v>Lembong</v>
          </cell>
        </row>
        <row r="54">
          <cell r="A54" t="str">
            <v>Northern Area Council (Loh)</v>
          </cell>
          <cell r="B54" t="str">
            <v>VUT0101012132</v>
          </cell>
          <cell r="C54" t="str">
            <v>Loh</v>
          </cell>
        </row>
        <row r="55">
          <cell r="A55" t="str">
            <v>Paama (Lopevi)</v>
          </cell>
          <cell r="B55" t="str">
            <v>VUT0104013057</v>
          </cell>
          <cell r="C55" t="str">
            <v>Lopevi</v>
          </cell>
        </row>
        <row r="56">
          <cell r="A56" t="str">
            <v>North Maewo (Maewo)</v>
          </cell>
          <cell r="B56" t="str">
            <v>VUT0103014119</v>
          </cell>
          <cell r="C56" t="str">
            <v>Maewo</v>
          </cell>
        </row>
        <row r="57">
          <cell r="A57" t="str">
            <v>South Maewo (Maewo)</v>
          </cell>
          <cell r="B57" t="str">
            <v>VUT0103014110</v>
          </cell>
          <cell r="C57" t="str">
            <v>Maewo</v>
          </cell>
        </row>
        <row r="58">
          <cell r="A58" t="str">
            <v>Makimae (Makira)</v>
          </cell>
          <cell r="B58" t="str">
            <v>VUT0105015035</v>
          </cell>
          <cell r="C58" t="str">
            <v>Makira</v>
          </cell>
        </row>
        <row r="59">
          <cell r="A59" t="str">
            <v>Central Malekula (Malekula)</v>
          </cell>
          <cell r="B59" t="str">
            <v>VUT0104016065</v>
          </cell>
          <cell r="C59" t="str">
            <v>Malekula</v>
          </cell>
        </row>
        <row r="60">
          <cell r="A60" t="str">
            <v>North East Malekula (Malekula)</v>
          </cell>
          <cell r="B60" t="str">
            <v>VUT0104016073</v>
          </cell>
          <cell r="C60" t="str">
            <v>Malekula</v>
          </cell>
        </row>
        <row r="61">
          <cell r="A61" t="str">
            <v>North West Malekula (Malekula)</v>
          </cell>
          <cell r="B61" t="str">
            <v>VUT0104016070</v>
          </cell>
          <cell r="C61" t="str">
            <v>Malekula</v>
          </cell>
        </row>
        <row r="62">
          <cell r="A62" t="str">
            <v>South East Malekula (Malekula)</v>
          </cell>
          <cell r="B62" t="str">
            <v>VUT0104016061</v>
          </cell>
          <cell r="C62" t="str">
            <v>Malekula</v>
          </cell>
        </row>
        <row r="63">
          <cell r="A63" t="str">
            <v>South Malekula (Malekula)</v>
          </cell>
          <cell r="B63" t="str">
            <v>VUT0104016059</v>
          </cell>
          <cell r="C63" t="str">
            <v>Malekula</v>
          </cell>
        </row>
        <row r="64">
          <cell r="A64" t="str">
            <v>South West Malekula (Malekula)</v>
          </cell>
          <cell r="B64" t="str">
            <v>VUT0104016060</v>
          </cell>
          <cell r="C64" t="str">
            <v>Malekula</v>
          </cell>
        </row>
        <row r="65">
          <cell r="A65" t="str">
            <v>East Santo (Malheunvol)</v>
          </cell>
          <cell r="B65" t="str">
            <v>VUT0102053115</v>
          </cell>
          <cell r="C65" t="str">
            <v>Malheunvol</v>
          </cell>
        </row>
        <row r="66">
          <cell r="A66" t="str">
            <v>East Santo (Malleuth)</v>
          </cell>
          <cell r="B66" t="str">
            <v>VUT0102054117</v>
          </cell>
          <cell r="C66" t="str">
            <v>Malleuth</v>
          </cell>
        </row>
        <row r="67">
          <cell r="A67" t="str">
            <v>East Santo (Malmas)</v>
          </cell>
          <cell r="B67" t="str">
            <v>VUT0102055116</v>
          </cell>
          <cell r="C67" t="str">
            <v>Malmas</v>
          </cell>
        </row>
        <row r="68">
          <cell r="A68" t="str">
            <v>East Malo (Malo)</v>
          </cell>
          <cell r="B68" t="str">
            <v>VUT0102017082</v>
          </cell>
          <cell r="C68" t="str">
            <v>Malo</v>
          </cell>
        </row>
        <row r="69">
          <cell r="A69" t="str">
            <v>West Malo (Malo)</v>
          </cell>
          <cell r="B69" t="str">
            <v>VUT0102017083</v>
          </cell>
          <cell r="C69" t="str">
            <v>Malo</v>
          </cell>
        </row>
        <row r="70">
          <cell r="A70" t="str">
            <v>East Malo (Malokilikiki)</v>
          </cell>
          <cell r="B70" t="str">
            <v>VUT0102056079</v>
          </cell>
          <cell r="C70" t="str">
            <v>Malokilikiki</v>
          </cell>
        </row>
        <row r="71">
          <cell r="A71" t="str">
            <v>East Malo (Malotina)</v>
          </cell>
          <cell r="B71" t="str">
            <v>VUT0102057081</v>
          </cell>
          <cell r="C71" t="str">
            <v>Malotina</v>
          </cell>
        </row>
        <row r="72">
          <cell r="A72" t="str">
            <v>South Malekula (Maskeylenes - Batghu)</v>
          </cell>
          <cell r="B72" t="str">
            <v>VUT0104059053</v>
          </cell>
          <cell r="C72" t="str">
            <v>Maskeylenes - Batghu</v>
          </cell>
        </row>
        <row r="73">
          <cell r="A73" t="str">
            <v>South Malekula (Maskeylenes - Khunev)</v>
          </cell>
          <cell r="B73" t="str">
            <v>VUT0104060052</v>
          </cell>
          <cell r="C73" t="str">
            <v>Maskeylenes - Khunev</v>
          </cell>
        </row>
        <row r="74">
          <cell r="A74" t="str">
            <v>Makimae (Mataso - Matah Alam)</v>
          </cell>
          <cell r="B74" t="str">
            <v>VUT0105018034</v>
          </cell>
          <cell r="C74" t="str">
            <v>Mataso - Matah Alam</v>
          </cell>
        </row>
        <row r="75">
          <cell r="A75" t="str">
            <v>Makimae (Mataso - Matah Susum)</v>
          </cell>
          <cell r="B75" t="str">
            <v>VUT0105061033</v>
          </cell>
          <cell r="C75" t="str">
            <v>Mataso - Matah Susum</v>
          </cell>
        </row>
        <row r="76">
          <cell r="A76" t="str">
            <v>South East Santo (Mavea)</v>
          </cell>
          <cell r="B76" t="str">
            <v>VUT0102062105</v>
          </cell>
          <cell r="C76" t="str">
            <v>Mavea</v>
          </cell>
        </row>
        <row r="77">
          <cell r="A77" t="str">
            <v>South TORBA (Mere Lava)</v>
          </cell>
          <cell r="B77" t="str">
            <v>VUT0101019121</v>
          </cell>
          <cell r="C77" t="str">
            <v>Mere Lava</v>
          </cell>
        </row>
        <row r="78">
          <cell r="A78" t="str">
            <v>South TORBA (Merig)</v>
          </cell>
          <cell r="B78" t="str">
            <v>VUT0101063122</v>
          </cell>
          <cell r="C78" t="str">
            <v>Merig</v>
          </cell>
        </row>
        <row r="79">
          <cell r="A79" t="str">
            <v>Northern Area Council (Metoma)</v>
          </cell>
          <cell r="B79" t="str">
            <v>VUT0101064135</v>
          </cell>
          <cell r="C79" t="str">
            <v>Metoma</v>
          </cell>
        </row>
        <row r="80">
          <cell r="A80" t="str">
            <v>Malorua (Moso)</v>
          </cell>
          <cell r="B80" t="str">
            <v>VUT0105065026</v>
          </cell>
          <cell r="C80" t="str">
            <v>Moso</v>
          </cell>
        </row>
        <row r="81">
          <cell r="A81" t="str">
            <v>Malorua (Moso)</v>
          </cell>
          <cell r="B81" t="str">
            <v>VUT0105065027</v>
          </cell>
          <cell r="C81" t="str">
            <v>Moso</v>
          </cell>
        </row>
        <row r="82">
          <cell r="A82" t="str">
            <v>Malorua (Moso)</v>
          </cell>
          <cell r="B82" t="str">
            <v>VUT0105065025</v>
          </cell>
          <cell r="C82" t="str">
            <v>Moso</v>
          </cell>
        </row>
        <row r="83">
          <cell r="A83" t="str">
            <v>Central Area Council (Mota)</v>
          </cell>
          <cell r="B83" t="str">
            <v>VUT0101066125</v>
          </cell>
          <cell r="C83" t="str">
            <v>Mota</v>
          </cell>
        </row>
        <row r="84">
          <cell r="A84" t="str">
            <v>Central Area Council (Mota Lava)</v>
          </cell>
          <cell r="B84" t="str">
            <v>VUT0101020128</v>
          </cell>
          <cell r="C84" t="str">
            <v>Mota Lava</v>
          </cell>
        </row>
        <row r="85">
          <cell r="A85" t="str">
            <v>Yarsu (Namuka)</v>
          </cell>
          <cell r="B85" t="str">
            <v>VUT0105067041</v>
          </cell>
          <cell r="C85" t="str">
            <v>Namuka</v>
          </cell>
        </row>
        <row r="86">
          <cell r="A86" t="str">
            <v>Nguna (Nguna)</v>
          </cell>
          <cell r="B86" t="str">
            <v>VUT0105068031</v>
          </cell>
          <cell r="C86" t="str">
            <v>Nguna</v>
          </cell>
        </row>
        <row r="87">
          <cell r="A87" t="str">
            <v>East Malo (Onevutu)</v>
          </cell>
          <cell r="B87" t="str">
            <v>VUT0102069080</v>
          </cell>
          <cell r="C87" t="str">
            <v>Onevutu</v>
          </cell>
        </row>
        <row r="88">
          <cell r="A88" t="str">
            <v>Paama (Paama)</v>
          </cell>
          <cell r="B88" t="str">
            <v>VUT0104021058</v>
          </cell>
          <cell r="C88" t="str">
            <v>Paama</v>
          </cell>
        </row>
        <row r="89">
          <cell r="A89" t="str">
            <v>Nguna (Pele)</v>
          </cell>
          <cell r="B89" t="str">
            <v>VUT0105070029</v>
          </cell>
          <cell r="C89" t="str">
            <v>Pele</v>
          </cell>
        </row>
        <row r="90">
          <cell r="A90" t="str">
            <v>Central Pentecost 1 (Pentecost)</v>
          </cell>
          <cell r="B90" t="str">
            <v>VUT0103022084</v>
          </cell>
          <cell r="C90" t="str">
            <v>Pentecost</v>
          </cell>
        </row>
        <row r="91">
          <cell r="A91" t="str">
            <v>Central Pentecost 2 (Pentecost)</v>
          </cell>
          <cell r="B91" t="str">
            <v>VUT0103022078</v>
          </cell>
          <cell r="C91" t="str">
            <v>Pentecost</v>
          </cell>
        </row>
        <row r="92">
          <cell r="A92" t="str">
            <v>Central Pentecost 2 (Pentecost)</v>
          </cell>
          <cell r="B92" t="str">
            <v>VUT0103022077</v>
          </cell>
          <cell r="C92" t="str">
            <v>Pentecost</v>
          </cell>
        </row>
        <row r="93">
          <cell r="A93" t="str">
            <v>North Pentecost (Pentecost)</v>
          </cell>
          <cell r="B93" t="str">
            <v>VUT0103022095</v>
          </cell>
          <cell r="C93" t="str">
            <v>Pentecost</v>
          </cell>
        </row>
        <row r="94">
          <cell r="A94" t="str">
            <v>South Pentecost (Pentecost)</v>
          </cell>
          <cell r="B94" t="str">
            <v>VUT0103022076</v>
          </cell>
          <cell r="C94" t="str">
            <v>Pentecost</v>
          </cell>
        </row>
        <row r="95">
          <cell r="A95" t="str">
            <v>Port Vila (Port Vila)</v>
          </cell>
          <cell r="B95" t="str">
            <v>VUT0105071017</v>
          </cell>
          <cell r="C95" t="str">
            <v>Port Vila</v>
          </cell>
        </row>
        <row r="96">
          <cell r="A96" t="str">
            <v>Central Area Council (Rah)</v>
          </cell>
          <cell r="B96" t="str">
            <v>VUT0101072127</v>
          </cell>
          <cell r="C96" t="str">
            <v>Rah</v>
          </cell>
        </row>
        <row r="97">
          <cell r="A97" t="str">
            <v>North East Malekula (Rano)</v>
          </cell>
          <cell r="B97" t="str">
            <v>VUT0104073071</v>
          </cell>
          <cell r="C97" t="str">
            <v>Rano</v>
          </cell>
        </row>
        <row r="98">
          <cell r="A98" t="str">
            <v>Central Area Council (Reef)</v>
          </cell>
          <cell r="B98" t="str">
            <v>VUT0101074129</v>
          </cell>
          <cell r="C98" t="str">
            <v>Reef</v>
          </cell>
        </row>
        <row r="99">
          <cell r="A99" t="str">
            <v>Central Area Council (Reef)</v>
          </cell>
          <cell r="B99" t="str">
            <v>VUT0101074133</v>
          </cell>
          <cell r="C99" t="str">
            <v>Reef</v>
          </cell>
        </row>
        <row r="100">
          <cell r="A100" t="str">
            <v>Canal - Fanafo (Santo)</v>
          </cell>
          <cell r="B100" t="str">
            <v>VUT0102029100</v>
          </cell>
          <cell r="C100" t="str">
            <v>Aese</v>
          </cell>
        </row>
        <row r="101">
          <cell r="A101" t="str">
            <v>Canal - Fanafo (Santo)</v>
          </cell>
          <cell r="B101" t="str">
            <v>VUT0102029099</v>
          </cell>
          <cell r="C101" t="str">
            <v>Aese</v>
          </cell>
        </row>
        <row r="102">
          <cell r="A102" t="str">
            <v>East Santo (Santo)</v>
          </cell>
          <cell r="B102" t="str">
            <v>VUT0102029112</v>
          </cell>
          <cell r="C102" t="str">
            <v>Aese</v>
          </cell>
        </row>
        <row r="103">
          <cell r="A103" t="str">
            <v>Luganville (Santo)</v>
          </cell>
          <cell r="B103" t="str">
            <v>VUT0102029098</v>
          </cell>
          <cell r="C103" t="str">
            <v>Aese</v>
          </cell>
        </row>
        <row r="104">
          <cell r="A104" t="str">
            <v>Luganville (Santo)</v>
          </cell>
          <cell r="B104" t="str">
            <v>VUT0102029097</v>
          </cell>
          <cell r="C104" t="str">
            <v>Aese</v>
          </cell>
        </row>
        <row r="105">
          <cell r="A105" t="str">
            <v>North Santo (Santo)</v>
          </cell>
          <cell r="B105" t="str">
            <v>VUT0102029111</v>
          </cell>
          <cell r="C105" t="str">
            <v>Aese</v>
          </cell>
        </row>
        <row r="106">
          <cell r="A106" t="str">
            <v>North West Santo (Santo)</v>
          </cell>
          <cell r="B106" t="str">
            <v>VUT0102029120</v>
          </cell>
          <cell r="C106" t="str">
            <v>Aese</v>
          </cell>
        </row>
        <row r="107">
          <cell r="A107" t="str">
            <v>South East Santo (Santo)</v>
          </cell>
          <cell r="B107" t="str">
            <v>VUT0102029104</v>
          </cell>
          <cell r="C107" t="str">
            <v>Aese</v>
          </cell>
        </row>
        <row r="108">
          <cell r="A108" t="str">
            <v>South Santo (Santo)</v>
          </cell>
          <cell r="B108" t="str">
            <v>VUT0102029096</v>
          </cell>
          <cell r="C108" t="str">
            <v>Aese</v>
          </cell>
        </row>
        <row r="109">
          <cell r="A109" t="str">
            <v>West Santo (Santo)</v>
          </cell>
          <cell r="B109" t="str">
            <v>VUT0102029113</v>
          </cell>
          <cell r="C109" t="str">
            <v>Aese</v>
          </cell>
        </row>
        <row r="110">
          <cell r="A110" t="str">
            <v>Central Malekula (Sowan)</v>
          </cell>
          <cell r="B110" t="str">
            <v>VUT0104075066</v>
          </cell>
          <cell r="C110" t="str">
            <v>Sowan</v>
          </cell>
        </row>
        <row r="111">
          <cell r="A111" t="str">
            <v>Central Malekula (Staro)</v>
          </cell>
          <cell r="B111" t="str">
            <v>VUT0104076067</v>
          </cell>
          <cell r="C111" t="str">
            <v>Staro</v>
          </cell>
        </row>
        <row r="112">
          <cell r="A112" t="str">
            <v>South Santo (Tangisi)</v>
          </cell>
          <cell r="B112" t="str">
            <v>VUT0102077092</v>
          </cell>
          <cell r="C112" t="str">
            <v>Tangisi</v>
          </cell>
        </row>
        <row r="113">
          <cell r="A113" t="str">
            <v>South Santo (Tangoa)</v>
          </cell>
          <cell r="B113" t="str">
            <v>VUT0102078089</v>
          </cell>
          <cell r="C113" t="str">
            <v>Tangoa</v>
          </cell>
        </row>
        <row r="114">
          <cell r="A114" t="str">
            <v>Middle Bush Tanna (Tanna)</v>
          </cell>
          <cell r="B114" t="str">
            <v>VUT0106023006</v>
          </cell>
          <cell r="C114" t="str">
            <v>Tanna</v>
          </cell>
        </row>
        <row r="115">
          <cell r="A115" t="str">
            <v>North Tanna (Tanna)</v>
          </cell>
          <cell r="B115" t="str">
            <v>VUT0106023007</v>
          </cell>
          <cell r="C115" t="str">
            <v>Tanna</v>
          </cell>
        </row>
        <row r="116">
          <cell r="A116" t="str">
            <v>South Tanna (Tanna)</v>
          </cell>
          <cell r="B116" t="str">
            <v>VUT0106023001</v>
          </cell>
          <cell r="C116" t="str">
            <v>Tanna</v>
          </cell>
        </row>
        <row r="117">
          <cell r="A117" t="str">
            <v>South West Tanna (Tanna)</v>
          </cell>
          <cell r="B117" t="str">
            <v>VUT0106023002</v>
          </cell>
          <cell r="C117" t="str">
            <v>Tanna</v>
          </cell>
        </row>
        <row r="118">
          <cell r="A118" t="str">
            <v>West Tanna (Tanna)</v>
          </cell>
          <cell r="B118" t="str">
            <v>VUT0106023005</v>
          </cell>
          <cell r="C118" t="str">
            <v>Tanna</v>
          </cell>
        </row>
        <row r="119">
          <cell r="A119" t="str">
            <v>Whitesands (Tanna)</v>
          </cell>
          <cell r="B119" t="str">
            <v>VUT0106023004</v>
          </cell>
          <cell r="C119" t="str">
            <v>Tanna</v>
          </cell>
        </row>
        <row r="120">
          <cell r="A120" t="str">
            <v>Northern Area Council (Tegua)</v>
          </cell>
          <cell r="B120" t="str">
            <v>VUT0101024134</v>
          </cell>
          <cell r="C120" t="str">
            <v>Tegua</v>
          </cell>
        </row>
        <row r="121">
          <cell r="A121" t="str">
            <v>North Tongoa (Tevala)</v>
          </cell>
          <cell r="B121" t="str">
            <v>VUT0105079044</v>
          </cell>
          <cell r="C121" t="str">
            <v>Tevala</v>
          </cell>
        </row>
        <row r="122">
          <cell r="A122" t="str">
            <v>North Tongoa (Tevala Kiki)</v>
          </cell>
          <cell r="B122" t="str">
            <v>VUT0105080043</v>
          </cell>
          <cell r="C122" t="str">
            <v>Tevala Kiki</v>
          </cell>
        </row>
        <row r="123">
          <cell r="A123" t="str">
            <v>East Santo (Thion)</v>
          </cell>
          <cell r="B123" t="str">
            <v>VUT0102081118</v>
          </cell>
          <cell r="C123" t="str">
            <v>Thion</v>
          </cell>
        </row>
        <row r="124">
          <cell r="A124" t="str">
            <v>Northern Area Council (Toga)</v>
          </cell>
          <cell r="B124" t="str">
            <v>VUT0101025131</v>
          </cell>
          <cell r="C124" t="str">
            <v>Toga</v>
          </cell>
        </row>
        <row r="125">
          <cell r="A125" t="str">
            <v>South West Malekula (Tomman)</v>
          </cell>
          <cell r="B125" t="str">
            <v>VUT0104082049</v>
          </cell>
          <cell r="C125" t="str">
            <v>Tomman</v>
          </cell>
        </row>
        <row r="126">
          <cell r="A126" t="str">
            <v>Tongariki (Tongariki)</v>
          </cell>
          <cell r="B126" t="str">
            <v>VUT0105083038</v>
          </cell>
          <cell r="C126" t="str">
            <v>Tongariki</v>
          </cell>
        </row>
        <row r="127">
          <cell r="A127" t="str">
            <v>North Tongoa (Tongoa)</v>
          </cell>
          <cell r="B127" t="str">
            <v>VUT0105026040</v>
          </cell>
          <cell r="C127" t="str">
            <v>Tongoa</v>
          </cell>
        </row>
        <row r="128">
          <cell r="A128" t="str">
            <v>Tongariki (Tongoa)</v>
          </cell>
          <cell r="B128" t="str">
            <v>VUT0105026039</v>
          </cell>
          <cell r="C128" t="str">
            <v>Tongoa</v>
          </cell>
        </row>
        <row r="129">
          <cell r="A129" t="str">
            <v>Canal - Fanafo (Tutuba)</v>
          </cell>
          <cell r="B129" t="str">
            <v>VUT0102084094</v>
          </cell>
          <cell r="C129" t="str">
            <v>Tutuba</v>
          </cell>
        </row>
        <row r="130">
          <cell r="A130" t="str">
            <v>South Santo (Tuvana)</v>
          </cell>
          <cell r="B130" t="str">
            <v>VUT0102085087</v>
          </cell>
          <cell r="C130" t="str">
            <v>Tuvana</v>
          </cell>
        </row>
        <row r="131">
          <cell r="A131" t="str">
            <v>South Santo (Urelapa)</v>
          </cell>
          <cell r="B131" t="str">
            <v>VUT0102086086</v>
          </cell>
          <cell r="C131" t="str">
            <v>Urelapa</v>
          </cell>
        </row>
        <row r="132">
          <cell r="A132" t="str">
            <v>Central Area Council (Ureparapara)</v>
          </cell>
          <cell r="B132" t="str">
            <v>VUT0101027130</v>
          </cell>
          <cell r="C132" t="str">
            <v>Ureparapara</v>
          </cell>
        </row>
        <row r="133">
          <cell r="A133" t="str">
            <v>Central Malekula (Uri)</v>
          </cell>
          <cell r="B133" t="str">
            <v>VUT0104087068</v>
          </cell>
          <cell r="C133" t="str">
            <v>Uri</v>
          </cell>
        </row>
        <row r="134">
          <cell r="A134" t="str">
            <v>Central Malekula (Uripiv)</v>
          </cell>
          <cell r="B134" t="str">
            <v>VUT0104088069</v>
          </cell>
          <cell r="C134" t="str">
            <v>Uripiv</v>
          </cell>
        </row>
        <row r="135">
          <cell r="A135" t="str">
            <v>Central Area Council (Vanua Lava)</v>
          </cell>
          <cell r="B135" t="str">
            <v>VUT0101028126</v>
          </cell>
          <cell r="C135" t="str">
            <v>Vanua Lava</v>
          </cell>
        </row>
        <row r="136">
          <cell r="A136" t="str">
            <v>North East Malekula (Vao)</v>
          </cell>
          <cell r="B136" t="str">
            <v>VUT0104089075</v>
          </cell>
          <cell r="C136" t="str">
            <v>Vao</v>
          </cell>
        </row>
        <row r="137">
          <cell r="A137" t="str">
            <v>Canal - Fanafo (Venue)</v>
          </cell>
          <cell r="B137" t="str">
            <v>VUT0102090091</v>
          </cell>
          <cell r="C137" t="str">
            <v>Venue</v>
          </cell>
        </row>
        <row r="138">
          <cell r="A138" t="str">
            <v>North East Malekula (Wala)</v>
          </cell>
          <cell r="B138" t="str">
            <v>VUT0104091072</v>
          </cell>
          <cell r="C138" t="str">
            <v>Wala</v>
          </cell>
        </row>
      </sheetData>
      <sheetData sheetId="4">
        <row r="1">
          <cell r="A1" t="str">
            <v>stle</v>
          </cell>
          <cell r="C1" t="str">
            <v>adm3</v>
          </cell>
        </row>
        <row r="2">
          <cell r="C2" t="str">
            <v>Aneityum (Aneityum)</v>
          </cell>
        </row>
        <row r="3">
          <cell r="C3" t="str">
            <v>Aneityum (Aneityum)</v>
          </cell>
        </row>
        <row r="4">
          <cell r="C4" t="str">
            <v>Aneityum (Aneityum)</v>
          </cell>
        </row>
        <row r="5">
          <cell r="C5" t="str">
            <v>Aneityum (Aneityum)</v>
          </cell>
        </row>
        <row r="6">
          <cell r="C6" t="str">
            <v>Aneityum (Aneityum)</v>
          </cell>
        </row>
        <row r="7">
          <cell r="C7" t="str">
            <v>Aneityum (Aneityum)</v>
          </cell>
        </row>
        <row r="8">
          <cell r="C8" t="str">
            <v>Aneityum (Aneityum)</v>
          </cell>
        </row>
        <row r="9">
          <cell r="C9" t="str">
            <v>Aneityum (Aneityum)</v>
          </cell>
        </row>
        <row r="10">
          <cell r="C10" t="str">
            <v>Aneityum (Aneityum)</v>
          </cell>
        </row>
        <row r="11">
          <cell r="C11" t="str">
            <v>Aneityum (Aneityum)</v>
          </cell>
        </row>
        <row r="12">
          <cell r="C12" t="str">
            <v>Aneityum (Aneityum)</v>
          </cell>
        </row>
        <row r="13">
          <cell r="C13" t="str">
            <v>Aneityum (Aneityum)</v>
          </cell>
        </row>
        <row r="14">
          <cell r="C14" t="str">
            <v>Aneityum (Aneityum)</v>
          </cell>
        </row>
        <row r="15">
          <cell r="C15" t="str">
            <v>Aneityum (Aneityum)</v>
          </cell>
        </row>
        <row r="16">
          <cell r="C16" t="str">
            <v>Aneityum (Aneityum)</v>
          </cell>
        </row>
        <row r="17">
          <cell r="C17" t="str">
            <v>Aneityum (Aneityum)</v>
          </cell>
        </row>
        <row r="18">
          <cell r="C18" t="str">
            <v>Aneityum (Aneityum)</v>
          </cell>
        </row>
        <row r="19">
          <cell r="C19" t="str">
            <v>Aneityum (Aneityum)</v>
          </cell>
        </row>
        <row r="20">
          <cell r="C20" t="str">
            <v>Aneityum (Aneityum)</v>
          </cell>
        </row>
        <row r="21">
          <cell r="C21" t="str">
            <v>Aneityum (Aneityum)</v>
          </cell>
        </row>
        <row r="22">
          <cell r="C22" t="str">
            <v>Aneityum (Aneityum)</v>
          </cell>
        </row>
        <row r="23">
          <cell r="C23" t="str">
            <v>Aneityum (Aneityum)</v>
          </cell>
        </row>
        <row r="24">
          <cell r="C24" t="str">
            <v>Aneityum (Aneityum)</v>
          </cell>
        </row>
        <row r="25">
          <cell r="C25" t="str">
            <v>Aneityum (Aneityum)</v>
          </cell>
        </row>
        <row r="26">
          <cell r="C26" t="str">
            <v>Aneityum (Aneityum)</v>
          </cell>
        </row>
        <row r="27">
          <cell r="C27" t="str">
            <v>Aneityum (Aneityum)</v>
          </cell>
        </row>
        <row r="28">
          <cell r="C28" t="str">
            <v>Aneityum (Aneityum)</v>
          </cell>
        </row>
        <row r="29">
          <cell r="C29" t="str">
            <v>Aneityum (Aneityum)</v>
          </cell>
        </row>
        <row r="30">
          <cell r="C30" t="str">
            <v>Aneityum (Aneityum)</v>
          </cell>
        </row>
        <row r="31">
          <cell r="C31" t="str">
            <v>Aneityum (Aneityum)</v>
          </cell>
        </row>
        <row r="32">
          <cell r="C32" t="str">
            <v>Aneityum (Aneityum)</v>
          </cell>
        </row>
        <row r="33">
          <cell r="C33" t="str">
            <v>Aneityum (Aneityum)</v>
          </cell>
        </row>
        <row r="34">
          <cell r="C34" t="str">
            <v>Aneityum (Aneityum)</v>
          </cell>
        </row>
        <row r="35">
          <cell r="C35" t="str">
            <v>Aneityum (Aneityum)</v>
          </cell>
        </row>
        <row r="36">
          <cell r="C36" t="str">
            <v>Aneityum (Aneityum)</v>
          </cell>
        </row>
        <row r="37">
          <cell r="C37" t="str">
            <v>Aneityum (Aneityum)</v>
          </cell>
        </row>
        <row r="38">
          <cell r="C38" t="str">
            <v>Aneityum (Aneityum)</v>
          </cell>
        </row>
        <row r="39">
          <cell r="C39" t="str">
            <v>Aneityum (Aneityum)</v>
          </cell>
        </row>
        <row r="40">
          <cell r="C40" t="str">
            <v>Aneityum (Aneityum)</v>
          </cell>
        </row>
        <row r="41">
          <cell r="C41" t="str">
            <v>Aneityum (Aneityum)</v>
          </cell>
        </row>
        <row r="42">
          <cell r="C42" t="str">
            <v>Aneityum (Aneityum)</v>
          </cell>
        </row>
        <row r="43">
          <cell r="C43" t="str">
            <v>Aneityum (Aneityum)</v>
          </cell>
        </row>
        <row r="44">
          <cell r="C44" t="str">
            <v>Aneityum (Aneityum)</v>
          </cell>
        </row>
        <row r="45">
          <cell r="C45" t="str">
            <v>Aneityum (Aneityum)</v>
          </cell>
        </row>
        <row r="46">
          <cell r="C46" t="str">
            <v>Aneityum (Aneityum)</v>
          </cell>
        </row>
        <row r="47">
          <cell r="C47" t="str">
            <v>Aneityum (Aneityum)</v>
          </cell>
        </row>
        <row r="48">
          <cell r="C48" t="str">
            <v>Aneityum (Aneityum)</v>
          </cell>
        </row>
        <row r="49">
          <cell r="C49" t="str">
            <v>Aneityum (Aneityum)</v>
          </cell>
        </row>
        <row r="50">
          <cell r="C50" t="str">
            <v>Aneityum (Aneityum)</v>
          </cell>
        </row>
        <row r="51">
          <cell r="C51" t="str">
            <v>Aniwa (Aniwa)</v>
          </cell>
        </row>
        <row r="52">
          <cell r="C52" t="str">
            <v>Aniwa (Aniwa)</v>
          </cell>
        </row>
        <row r="53">
          <cell r="C53" t="str">
            <v>Aniwa (Aniwa)</v>
          </cell>
        </row>
        <row r="54">
          <cell r="C54" t="str">
            <v>Aniwa (Aniwa)</v>
          </cell>
        </row>
        <row r="55">
          <cell r="C55" t="str">
            <v>Aniwa (Aniwa)</v>
          </cell>
        </row>
        <row r="56">
          <cell r="C56" t="str">
            <v>Aniwa (Aniwa)</v>
          </cell>
        </row>
        <row r="57">
          <cell r="C57" t="str">
            <v>Aniwa (Aniwa)</v>
          </cell>
        </row>
        <row r="58">
          <cell r="C58" t="str">
            <v>Aniwa (Aniwa)</v>
          </cell>
        </row>
        <row r="59">
          <cell r="C59" t="str">
            <v>Aniwa (Aniwa)</v>
          </cell>
        </row>
        <row r="60">
          <cell r="C60" t="str">
            <v>Aniwa (Aniwa)</v>
          </cell>
        </row>
        <row r="61">
          <cell r="C61" t="str">
            <v>Aniwa (Aniwa)</v>
          </cell>
        </row>
        <row r="62">
          <cell r="C62" t="str">
            <v>Aniwa (Aniwa)</v>
          </cell>
        </row>
        <row r="63">
          <cell r="C63" t="str">
            <v>Aniwa (Aniwa)</v>
          </cell>
        </row>
        <row r="64">
          <cell r="C64" t="str">
            <v>Aniwa (Aniwa)</v>
          </cell>
        </row>
        <row r="65">
          <cell r="C65" t="str">
            <v>Aniwa (Aniwa)</v>
          </cell>
        </row>
        <row r="66">
          <cell r="C66" t="str">
            <v>Aniwa (Aniwa)</v>
          </cell>
        </row>
        <row r="67">
          <cell r="C67" t="str">
            <v>Aniwa (Aniwa)</v>
          </cell>
        </row>
        <row r="68">
          <cell r="C68" t="str">
            <v>Canal - Fanafo (Aore)</v>
          </cell>
        </row>
        <row r="69">
          <cell r="C69" t="str">
            <v>Canal - Fanafo (Aore)</v>
          </cell>
        </row>
        <row r="70">
          <cell r="C70" t="str">
            <v>Canal - Fanafo (Aore)</v>
          </cell>
        </row>
        <row r="71">
          <cell r="C71" t="str">
            <v>Canal - Fanafo (Aore)</v>
          </cell>
        </row>
        <row r="72">
          <cell r="C72" t="str">
            <v>Canal - Fanafo (Aore)</v>
          </cell>
        </row>
        <row r="73">
          <cell r="C73" t="str">
            <v>Canal - Fanafo (Santo)</v>
          </cell>
        </row>
        <row r="74">
          <cell r="C74" t="str">
            <v>Canal - Fanafo (Santo)</v>
          </cell>
        </row>
        <row r="75">
          <cell r="C75" t="str">
            <v>Canal - Fanafo (Santo)</v>
          </cell>
        </row>
        <row r="76">
          <cell r="C76" t="str">
            <v>Canal - Fanafo (Santo)</v>
          </cell>
        </row>
        <row r="77">
          <cell r="C77" t="str">
            <v>Canal - Fanafo (Santo)</v>
          </cell>
        </row>
        <row r="78">
          <cell r="C78" t="str">
            <v>Canal - Fanafo (Santo)</v>
          </cell>
        </row>
        <row r="79">
          <cell r="C79" t="str">
            <v>Canal - Fanafo (Santo)</v>
          </cell>
        </row>
        <row r="80">
          <cell r="C80" t="str">
            <v>Canal - Fanafo (Santo)</v>
          </cell>
        </row>
        <row r="81">
          <cell r="C81" t="str">
            <v>Canal - Fanafo (Santo)</v>
          </cell>
        </row>
        <row r="82">
          <cell r="C82" t="str">
            <v>Canal - Fanafo (Santo)</v>
          </cell>
        </row>
        <row r="83">
          <cell r="C83" t="str">
            <v>Canal - Fanafo (Santo)</v>
          </cell>
        </row>
        <row r="84">
          <cell r="C84" t="str">
            <v>Canal - Fanafo (Santo)</v>
          </cell>
        </row>
        <row r="85">
          <cell r="C85" t="str">
            <v>Canal - Fanafo (Santo)</v>
          </cell>
        </row>
        <row r="86">
          <cell r="C86" t="str">
            <v>Canal - Fanafo (Santo)</v>
          </cell>
        </row>
        <row r="87">
          <cell r="C87" t="str">
            <v>Canal - Fanafo (Santo)</v>
          </cell>
        </row>
        <row r="88">
          <cell r="C88" t="str">
            <v>Canal - Fanafo (Santo)</v>
          </cell>
        </row>
        <row r="89">
          <cell r="C89" t="str">
            <v>Canal - Fanafo (Santo)</v>
          </cell>
        </row>
        <row r="90">
          <cell r="C90" t="str">
            <v>Canal - Fanafo (Santo)</v>
          </cell>
        </row>
        <row r="91">
          <cell r="C91" t="str">
            <v>Canal - Fanafo (Santo)</v>
          </cell>
        </row>
        <row r="92">
          <cell r="C92" t="str">
            <v>Canal - Fanafo (Santo)</v>
          </cell>
        </row>
        <row r="93">
          <cell r="C93" t="str">
            <v>Canal - Fanafo (Santo)</v>
          </cell>
        </row>
        <row r="94">
          <cell r="C94" t="str">
            <v>Canal - Fanafo (Santo)</v>
          </cell>
        </row>
        <row r="95">
          <cell r="C95" t="str">
            <v>Canal - Fanafo (Santo)</v>
          </cell>
        </row>
        <row r="96">
          <cell r="C96" t="str">
            <v>Canal - Fanafo (Santo)</v>
          </cell>
        </row>
        <row r="97">
          <cell r="C97" t="str">
            <v>Canal - Fanafo (Santo)</v>
          </cell>
        </row>
        <row r="98">
          <cell r="C98" t="str">
            <v>Canal - Fanafo (Santo)</v>
          </cell>
        </row>
        <row r="99">
          <cell r="C99" t="str">
            <v>Canal - Fanafo (Santo)</v>
          </cell>
        </row>
        <row r="100">
          <cell r="C100" t="str">
            <v>Canal - Fanafo (Santo)</v>
          </cell>
        </row>
        <row r="101">
          <cell r="C101" t="str">
            <v>Canal - Fanafo (Santo)</v>
          </cell>
        </row>
        <row r="102">
          <cell r="C102" t="str">
            <v>Canal - Fanafo (Santo)</v>
          </cell>
        </row>
        <row r="103">
          <cell r="C103" t="str">
            <v>Canal - Fanafo (Santo)</v>
          </cell>
        </row>
        <row r="104">
          <cell r="C104" t="str">
            <v>Canal - Fanafo (Santo)</v>
          </cell>
        </row>
        <row r="105">
          <cell r="C105" t="str">
            <v>Canal - Fanafo (Santo)</v>
          </cell>
        </row>
        <row r="106">
          <cell r="C106" t="str">
            <v>Canal - Fanafo (Santo)</v>
          </cell>
        </row>
        <row r="107">
          <cell r="C107" t="str">
            <v>Canal - Fanafo (Santo)</v>
          </cell>
        </row>
        <row r="108">
          <cell r="C108" t="str">
            <v>Canal - Fanafo (Tutuba)</v>
          </cell>
        </row>
        <row r="109">
          <cell r="C109" t="str">
            <v>Canal - Fanafo (Tutuba)</v>
          </cell>
        </row>
        <row r="110">
          <cell r="C110" t="str">
            <v>Canal - Fanafo (Tutuba)</v>
          </cell>
        </row>
        <row r="111">
          <cell r="C111" t="str">
            <v>Canal - Fanafo (Tutuba)</v>
          </cell>
        </row>
        <row r="112">
          <cell r="C112" t="str">
            <v>Canal - Fanafo (Tutuba)</v>
          </cell>
        </row>
        <row r="113">
          <cell r="C113" t="str">
            <v>Canal - Fanafo (Tutuba)</v>
          </cell>
        </row>
        <row r="114">
          <cell r="C114" t="str">
            <v>Canal - Fanafo (Tutuba)</v>
          </cell>
        </row>
        <row r="115">
          <cell r="C115" t="str">
            <v>Canal - Fanafo (Tutuba)</v>
          </cell>
        </row>
        <row r="116">
          <cell r="C116" t="str">
            <v>Canal - Fanafo (Tutuba)</v>
          </cell>
        </row>
        <row r="117">
          <cell r="C117" t="str">
            <v>Canal - Fanafo (Tutuba)</v>
          </cell>
        </row>
        <row r="118">
          <cell r="C118" t="str">
            <v>Central Area Council (Kwakea)</v>
          </cell>
        </row>
        <row r="119">
          <cell r="C119" t="str">
            <v>Central Area Council (Mota Lava)</v>
          </cell>
        </row>
        <row r="120">
          <cell r="C120" t="str">
            <v>Central Area Council (Mota Lava)</v>
          </cell>
        </row>
        <row r="121">
          <cell r="C121" t="str">
            <v>Central Area Council (Mota Lava)</v>
          </cell>
        </row>
        <row r="122">
          <cell r="C122" t="str">
            <v>Central Area Council (Mota Lava)</v>
          </cell>
        </row>
        <row r="123">
          <cell r="C123" t="str">
            <v>Central Area Council (Mota Lava)</v>
          </cell>
        </row>
        <row r="124">
          <cell r="C124" t="str">
            <v>Central Area Council (Mota Lava)</v>
          </cell>
        </row>
        <row r="125">
          <cell r="C125" t="str">
            <v>Central Area Council (Mota Lava)</v>
          </cell>
        </row>
        <row r="126">
          <cell r="C126" t="str">
            <v>Central Area Council (Mota Lava)</v>
          </cell>
        </row>
        <row r="127">
          <cell r="C127" t="str">
            <v>Central Area Council (Mota Lava)</v>
          </cell>
        </row>
        <row r="128">
          <cell r="C128" t="str">
            <v>Central Area Council (Mota Lava)</v>
          </cell>
        </row>
        <row r="129">
          <cell r="C129" t="str">
            <v>Central Area Council (Mota Lava)</v>
          </cell>
        </row>
        <row r="130">
          <cell r="C130" t="str">
            <v>Central Area Council (Mota Lava)</v>
          </cell>
        </row>
        <row r="131">
          <cell r="C131" t="str">
            <v>Central Area Council (Mota Lava)</v>
          </cell>
        </row>
        <row r="132">
          <cell r="C132" t="str">
            <v>Central Area Council (Mota Lava)</v>
          </cell>
        </row>
        <row r="133">
          <cell r="C133" t="str">
            <v>Central Area Council (Mota Lava)</v>
          </cell>
        </row>
        <row r="134">
          <cell r="C134" t="str">
            <v>Central Area Council (Mota Lava)</v>
          </cell>
        </row>
        <row r="135">
          <cell r="C135" t="str">
            <v>Central Area Council (Mota Lava)</v>
          </cell>
        </row>
        <row r="136">
          <cell r="C136" t="str">
            <v>Central Area Council (Mota Lava)</v>
          </cell>
        </row>
        <row r="137">
          <cell r="C137" t="str">
            <v>Central Area Council (Mota Lava)</v>
          </cell>
        </row>
        <row r="138">
          <cell r="C138" t="str">
            <v>Central Area Council (Mota Lava)</v>
          </cell>
        </row>
        <row r="139">
          <cell r="C139" t="str">
            <v>Central Area Council (Mota Lava)</v>
          </cell>
        </row>
        <row r="140">
          <cell r="C140" t="str">
            <v>Central Area Council (Mota Lava)</v>
          </cell>
        </row>
        <row r="141">
          <cell r="C141" t="str">
            <v>Central Area Council (Mota Lava)</v>
          </cell>
        </row>
        <row r="142">
          <cell r="C142" t="str">
            <v>Central Area Council (Mota Lava)</v>
          </cell>
        </row>
        <row r="143">
          <cell r="C143" t="str">
            <v>Central Area Council (Mota Lava)</v>
          </cell>
        </row>
        <row r="144">
          <cell r="C144" t="str">
            <v>Central Area Council (Mota)</v>
          </cell>
        </row>
        <row r="145">
          <cell r="C145" t="str">
            <v>Central Area Council (Mota)</v>
          </cell>
        </row>
        <row r="146">
          <cell r="C146" t="str">
            <v>Central Area Council (Mota)</v>
          </cell>
        </row>
        <row r="147">
          <cell r="C147" t="str">
            <v>Central Area Council (Mota)</v>
          </cell>
        </row>
        <row r="148">
          <cell r="C148" t="str">
            <v>Central Area Council (Mota)</v>
          </cell>
        </row>
        <row r="149">
          <cell r="C149" t="str">
            <v>Central Area Council (Mota)</v>
          </cell>
        </row>
        <row r="150">
          <cell r="C150" t="str">
            <v>Central Area Council (Mota)</v>
          </cell>
        </row>
        <row r="151">
          <cell r="C151" t="str">
            <v>Central Area Council (Mota)</v>
          </cell>
        </row>
        <row r="152">
          <cell r="C152" t="str">
            <v>Central Area Council (Mota)</v>
          </cell>
        </row>
        <row r="153">
          <cell r="C153" t="str">
            <v>Central Area Council (Mota)</v>
          </cell>
        </row>
        <row r="154">
          <cell r="C154" t="str">
            <v>Central Area Council (Rah)</v>
          </cell>
        </row>
        <row r="155">
          <cell r="C155" t="str">
            <v>Central Area Council (Rah)</v>
          </cell>
        </row>
        <row r="156">
          <cell r="C156" t="str">
            <v>Central Area Council (Rah)</v>
          </cell>
        </row>
        <row r="157">
          <cell r="C157" t="str">
            <v>Central Area Council (Rah)</v>
          </cell>
        </row>
        <row r="158">
          <cell r="C158" t="str">
            <v>Central Area Council (Rah)</v>
          </cell>
        </row>
        <row r="159">
          <cell r="C159" t="str">
            <v>Central Area Council (Rah)</v>
          </cell>
        </row>
        <row r="160">
          <cell r="C160" t="str">
            <v>Central Area Council (Rah)</v>
          </cell>
        </row>
        <row r="161">
          <cell r="C161" t="str">
            <v>Central Area Council (Rah)</v>
          </cell>
        </row>
        <row r="162">
          <cell r="C162" t="str">
            <v>Central Area Council (Rah)</v>
          </cell>
        </row>
        <row r="163">
          <cell r="C163" t="str">
            <v>Central Area Council (Rah)</v>
          </cell>
        </row>
        <row r="164">
          <cell r="C164" t="str">
            <v>Central Area Council (Rah)</v>
          </cell>
        </row>
        <row r="165">
          <cell r="C165" t="str">
            <v>Central Area Council (Rah)</v>
          </cell>
        </row>
        <row r="166">
          <cell r="C166" t="str">
            <v>Central Area Council (Rah)</v>
          </cell>
        </row>
        <row r="167">
          <cell r="C167" t="str">
            <v>Central Area Council (Rah)</v>
          </cell>
        </row>
        <row r="168">
          <cell r="C168" t="str">
            <v>Central Area Council (Rah)</v>
          </cell>
        </row>
        <row r="169">
          <cell r="C169" t="str">
            <v>Central Area Council (Rah)</v>
          </cell>
        </row>
        <row r="170">
          <cell r="C170" t="str">
            <v>Central Area Council (Rah)</v>
          </cell>
        </row>
        <row r="171">
          <cell r="C171" t="str">
            <v>Central Area Council (Rah)</v>
          </cell>
        </row>
        <row r="172">
          <cell r="C172" t="str">
            <v>Central Area Council (Rah)</v>
          </cell>
        </row>
        <row r="173">
          <cell r="C173" t="str">
            <v>Central Area Council (Rah)</v>
          </cell>
        </row>
        <row r="174">
          <cell r="C174" t="str">
            <v>Central Area Council (Rah)</v>
          </cell>
        </row>
        <row r="175">
          <cell r="C175" t="str">
            <v>Central Area Council (Rah)</v>
          </cell>
        </row>
        <row r="176">
          <cell r="C176" t="str">
            <v>Central Area Council (Rah)</v>
          </cell>
        </row>
        <row r="177">
          <cell r="C177" t="str">
            <v>Central Area Council (Rah)</v>
          </cell>
        </row>
        <row r="178">
          <cell r="C178" t="str">
            <v>Central Area Council (Ureparapara)</v>
          </cell>
        </row>
        <row r="179">
          <cell r="C179" t="str">
            <v>Central Area Council (Ureparapara)</v>
          </cell>
        </row>
        <row r="180">
          <cell r="C180" t="str">
            <v>Central Area Council (Ureparapara)</v>
          </cell>
        </row>
        <row r="181">
          <cell r="C181" t="str">
            <v>Central Area Council (Ureparapara)</v>
          </cell>
        </row>
        <row r="182">
          <cell r="C182" t="str">
            <v>Central Area Council (Ureparapara)</v>
          </cell>
        </row>
        <row r="183">
          <cell r="C183" t="str">
            <v>Central Area Council (Vanua Lava)</v>
          </cell>
        </row>
        <row r="184">
          <cell r="C184" t="str">
            <v>Central Area Council (Vanua Lava)</v>
          </cell>
        </row>
        <row r="185">
          <cell r="C185" t="str">
            <v>Central Area Council (Vanua Lava)</v>
          </cell>
        </row>
        <row r="186">
          <cell r="C186" t="str">
            <v>Central Area Council (Vanua Lava)</v>
          </cell>
        </row>
        <row r="187">
          <cell r="C187" t="str">
            <v>Central Area Council (Vanua Lava)</v>
          </cell>
        </row>
        <row r="188">
          <cell r="C188" t="str">
            <v>Central Area Council (Vanua Lava)</v>
          </cell>
        </row>
        <row r="189">
          <cell r="C189" t="str">
            <v>Central Area Council (Vanua Lava)</v>
          </cell>
        </row>
        <row r="190">
          <cell r="C190" t="str">
            <v>Central Area Council (Vanua Lava)</v>
          </cell>
        </row>
        <row r="191">
          <cell r="C191" t="str">
            <v>Central Area Council (Vanua Lava)</v>
          </cell>
        </row>
        <row r="192">
          <cell r="C192" t="str">
            <v>Central Area Council (Vanua Lava)</v>
          </cell>
        </row>
        <row r="193">
          <cell r="C193" t="str">
            <v>Central Area Council (Vanua Lava)</v>
          </cell>
        </row>
        <row r="194">
          <cell r="C194" t="str">
            <v>Central Area Council (Vanua Lava)</v>
          </cell>
        </row>
        <row r="195">
          <cell r="C195" t="str">
            <v>Central Area Council (Vanua Lava)</v>
          </cell>
        </row>
        <row r="196">
          <cell r="C196" t="str">
            <v>Central Area Council (Vanua Lava)</v>
          </cell>
        </row>
        <row r="197">
          <cell r="C197" t="str">
            <v>Central Area Council (Vanua Lava)</v>
          </cell>
        </row>
        <row r="198">
          <cell r="C198" t="str">
            <v>Central Area Council (Vanua Lava)</v>
          </cell>
        </row>
        <row r="199">
          <cell r="C199" t="str">
            <v>Central Area Council (Vanua Lava)</v>
          </cell>
        </row>
        <row r="200">
          <cell r="C200" t="str">
            <v>Central Area Council (Vanua Lava)</v>
          </cell>
        </row>
        <row r="201">
          <cell r="C201" t="str">
            <v>Central Area Council (Vanua Lava)</v>
          </cell>
        </row>
        <row r="202">
          <cell r="C202" t="str">
            <v>Central Area Council (Vanua Lava)</v>
          </cell>
        </row>
        <row r="203">
          <cell r="C203" t="str">
            <v>Central Area Council (Vanua Lava)</v>
          </cell>
        </row>
        <row r="204">
          <cell r="C204" t="str">
            <v>Central Area Council (Vanua Lava)</v>
          </cell>
        </row>
        <row r="205">
          <cell r="C205" t="str">
            <v>Central Area Council (Vanua Lava)</v>
          </cell>
        </row>
        <row r="206">
          <cell r="C206" t="str">
            <v>Central Area Council (Vanua Lava)</v>
          </cell>
        </row>
        <row r="207">
          <cell r="C207" t="str">
            <v>Central Area Council (Vanua Lava)</v>
          </cell>
        </row>
        <row r="208">
          <cell r="C208" t="str">
            <v>Central Area Council (Vanua Lava)</v>
          </cell>
        </row>
        <row r="209">
          <cell r="C209" t="str">
            <v>Central Area Council (Vanua Lava)</v>
          </cell>
        </row>
        <row r="210">
          <cell r="C210" t="str">
            <v>Central Area Council (Vanua Lava)</v>
          </cell>
        </row>
        <row r="211">
          <cell r="C211" t="str">
            <v>Central Area Council (Vanua Lava)</v>
          </cell>
        </row>
        <row r="212">
          <cell r="C212" t="str">
            <v>Central Area Council (Vanua Lava)</v>
          </cell>
        </row>
        <row r="213">
          <cell r="C213" t="str">
            <v>Central Area Council (Vanua Lava)</v>
          </cell>
        </row>
        <row r="214">
          <cell r="C214" t="str">
            <v>Central Area Council (Vanua Lava)</v>
          </cell>
        </row>
        <row r="215">
          <cell r="C215" t="str">
            <v>Central Area Council (Vanua Lava)</v>
          </cell>
        </row>
        <row r="216">
          <cell r="C216" t="str">
            <v>Central Area Council (Vanua Lava)</v>
          </cell>
        </row>
        <row r="217">
          <cell r="C217" t="str">
            <v>Central Area Council (Vanua Lava)</v>
          </cell>
        </row>
        <row r="218">
          <cell r="C218" t="str">
            <v>Central Area Council (Vanua Lava)</v>
          </cell>
        </row>
        <row r="219">
          <cell r="C219" t="str">
            <v>Central Area Council (Vanua Lava)</v>
          </cell>
        </row>
        <row r="220">
          <cell r="C220" t="str">
            <v>Central Area Council (Vanua Lava)</v>
          </cell>
        </row>
        <row r="221">
          <cell r="C221" t="str">
            <v>Central Area Council (Vanua Lava)</v>
          </cell>
        </row>
        <row r="222">
          <cell r="C222" t="str">
            <v>Central Area Council (Vanua Lava)</v>
          </cell>
        </row>
        <row r="223">
          <cell r="C223" t="str">
            <v>Central Area Council (Vanua Lava)</v>
          </cell>
        </row>
        <row r="224">
          <cell r="C224" t="str">
            <v>Central Area Council (Vanua Lava)</v>
          </cell>
        </row>
        <row r="225">
          <cell r="C225" t="str">
            <v>Central Area Council (Vanua Lava)</v>
          </cell>
        </row>
        <row r="226">
          <cell r="C226" t="str">
            <v>Central Area Council (Vanua Lava)</v>
          </cell>
        </row>
        <row r="227">
          <cell r="C227" t="str">
            <v>Central Area Council (Vanua Lava)</v>
          </cell>
        </row>
        <row r="228">
          <cell r="C228" t="str">
            <v>Central Area Council (Vanua Lava)</v>
          </cell>
        </row>
        <row r="229">
          <cell r="C229" t="str">
            <v>Central Area Council (Vanua Lava)</v>
          </cell>
        </row>
        <row r="230">
          <cell r="C230" t="str">
            <v>Central Area Council (Vanua Lava)</v>
          </cell>
        </row>
        <row r="231">
          <cell r="C231" t="str">
            <v>Central Malekula (Malekula)</v>
          </cell>
        </row>
        <row r="232">
          <cell r="C232" t="str">
            <v>Central Malekula (Malekula)</v>
          </cell>
        </row>
        <row r="233">
          <cell r="C233" t="str">
            <v>Central Malekula (Malekula)</v>
          </cell>
        </row>
        <row r="234">
          <cell r="C234" t="str">
            <v>Central Malekula (Malekula)</v>
          </cell>
        </row>
        <row r="235">
          <cell r="C235" t="str">
            <v>Central Malekula (Malekula)</v>
          </cell>
        </row>
        <row r="236">
          <cell r="C236" t="str">
            <v>Central Malekula (Malekula)</v>
          </cell>
        </row>
        <row r="237">
          <cell r="C237" t="str">
            <v>Central Malekula (Malekula)</v>
          </cell>
        </row>
        <row r="238">
          <cell r="C238" t="str">
            <v>Central Malekula (Malekula)</v>
          </cell>
        </row>
        <row r="239">
          <cell r="C239" t="str">
            <v>Central Malekula (Malekula)</v>
          </cell>
        </row>
        <row r="240">
          <cell r="C240" t="str">
            <v>Central Malekula (Malekula)</v>
          </cell>
        </row>
        <row r="241">
          <cell r="C241" t="str">
            <v>Central Malekula (Malekula)</v>
          </cell>
        </row>
        <row r="242">
          <cell r="C242" t="str">
            <v>Central Malekula (Malekula)</v>
          </cell>
        </row>
        <row r="243">
          <cell r="C243" t="str">
            <v>Central Malekula (Malekula)</v>
          </cell>
        </row>
        <row r="244">
          <cell r="C244" t="str">
            <v>Central Malekula (Malekula)</v>
          </cell>
        </row>
        <row r="245">
          <cell r="C245" t="str">
            <v>Central Malekula (Malekula)</v>
          </cell>
        </row>
        <row r="246">
          <cell r="C246" t="str">
            <v>Central Malekula (Malekula)</v>
          </cell>
        </row>
        <row r="247">
          <cell r="C247" t="str">
            <v>Central Malekula (Malekula)</v>
          </cell>
        </row>
        <row r="248">
          <cell r="C248" t="str">
            <v>Central Malekula (Malekula)</v>
          </cell>
        </row>
        <row r="249">
          <cell r="C249" t="str">
            <v>Central Malekula (Malekula)</v>
          </cell>
        </row>
        <row r="250">
          <cell r="C250" t="str">
            <v>Central Malekula (Malekula)</v>
          </cell>
        </row>
        <row r="251">
          <cell r="C251" t="str">
            <v>Central Malekula (Malekula)</v>
          </cell>
        </row>
        <row r="252">
          <cell r="C252" t="str">
            <v>Central Malekula (Malekula)</v>
          </cell>
        </row>
        <row r="253">
          <cell r="C253" t="str">
            <v>Central Malekula (Malekula)</v>
          </cell>
        </row>
        <row r="254">
          <cell r="C254" t="str">
            <v>Central Malekula (Malekula)</v>
          </cell>
        </row>
        <row r="255">
          <cell r="C255" t="str">
            <v>Central Malekula (Malekula)</v>
          </cell>
        </row>
        <row r="256">
          <cell r="C256" t="str">
            <v>Central Malekula (Malekula)</v>
          </cell>
        </row>
        <row r="257">
          <cell r="C257" t="str">
            <v>Central Malekula (Malekula)</v>
          </cell>
        </row>
        <row r="258">
          <cell r="C258" t="str">
            <v>Central Malekula (Malekula)</v>
          </cell>
        </row>
        <row r="259">
          <cell r="C259" t="str">
            <v>Central Malekula (Malekula)</v>
          </cell>
        </row>
        <row r="260">
          <cell r="C260" t="str">
            <v>Central Malekula (Malekula)</v>
          </cell>
        </row>
        <row r="261">
          <cell r="C261" t="str">
            <v>Central Malekula (Malekula)</v>
          </cell>
        </row>
        <row r="262">
          <cell r="C262" t="str">
            <v>Central Malekula (Malekula)</v>
          </cell>
        </row>
        <row r="263">
          <cell r="C263" t="str">
            <v>Central Malekula (Malekula)</v>
          </cell>
        </row>
        <row r="264">
          <cell r="C264" t="str">
            <v>Central Malekula (Malekula)</v>
          </cell>
        </row>
        <row r="265">
          <cell r="C265" t="str">
            <v>Central Malekula (Malekula)</v>
          </cell>
        </row>
        <row r="266">
          <cell r="C266" t="str">
            <v>Central Malekula (Malekula)</v>
          </cell>
        </row>
        <row r="267">
          <cell r="C267" t="str">
            <v>Central Malekula (Malekula)</v>
          </cell>
        </row>
        <row r="268">
          <cell r="C268" t="str">
            <v>Central Malekula (Malekula)</v>
          </cell>
        </row>
        <row r="269">
          <cell r="C269" t="str">
            <v>Central Malekula (Malekula)</v>
          </cell>
        </row>
        <row r="270">
          <cell r="C270" t="str">
            <v>Central Malekula (Malekula)</v>
          </cell>
        </row>
        <row r="271">
          <cell r="C271" t="str">
            <v>Central Malekula (Malekula)</v>
          </cell>
        </row>
        <row r="272">
          <cell r="C272" t="str">
            <v>Central Malekula (Malekula)</v>
          </cell>
        </row>
        <row r="273">
          <cell r="C273" t="str">
            <v>Central Malekula (Malekula)</v>
          </cell>
        </row>
        <row r="274">
          <cell r="C274" t="str">
            <v>Central Malekula (Malekula)</v>
          </cell>
        </row>
        <row r="275">
          <cell r="C275" t="str">
            <v>Central Malekula (Malekula)</v>
          </cell>
        </row>
        <row r="276">
          <cell r="C276" t="str">
            <v>Central Malekula (Malekula)</v>
          </cell>
        </row>
        <row r="277">
          <cell r="C277" t="str">
            <v>Central Malekula (Malekula)</v>
          </cell>
        </row>
        <row r="278">
          <cell r="C278" t="str">
            <v>Central Malekula (Malekula)</v>
          </cell>
        </row>
        <row r="279">
          <cell r="C279" t="str">
            <v>Central Malekula (Malekula)</v>
          </cell>
        </row>
        <row r="280">
          <cell r="C280" t="str">
            <v>Central Malekula (Malekula)</v>
          </cell>
        </row>
        <row r="281">
          <cell r="C281" t="str">
            <v>Central Malekula (Malekula)</v>
          </cell>
        </row>
        <row r="282">
          <cell r="C282" t="str">
            <v>Central Malekula (Malekula)</v>
          </cell>
        </row>
        <row r="283">
          <cell r="C283" t="str">
            <v>Central Malekula (Malekula)</v>
          </cell>
        </row>
        <row r="284">
          <cell r="C284" t="str">
            <v>Central Malekula (Malekula)</v>
          </cell>
        </row>
        <row r="285">
          <cell r="C285" t="str">
            <v>Central Malekula (Malekula)</v>
          </cell>
        </row>
        <row r="286">
          <cell r="C286" t="str">
            <v>Central Malekula (Malekula)</v>
          </cell>
        </row>
        <row r="287">
          <cell r="C287" t="str">
            <v>Central Malekula (Malekula)</v>
          </cell>
        </row>
        <row r="288">
          <cell r="C288" t="str">
            <v>Central Malekula (Malekula)</v>
          </cell>
        </row>
        <row r="289">
          <cell r="C289" t="str">
            <v>Central Malekula (Malekula)</v>
          </cell>
        </row>
        <row r="290">
          <cell r="C290" t="str">
            <v>Central Malekula (Malekula)</v>
          </cell>
        </row>
        <row r="291">
          <cell r="C291" t="str">
            <v>Central Malekula (Malekula)</v>
          </cell>
        </row>
        <row r="292">
          <cell r="C292" t="str">
            <v>Central Malekula (Malekula)</v>
          </cell>
        </row>
        <row r="293">
          <cell r="C293" t="str">
            <v>Central Malekula (Malekula)</v>
          </cell>
        </row>
        <row r="294">
          <cell r="C294" t="str">
            <v>Central Malekula (Malekula)</v>
          </cell>
        </row>
        <row r="295">
          <cell r="C295" t="str">
            <v>Central Malekula (Malekula)</v>
          </cell>
        </row>
        <row r="296">
          <cell r="C296" t="str">
            <v>Central Malekula (Malekula)</v>
          </cell>
        </row>
        <row r="297">
          <cell r="C297" t="str">
            <v>Central Malekula (Malekula)</v>
          </cell>
        </row>
        <row r="298">
          <cell r="C298" t="str">
            <v>Central Malekula (Malekula)</v>
          </cell>
        </row>
        <row r="299">
          <cell r="C299" t="str">
            <v>Central Malekula (Malekula)</v>
          </cell>
        </row>
        <row r="300">
          <cell r="C300" t="str">
            <v>Central Malekula (Malekula)</v>
          </cell>
        </row>
        <row r="301">
          <cell r="C301" t="str">
            <v>Central Malekula (Malekula)</v>
          </cell>
        </row>
        <row r="302">
          <cell r="C302" t="str">
            <v>Central Malekula (Malekula)</v>
          </cell>
        </row>
        <row r="303">
          <cell r="C303" t="str">
            <v>Central Malekula (Malekula)</v>
          </cell>
        </row>
        <row r="304">
          <cell r="C304" t="str">
            <v>Central Malekula (Malekula)</v>
          </cell>
        </row>
        <row r="305">
          <cell r="C305" t="str">
            <v>Central Malekula (Malekula)</v>
          </cell>
        </row>
        <row r="306">
          <cell r="C306" t="str">
            <v>Central Malekula (Malekula)</v>
          </cell>
        </row>
        <row r="307">
          <cell r="C307" t="str">
            <v>Central Malekula (Malekula)</v>
          </cell>
        </row>
        <row r="308">
          <cell r="C308" t="str">
            <v>Central Malekula (Malekula)</v>
          </cell>
        </row>
        <row r="309">
          <cell r="C309" t="str">
            <v>Central Malekula (Malekula)</v>
          </cell>
        </row>
        <row r="310">
          <cell r="C310" t="str">
            <v>Central Malekula (Malekula)</v>
          </cell>
        </row>
        <row r="311">
          <cell r="C311" t="str">
            <v>Central Malekula (Malekula)</v>
          </cell>
        </row>
        <row r="312">
          <cell r="C312" t="str">
            <v>Central Malekula (Malekula)</v>
          </cell>
        </row>
        <row r="313">
          <cell r="C313" t="str">
            <v>Central Malekula (Malekula)</v>
          </cell>
        </row>
        <row r="314">
          <cell r="C314" t="str">
            <v>Central Malekula (Malekula)</v>
          </cell>
        </row>
        <row r="315">
          <cell r="C315" t="str">
            <v>Central Malekula (Malekula)</v>
          </cell>
        </row>
        <row r="316">
          <cell r="C316" t="str">
            <v>Central Malekula (Malekula)</v>
          </cell>
        </row>
        <row r="317">
          <cell r="C317" t="str">
            <v>Central Malekula (Malekula)</v>
          </cell>
        </row>
        <row r="318">
          <cell r="C318" t="str">
            <v>Central Malekula (Malekula)</v>
          </cell>
        </row>
        <row r="319">
          <cell r="C319" t="str">
            <v>Central Malekula (Malekula)</v>
          </cell>
        </row>
        <row r="320">
          <cell r="C320" t="str">
            <v>Central Malekula (Malekula)</v>
          </cell>
        </row>
        <row r="321">
          <cell r="C321" t="str">
            <v>Central Malekula (Malekula)</v>
          </cell>
        </row>
        <row r="322">
          <cell r="C322" t="str">
            <v>Central Malekula (Malekula)</v>
          </cell>
        </row>
        <row r="323">
          <cell r="C323" t="str">
            <v>Central Malekula (Malekula)</v>
          </cell>
        </row>
        <row r="324">
          <cell r="C324" t="str">
            <v>Central Malekula (Malekula)</v>
          </cell>
        </row>
        <row r="325">
          <cell r="C325" t="str">
            <v>Central Malekula (Malekula)</v>
          </cell>
        </row>
        <row r="326">
          <cell r="C326" t="str">
            <v>Central Malekula (Malekula)</v>
          </cell>
        </row>
        <row r="327">
          <cell r="C327" t="str">
            <v>Central Malekula (Malekula)</v>
          </cell>
        </row>
        <row r="328">
          <cell r="C328" t="str">
            <v>Central Malekula (Malekula)</v>
          </cell>
        </row>
        <row r="329">
          <cell r="C329" t="str">
            <v>Central Malekula (Malekula)</v>
          </cell>
        </row>
        <row r="330">
          <cell r="C330" t="str">
            <v>Central Malekula (Malekula)</v>
          </cell>
        </row>
        <row r="331">
          <cell r="C331" t="str">
            <v>Central Malekula (Malekula)</v>
          </cell>
        </row>
        <row r="332">
          <cell r="C332" t="str">
            <v>Central Malekula (Malekula)</v>
          </cell>
        </row>
        <row r="333">
          <cell r="C333" t="str">
            <v>Central Malekula (Malekula)</v>
          </cell>
        </row>
        <row r="334">
          <cell r="C334" t="str">
            <v>Central Malekula (Malekula)</v>
          </cell>
        </row>
        <row r="335">
          <cell r="C335" t="str">
            <v>Central Malekula (Uri)</v>
          </cell>
        </row>
        <row r="336">
          <cell r="C336" t="str">
            <v>Central Malekula (Uri)</v>
          </cell>
        </row>
        <row r="337">
          <cell r="C337" t="str">
            <v>Central Malekula (Uripiv)</v>
          </cell>
        </row>
        <row r="338">
          <cell r="C338" t="str">
            <v>Central Malekula (Uripiv)</v>
          </cell>
        </row>
        <row r="339">
          <cell r="C339" t="str">
            <v>Central Malekula (Uripiv)</v>
          </cell>
        </row>
        <row r="340">
          <cell r="C340" t="str">
            <v>Central Malekula (Uripiv)</v>
          </cell>
        </row>
        <row r="341">
          <cell r="C341" t="str">
            <v>Central Malekula (Uripiv)</v>
          </cell>
        </row>
        <row r="342">
          <cell r="C342" t="str">
            <v>Central Malekula (Uripiv)</v>
          </cell>
        </row>
        <row r="343">
          <cell r="C343" t="str">
            <v>Central Malekula (Uripiv)</v>
          </cell>
        </row>
        <row r="344">
          <cell r="C344" t="str">
            <v>Central Malekula (Uripiv)</v>
          </cell>
        </row>
        <row r="345">
          <cell r="C345" t="str">
            <v>Central Malekula (Uripiv)</v>
          </cell>
        </row>
        <row r="346">
          <cell r="C346" t="str">
            <v>Central Malekula (Uripiv)</v>
          </cell>
        </row>
        <row r="347">
          <cell r="C347" t="str">
            <v>Central Pentecost 1 (Pentecost)</v>
          </cell>
        </row>
        <row r="348">
          <cell r="C348" t="str">
            <v>Central Pentecost 1 (Pentecost)</v>
          </cell>
        </row>
        <row r="349">
          <cell r="C349" t="str">
            <v>Central Pentecost 1 (Pentecost)</v>
          </cell>
        </row>
        <row r="350">
          <cell r="C350" t="str">
            <v>Central Pentecost 1 (Pentecost)</v>
          </cell>
        </row>
        <row r="351">
          <cell r="C351" t="str">
            <v>Central Pentecost 1 (Pentecost)</v>
          </cell>
        </row>
        <row r="352">
          <cell r="C352" t="str">
            <v>Central Pentecost 1 (Pentecost)</v>
          </cell>
        </row>
        <row r="353">
          <cell r="C353" t="str">
            <v>Central Pentecost 1 (Pentecost)</v>
          </cell>
        </row>
        <row r="354">
          <cell r="C354" t="str">
            <v>Central Pentecost 1 (Pentecost)</v>
          </cell>
        </row>
        <row r="355">
          <cell r="C355" t="str">
            <v>Central Pentecost 1 (Pentecost)</v>
          </cell>
        </row>
        <row r="356">
          <cell r="C356" t="str">
            <v>Central Pentecost 1 (Pentecost)</v>
          </cell>
        </row>
        <row r="357">
          <cell r="C357" t="str">
            <v>Central Pentecost 1 (Pentecost)</v>
          </cell>
        </row>
        <row r="358">
          <cell r="C358" t="str">
            <v>Central Pentecost 1 (Pentecost)</v>
          </cell>
        </row>
        <row r="359">
          <cell r="C359" t="str">
            <v>Central Pentecost 1 (Pentecost)</v>
          </cell>
        </row>
        <row r="360">
          <cell r="C360" t="str">
            <v>Central Pentecost 1 (Pentecost)</v>
          </cell>
        </row>
        <row r="361">
          <cell r="C361" t="str">
            <v>Central Pentecost 1 (Pentecost)</v>
          </cell>
        </row>
        <row r="362">
          <cell r="C362" t="str">
            <v>Central Pentecost 1 (Pentecost)</v>
          </cell>
        </row>
        <row r="363">
          <cell r="C363" t="str">
            <v>Central Pentecost 1 (Pentecost)</v>
          </cell>
        </row>
        <row r="364">
          <cell r="C364" t="str">
            <v>Central Pentecost 1 (Pentecost)</v>
          </cell>
        </row>
        <row r="365">
          <cell r="C365" t="str">
            <v>Central Pentecost 1 (Pentecost)</v>
          </cell>
        </row>
        <row r="366">
          <cell r="C366" t="str">
            <v>Central Pentecost 1 (Pentecost)</v>
          </cell>
        </row>
        <row r="367">
          <cell r="C367" t="str">
            <v>Central Pentecost 1 (Pentecost)</v>
          </cell>
        </row>
        <row r="368">
          <cell r="C368" t="str">
            <v>Central Pentecost 1 (Pentecost)</v>
          </cell>
        </row>
        <row r="369">
          <cell r="C369" t="str">
            <v>Central Pentecost 1 (Pentecost)</v>
          </cell>
        </row>
        <row r="370">
          <cell r="C370" t="str">
            <v>Central Pentecost 1 (Pentecost)</v>
          </cell>
        </row>
        <row r="371">
          <cell r="C371" t="str">
            <v>Central Pentecost 1 (Pentecost)</v>
          </cell>
        </row>
        <row r="372">
          <cell r="C372" t="str">
            <v>Central Pentecost 1 (Pentecost)</v>
          </cell>
        </row>
        <row r="373">
          <cell r="C373" t="str">
            <v>Central Pentecost 1 (Pentecost)</v>
          </cell>
        </row>
        <row r="374">
          <cell r="C374" t="str">
            <v>Central Pentecost 1 (Pentecost)</v>
          </cell>
        </row>
        <row r="375">
          <cell r="C375" t="str">
            <v>Central Pentecost 1 (Pentecost)</v>
          </cell>
        </row>
        <row r="376">
          <cell r="C376" t="str">
            <v>Central Pentecost 1 (Pentecost)</v>
          </cell>
        </row>
        <row r="377">
          <cell r="C377" t="str">
            <v>Central Pentecost 1 (Pentecost)</v>
          </cell>
        </row>
        <row r="378">
          <cell r="C378" t="str">
            <v>Central Pentecost 1 (Pentecost)</v>
          </cell>
        </row>
        <row r="379">
          <cell r="C379" t="str">
            <v>Central Pentecost 1 (Pentecost)</v>
          </cell>
        </row>
        <row r="380">
          <cell r="C380" t="str">
            <v>Central Pentecost 1 (Pentecost)</v>
          </cell>
        </row>
        <row r="381">
          <cell r="C381" t="str">
            <v>Central Pentecost 1 (Pentecost)</v>
          </cell>
        </row>
        <row r="382">
          <cell r="C382" t="str">
            <v>Central Pentecost 1 (Pentecost)</v>
          </cell>
        </row>
        <row r="383">
          <cell r="C383" t="str">
            <v>Central Pentecost 1 (Pentecost)</v>
          </cell>
        </row>
        <row r="384">
          <cell r="C384" t="str">
            <v>Central Pentecost 1 (Pentecost)</v>
          </cell>
        </row>
        <row r="385">
          <cell r="C385" t="str">
            <v>Central Pentecost 1 (Pentecost)</v>
          </cell>
        </row>
        <row r="386">
          <cell r="C386" t="str">
            <v>Central Pentecost 1 (Pentecost)</v>
          </cell>
        </row>
        <row r="387">
          <cell r="C387" t="str">
            <v>Central Pentecost 1 (Pentecost)</v>
          </cell>
        </row>
        <row r="388">
          <cell r="C388" t="str">
            <v>Central Pentecost 1 (Pentecost)</v>
          </cell>
        </row>
        <row r="389">
          <cell r="C389" t="str">
            <v>Central Pentecost 1 (Pentecost)</v>
          </cell>
        </row>
        <row r="390">
          <cell r="C390" t="str">
            <v>Central Pentecost 1 (Pentecost)</v>
          </cell>
        </row>
        <row r="391">
          <cell r="C391" t="str">
            <v>Central Pentecost 1 (Pentecost)</v>
          </cell>
        </row>
        <row r="392">
          <cell r="C392" t="str">
            <v>Central Pentecost 1 (Pentecost)</v>
          </cell>
        </row>
        <row r="393">
          <cell r="C393" t="str">
            <v>Central Pentecost 1 (Pentecost)</v>
          </cell>
        </row>
        <row r="394">
          <cell r="C394" t="str">
            <v>Central Pentecost 1 (Pentecost)</v>
          </cell>
        </row>
        <row r="395">
          <cell r="C395" t="str">
            <v>Central Pentecost 1 (Pentecost)</v>
          </cell>
        </row>
        <row r="396">
          <cell r="C396" t="str">
            <v>Central Pentecost 1 (Pentecost)</v>
          </cell>
        </row>
        <row r="397">
          <cell r="C397" t="str">
            <v>Central Pentecost 1 (Pentecost)</v>
          </cell>
        </row>
        <row r="398">
          <cell r="C398" t="str">
            <v>Central Pentecost 1 (Pentecost)</v>
          </cell>
        </row>
        <row r="399">
          <cell r="C399" t="str">
            <v>Central Pentecost 1 (Pentecost)</v>
          </cell>
        </row>
        <row r="400">
          <cell r="C400" t="str">
            <v>Central Pentecost 1 (Pentecost)</v>
          </cell>
        </row>
        <row r="401">
          <cell r="C401" t="str">
            <v>Central Pentecost 1 (Pentecost)</v>
          </cell>
        </row>
        <row r="402">
          <cell r="C402" t="str">
            <v>Central Pentecost 1 (Pentecost)</v>
          </cell>
        </row>
        <row r="403">
          <cell r="C403" t="str">
            <v>Central Pentecost 1 (Pentecost)</v>
          </cell>
        </row>
        <row r="404">
          <cell r="C404" t="str">
            <v>Central Pentecost 1 (Pentecost)</v>
          </cell>
        </row>
        <row r="405">
          <cell r="C405" t="str">
            <v>Central Pentecost 1 (Pentecost)</v>
          </cell>
        </row>
        <row r="406">
          <cell r="C406" t="str">
            <v>Central Pentecost 1 (Pentecost)</v>
          </cell>
        </row>
        <row r="407">
          <cell r="C407" t="str">
            <v>Central Pentecost 1 (Pentecost)</v>
          </cell>
        </row>
        <row r="408">
          <cell r="C408" t="str">
            <v>Central Pentecost 1 (Pentecost)</v>
          </cell>
        </row>
        <row r="409">
          <cell r="C409" t="str">
            <v>Central Pentecost 1 (Pentecost)</v>
          </cell>
        </row>
        <row r="410">
          <cell r="C410" t="str">
            <v>Central Pentecost 1 (Pentecost)</v>
          </cell>
        </row>
        <row r="411">
          <cell r="C411" t="str">
            <v>Central Pentecost 1 (Pentecost)</v>
          </cell>
        </row>
        <row r="412">
          <cell r="C412" t="str">
            <v>Central Pentecost 1 (Pentecost)</v>
          </cell>
        </row>
        <row r="413">
          <cell r="C413" t="str">
            <v>Central Pentecost 1 (Pentecost)</v>
          </cell>
        </row>
        <row r="414">
          <cell r="C414" t="str">
            <v>Central Pentecost 1 (Pentecost)</v>
          </cell>
        </row>
        <row r="415">
          <cell r="C415" t="str">
            <v>Central Pentecost 1 (Pentecost)</v>
          </cell>
        </row>
        <row r="416">
          <cell r="C416" t="str">
            <v>Central Pentecost 1 (Pentecost)</v>
          </cell>
        </row>
        <row r="417">
          <cell r="C417" t="str">
            <v>Central Pentecost 1 (Pentecost)</v>
          </cell>
        </row>
        <row r="418">
          <cell r="C418" t="str">
            <v>Central Pentecost 1 (Pentecost)</v>
          </cell>
        </row>
        <row r="419">
          <cell r="C419" t="str">
            <v>Central Pentecost 1 (Pentecost)</v>
          </cell>
        </row>
        <row r="420">
          <cell r="C420" t="str">
            <v>Central Pentecost 1 (Pentecost)</v>
          </cell>
        </row>
        <row r="421">
          <cell r="C421" t="str">
            <v>Central Pentecost 1 (Pentecost)</v>
          </cell>
        </row>
        <row r="422">
          <cell r="C422" t="str">
            <v>Central Pentecost 1 (Pentecost)</v>
          </cell>
        </row>
        <row r="423">
          <cell r="C423" t="str">
            <v>Central Pentecost 1 (Pentecost)</v>
          </cell>
        </row>
        <row r="424">
          <cell r="C424" t="str">
            <v>Central Pentecost 1 (Pentecost)</v>
          </cell>
        </row>
        <row r="425">
          <cell r="C425" t="str">
            <v>Central Pentecost 1 (Pentecost)</v>
          </cell>
        </row>
        <row r="426">
          <cell r="C426" t="str">
            <v>Central Pentecost 1 (Pentecost)</v>
          </cell>
        </row>
        <row r="427">
          <cell r="C427" t="str">
            <v>Central Pentecost 1 (Pentecost)</v>
          </cell>
        </row>
        <row r="428">
          <cell r="C428" t="str">
            <v>Central Pentecost 1 (Pentecost)</v>
          </cell>
        </row>
        <row r="429">
          <cell r="C429" t="str">
            <v>Central Pentecost 1 (Pentecost)</v>
          </cell>
        </row>
        <row r="430">
          <cell r="C430" t="str">
            <v>Central Pentecost 1 (Pentecost)</v>
          </cell>
        </row>
        <row r="431">
          <cell r="C431" t="str">
            <v>Central Pentecost 1 (Pentecost)</v>
          </cell>
        </row>
        <row r="432">
          <cell r="C432" t="str">
            <v>Central Pentecost 1 (Pentecost)</v>
          </cell>
        </row>
        <row r="433">
          <cell r="C433" t="str">
            <v>Central Pentecost 1 (Pentecost)</v>
          </cell>
        </row>
        <row r="434">
          <cell r="C434" t="str">
            <v>Central Pentecost 1 (Pentecost)</v>
          </cell>
        </row>
        <row r="435">
          <cell r="C435" t="str">
            <v>Central Pentecost 1 (Pentecost)</v>
          </cell>
        </row>
        <row r="436">
          <cell r="C436" t="str">
            <v>Central Pentecost 1 (Pentecost)</v>
          </cell>
        </row>
        <row r="437">
          <cell r="C437" t="str">
            <v>Central Pentecost 1 (Pentecost)</v>
          </cell>
        </row>
        <row r="438">
          <cell r="C438" t="str">
            <v>Central Pentecost 1 (Pentecost)</v>
          </cell>
        </row>
        <row r="439">
          <cell r="C439" t="str">
            <v>Central Pentecost 1 (Pentecost)</v>
          </cell>
        </row>
        <row r="440">
          <cell r="C440" t="str">
            <v>Central Pentecost 1 (Pentecost)</v>
          </cell>
        </row>
        <row r="441">
          <cell r="C441" t="str">
            <v>Central Pentecost 1 (Pentecost)</v>
          </cell>
        </row>
        <row r="442">
          <cell r="C442" t="str">
            <v>Central Pentecost 1 (Pentecost)</v>
          </cell>
        </row>
        <row r="443">
          <cell r="C443" t="str">
            <v>Central Pentecost 1 (Pentecost)</v>
          </cell>
        </row>
        <row r="444">
          <cell r="C444" t="str">
            <v>Central Pentecost 1 (Pentecost)</v>
          </cell>
        </row>
        <row r="445">
          <cell r="C445" t="str">
            <v>Central Pentecost 1 (Pentecost)</v>
          </cell>
        </row>
        <row r="446">
          <cell r="C446" t="str">
            <v>Central Pentecost 1 (Pentecost)</v>
          </cell>
        </row>
        <row r="447">
          <cell r="C447" t="str">
            <v>Central Pentecost 1 (Pentecost)</v>
          </cell>
        </row>
        <row r="448">
          <cell r="C448" t="str">
            <v>Central Pentecost 1 (Pentecost)</v>
          </cell>
        </row>
        <row r="449">
          <cell r="C449" t="str">
            <v>Central Pentecost 1 (Pentecost)</v>
          </cell>
        </row>
        <row r="450">
          <cell r="C450" t="str">
            <v>Central Pentecost 1 (Pentecost)</v>
          </cell>
        </row>
        <row r="451">
          <cell r="C451" t="str">
            <v>Central Pentecost 2 (Pentecost)</v>
          </cell>
        </row>
        <row r="452">
          <cell r="C452" t="str">
            <v>Central Pentecost 2 (Pentecost)</v>
          </cell>
        </row>
        <row r="453">
          <cell r="C453" t="str">
            <v>Central Pentecost 2 (Pentecost)</v>
          </cell>
        </row>
        <row r="454">
          <cell r="C454" t="str">
            <v>Central Pentecost 2 (Pentecost)</v>
          </cell>
        </row>
        <row r="455">
          <cell r="C455" t="str">
            <v>Central Pentecost 2 (Pentecost)</v>
          </cell>
        </row>
        <row r="456">
          <cell r="C456" t="str">
            <v>Central Pentecost 2 (Pentecost)</v>
          </cell>
        </row>
        <row r="457">
          <cell r="C457" t="str">
            <v>Central Pentecost 2 (Pentecost)</v>
          </cell>
        </row>
        <row r="458">
          <cell r="C458" t="str">
            <v>Central Pentecost 2 (Pentecost)</v>
          </cell>
        </row>
        <row r="459">
          <cell r="C459" t="str">
            <v>Central Pentecost 2 (Pentecost)</v>
          </cell>
        </row>
        <row r="460">
          <cell r="C460" t="str">
            <v>Central Pentecost 2 (Pentecost)</v>
          </cell>
        </row>
        <row r="461">
          <cell r="C461" t="str">
            <v>Central Pentecost 2 (Pentecost)</v>
          </cell>
        </row>
        <row r="462">
          <cell r="C462" t="str">
            <v>Central Pentecost 2 (Pentecost)</v>
          </cell>
        </row>
        <row r="463">
          <cell r="C463" t="str">
            <v>Central Pentecost 2 (Pentecost)</v>
          </cell>
        </row>
        <row r="464">
          <cell r="C464" t="str">
            <v>Central Pentecost 2 (Pentecost)</v>
          </cell>
        </row>
        <row r="465">
          <cell r="C465" t="str">
            <v>Central Pentecost 2 (Pentecost)</v>
          </cell>
        </row>
        <row r="466">
          <cell r="C466" t="str">
            <v>Central Pentecost 2 (Pentecost)</v>
          </cell>
        </row>
        <row r="467">
          <cell r="C467" t="str">
            <v>Central Pentecost 2 (Pentecost)</v>
          </cell>
        </row>
        <row r="468">
          <cell r="C468" t="str">
            <v>Central Pentecost 2 (Pentecost)</v>
          </cell>
        </row>
        <row r="469">
          <cell r="C469" t="str">
            <v>Central Pentecost 2 (Pentecost)</v>
          </cell>
        </row>
        <row r="470">
          <cell r="C470" t="str">
            <v>Central Pentecost 2 (Pentecost)</v>
          </cell>
        </row>
        <row r="471">
          <cell r="C471" t="str">
            <v>Central Pentecost 2 (Pentecost)</v>
          </cell>
        </row>
        <row r="472">
          <cell r="C472" t="str">
            <v>Central Pentecost 2 (Pentecost)</v>
          </cell>
        </row>
        <row r="473">
          <cell r="C473" t="str">
            <v>Central Pentecost 2 (Pentecost)</v>
          </cell>
        </row>
        <row r="474">
          <cell r="C474" t="str">
            <v>Central Pentecost 2 (Pentecost)</v>
          </cell>
        </row>
        <row r="475">
          <cell r="C475" t="str">
            <v>Central Pentecost 2 (Pentecost)</v>
          </cell>
        </row>
        <row r="476">
          <cell r="C476" t="str">
            <v>Central Pentecost 2 (Pentecost)</v>
          </cell>
        </row>
        <row r="477">
          <cell r="C477" t="str">
            <v>Central Pentecost 2 (Pentecost)</v>
          </cell>
        </row>
        <row r="478">
          <cell r="C478" t="str">
            <v>Central Pentecost 2 (Pentecost)</v>
          </cell>
        </row>
        <row r="479">
          <cell r="C479" t="str">
            <v>Central Pentecost 2 (Pentecost)</v>
          </cell>
        </row>
        <row r="480">
          <cell r="C480" t="str">
            <v>Central Pentecost 2 (Pentecost)</v>
          </cell>
        </row>
        <row r="481">
          <cell r="C481" t="str">
            <v>Central Pentecost 2 (Pentecost)</v>
          </cell>
        </row>
        <row r="482">
          <cell r="C482" t="str">
            <v>Central Pentecost 2 (Pentecost)</v>
          </cell>
        </row>
        <row r="483">
          <cell r="C483" t="str">
            <v>Central Pentecost 2 (Pentecost)</v>
          </cell>
        </row>
        <row r="484">
          <cell r="C484" t="str">
            <v>Central Pentecost 2 (Pentecost)</v>
          </cell>
        </row>
        <row r="485">
          <cell r="C485" t="str">
            <v>Central Pentecost 2 (Pentecost)</v>
          </cell>
        </row>
        <row r="486">
          <cell r="C486" t="str">
            <v>Central Pentecost 2 (Pentecost)</v>
          </cell>
        </row>
        <row r="487">
          <cell r="C487" t="str">
            <v>Central Pentecost 2 (Pentecost)</v>
          </cell>
        </row>
        <row r="488">
          <cell r="C488" t="str">
            <v>Central Pentecost 2 (Pentecost)</v>
          </cell>
        </row>
        <row r="489">
          <cell r="C489" t="str">
            <v>Central Pentecost 2 (Pentecost)</v>
          </cell>
        </row>
        <row r="490">
          <cell r="C490" t="str">
            <v>Central Pentecost 2 (Pentecost)</v>
          </cell>
        </row>
        <row r="491">
          <cell r="C491" t="str">
            <v>Central Pentecost 2 (Pentecost)</v>
          </cell>
        </row>
        <row r="492">
          <cell r="C492" t="str">
            <v>Central Pentecost 2 (Pentecost)</v>
          </cell>
        </row>
        <row r="493">
          <cell r="C493" t="str">
            <v>Central Pentecost 2 (Pentecost)</v>
          </cell>
        </row>
        <row r="494">
          <cell r="C494" t="str">
            <v>Central Pentecost 2 (Pentecost)</v>
          </cell>
        </row>
        <row r="495">
          <cell r="C495" t="str">
            <v>Central Pentecost 2 (Pentecost)</v>
          </cell>
        </row>
        <row r="496">
          <cell r="C496" t="str">
            <v>Central Pentecost 2 (Pentecost)</v>
          </cell>
        </row>
        <row r="497">
          <cell r="C497" t="str">
            <v>Central Pentecost 2 (Pentecost)</v>
          </cell>
        </row>
        <row r="498">
          <cell r="C498" t="str">
            <v>Central Pentecost 2 (Pentecost)</v>
          </cell>
        </row>
        <row r="499">
          <cell r="C499" t="str">
            <v>Central Pentecost 2 (Pentecost)</v>
          </cell>
        </row>
        <row r="500">
          <cell r="C500" t="str">
            <v>Central Pentecost 2 (Pentecost)</v>
          </cell>
        </row>
        <row r="501">
          <cell r="C501" t="str">
            <v>Central Pentecost 2 (Pentecost)</v>
          </cell>
        </row>
        <row r="502">
          <cell r="C502" t="str">
            <v>Central Pentecost 2 (Pentecost)</v>
          </cell>
        </row>
        <row r="503">
          <cell r="C503" t="str">
            <v>Central Pentecost 2 (Pentecost)</v>
          </cell>
        </row>
        <row r="504">
          <cell r="C504" t="str">
            <v>Central Pentecost 2 (Pentecost)</v>
          </cell>
        </row>
        <row r="505">
          <cell r="C505" t="str">
            <v>Central Pentecost 2 (Pentecost)</v>
          </cell>
        </row>
        <row r="506">
          <cell r="C506" t="str">
            <v>Central Pentecost 2 (Pentecost)</v>
          </cell>
        </row>
        <row r="507">
          <cell r="C507" t="str">
            <v>Central Pentecost 2 (Pentecost)</v>
          </cell>
        </row>
        <row r="508">
          <cell r="C508" t="str">
            <v>Central Pentecost 2 (Pentecost)</v>
          </cell>
        </row>
        <row r="509">
          <cell r="C509" t="str">
            <v>Central Pentecost 2 (Pentecost)</v>
          </cell>
        </row>
        <row r="510">
          <cell r="C510" t="str">
            <v>Central Pentecost 2 (Pentecost)</v>
          </cell>
        </row>
        <row r="511">
          <cell r="C511" t="str">
            <v>Central Pentecost 2 (Pentecost)</v>
          </cell>
        </row>
        <row r="512">
          <cell r="C512" t="str">
            <v>Central Pentecost 2 (Pentecost)</v>
          </cell>
        </row>
        <row r="513">
          <cell r="C513" t="str">
            <v>Central Pentecost 2 (Pentecost)</v>
          </cell>
        </row>
        <row r="514">
          <cell r="C514" t="str">
            <v>Central Pentecost 2 (Pentecost)</v>
          </cell>
        </row>
        <row r="515">
          <cell r="C515" t="str">
            <v>Central Pentecost 2 (Pentecost)</v>
          </cell>
        </row>
        <row r="516">
          <cell r="C516" t="str">
            <v>Central Pentecost 2 (Pentecost)</v>
          </cell>
        </row>
        <row r="517">
          <cell r="C517" t="str">
            <v>Central Pentecost 2 (Pentecost)</v>
          </cell>
        </row>
        <row r="518">
          <cell r="C518" t="str">
            <v>Central Pentecost 2 (Pentecost)</v>
          </cell>
        </row>
        <row r="519">
          <cell r="C519" t="str">
            <v>Central Pentecost 2 (Pentecost)</v>
          </cell>
        </row>
        <row r="520">
          <cell r="C520" t="str">
            <v>Central Pentecost 2 (Pentecost)</v>
          </cell>
        </row>
        <row r="521">
          <cell r="C521" t="str">
            <v>Central Pentecost 2 (Pentecost)</v>
          </cell>
        </row>
        <row r="522">
          <cell r="C522" t="str">
            <v>Central Pentecost 2 (Pentecost)</v>
          </cell>
        </row>
        <row r="523">
          <cell r="C523" t="str">
            <v>Central Pentecost 2 (Pentecost)</v>
          </cell>
        </row>
        <row r="524">
          <cell r="C524" t="str">
            <v>Central Pentecost 2 (Pentecost)</v>
          </cell>
        </row>
        <row r="525">
          <cell r="C525" t="str">
            <v>Central Pentecost 2 (Pentecost)</v>
          </cell>
        </row>
        <row r="526">
          <cell r="C526" t="str">
            <v>Central Pentecost 2 (Pentecost)</v>
          </cell>
        </row>
        <row r="527">
          <cell r="C527" t="str">
            <v>Central Pentecost 2 (Pentecost)</v>
          </cell>
        </row>
        <row r="528">
          <cell r="C528" t="str">
            <v>Central Pentecost 2 (Pentecost)</v>
          </cell>
        </row>
        <row r="529">
          <cell r="C529" t="str">
            <v>Central Pentecost 2 (Pentecost)</v>
          </cell>
        </row>
        <row r="530">
          <cell r="C530" t="str">
            <v>Central Pentecost 2 (Pentecost)</v>
          </cell>
        </row>
        <row r="531">
          <cell r="C531" t="str">
            <v>Central Pentecost 2 (Pentecost)</v>
          </cell>
        </row>
        <row r="532">
          <cell r="C532" t="str">
            <v>Central Pentecost 2 (Pentecost)</v>
          </cell>
        </row>
        <row r="533">
          <cell r="C533" t="str">
            <v>Central Pentecost 2 (Pentecost)</v>
          </cell>
        </row>
        <row r="534">
          <cell r="C534" t="str">
            <v>Central Pentecost 2 (Pentecost)</v>
          </cell>
        </row>
        <row r="535">
          <cell r="C535" t="str">
            <v>Central Pentecost 2 (Pentecost)</v>
          </cell>
        </row>
        <row r="536">
          <cell r="C536" t="str">
            <v>Central Pentecost 2 (Pentecost)</v>
          </cell>
        </row>
        <row r="537">
          <cell r="C537" t="str">
            <v>Central Pentecost 2 (Pentecost)</v>
          </cell>
        </row>
        <row r="538">
          <cell r="C538" t="str">
            <v>Central Pentecost 2 (Pentecost)</v>
          </cell>
        </row>
        <row r="539">
          <cell r="C539" t="str">
            <v>Central Pentecost 2 (Pentecost)</v>
          </cell>
        </row>
        <row r="540">
          <cell r="C540" t="str">
            <v>Central Pentecost 2 (Pentecost)</v>
          </cell>
        </row>
        <row r="541">
          <cell r="C541" t="str">
            <v>Central Pentecost 2 (Pentecost)</v>
          </cell>
        </row>
        <row r="542">
          <cell r="C542" t="str">
            <v>Central Pentecost 2 (Pentecost)</v>
          </cell>
        </row>
        <row r="543">
          <cell r="C543" t="str">
            <v>Central Pentecost 2 (Pentecost)</v>
          </cell>
        </row>
        <row r="544">
          <cell r="C544" t="str">
            <v>Central Pentecost 2 (Pentecost)</v>
          </cell>
        </row>
        <row r="545">
          <cell r="C545" t="str">
            <v>Central Pentecost 2 (Pentecost)</v>
          </cell>
        </row>
        <row r="546">
          <cell r="C546" t="str">
            <v>Central Pentecost 2 (Pentecost)</v>
          </cell>
        </row>
        <row r="547">
          <cell r="C547" t="str">
            <v>Central Pentecost 2 (Pentecost)</v>
          </cell>
        </row>
        <row r="548">
          <cell r="C548" t="str">
            <v>Central Pentecost 2 (Pentecost)</v>
          </cell>
        </row>
        <row r="549">
          <cell r="C549" t="str">
            <v>Central Pentecost 2 (Pentecost)</v>
          </cell>
        </row>
        <row r="550">
          <cell r="C550" t="str">
            <v>Central Pentecost 2 (Pentecost)</v>
          </cell>
        </row>
        <row r="551">
          <cell r="C551" t="str">
            <v>Central Pentecost 2 (Pentecost)</v>
          </cell>
        </row>
        <row r="552">
          <cell r="C552" t="str">
            <v>Central Pentecost 2 (Pentecost)</v>
          </cell>
        </row>
        <row r="553">
          <cell r="C553" t="str">
            <v>Central Pentecost 2 (Pentecost)</v>
          </cell>
        </row>
        <row r="554">
          <cell r="C554" t="str">
            <v>Central Pentecost 2 (Pentecost)</v>
          </cell>
        </row>
        <row r="555">
          <cell r="C555" t="str">
            <v>Central Pentecost 2 (Pentecost)</v>
          </cell>
        </row>
        <row r="556">
          <cell r="C556" t="str">
            <v>Central Pentecost 2 (Pentecost)</v>
          </cell>
        </row>
        <row r="557">
          <cell r="C557" t="str">
            <v>Central Pentecost 2 (Pentecost)</v>
          </cell>
        </row>
        <row r="558">
          <cell r="C558" t="str">
            <v>Central Pentecost 2 (Pentecost)</v>
          </cell>
        </row>
        <row r="559">
          <cell r="C559" t="str">
            <v>Central Pentecost 2 (Pentecost)</v>
          </cell>
        </row>
        <row r="560">
          <cell r="C560" t="str">
            <v>Central Pentecost 2 (Pentecost)</v>
          </cell>
        </row>
        <row r="561">
          <cell r="C561" t="str">
            <v>Central Pentecost 2 (Pentecost)</v>
          </cell>
        </row>
        <row r="562">
          <cell r="C562" t="str">
            <v>Central Pentecost 2 (Pentecost)</v>
          </cell>
        </row>
        <row r="563">
          <cell r="C563" t="str">
            <v>Central Pentecost 2 (Pentecost)</v>
          </cell>
        </row>
        <row r="564">
          <cell r="C564" t="str">
            <v>Central Pentecost 2 (Pentecost)</v>
          </cell>
        </row>
        <row r="565">
          <cell r="C565" t="str">
            <v>Central Pentecost 2 (Pentecost)</v>
          </cell>
        </row>
        <row r="566">
          <cell r="C566" t="str">
            <v>Central Pentecost 2 (Pentecost)</v>
          </cell>
        </row>
        <row r="567">
          <cell r="C567" t="str">
            <v>Central Pentecost 2 (Pentecost)</v>
          </cell>
        </row>
        <row r="568">
          <cell r="C568" t="str">
            <v>Central Pentecost 2 (Pentecost)</v>
          </cell>
        </row>
        <row r="569">
          <cell r="C569" t="str">
            <v>Central Pentecost 2 (Pentecost)</v>
          </cell>
        </row>
        <row r="570">
          <cell r="C570" t="str">
            <v>Central Pentecost 2 (Pentecost)</v>
          </cell>
        </row>
        <row r="571">
          <cell r="C571" t="str">
            <v>Central Pentecost 2 (Pentecost)</v>
          </cell>
        </row>
        <row r="572">
          <cell r="C572" t="str">
            <v>Central Pentecost 2 (Pentecost)</v>
          </cell>
        </row>
        <row r="573">
          <cell r="C573" t="str">
            <v>Central Pentecost 2 (Pentecost)</v>
          </cell>
        </row>
        <row r="574">
          <cell r="C574" t="str">
            <v>Central Pentecost 2 (Pentecost)</v>
          </cell>
        </row>
        <row r="575">
          <cell r="C575" t="str">
            <v>Central Pentecost 2 (Pentecost)</v>
          </cell>
        </row>
        <row r="576">
          <cell r="C576" t="str">
            <v>Central Pentecost 2 (Pentecost)</v>
          </cell>
        </row>
        <row r="577">
          <cell r="C577" t="str">
            <v>Central Pentecost 2 (Pentecost)</v>
          </cell>
        </row>
        <row r="578">
          <cell r="C578" t="str">
            <v>Central Pentecost 2 (Pentecost)</v>
          </cell>
        </row>
        <row r="579">
          <cell r="C579" t="str">
            <v>Central Pentecost 2 (Pentecost)</v>
          </cell>
        </row>
        <row r="580">
          <cell r="C580" t="str">
            <v>Central Pentecost 2 (Pentecost)</v>
          </cell>
        </row>
        <row r="581">
          <cell r="C581" t="str">
            <v>Central Pentecost 2 (Pentecost)</v>
          </cell>
        </row>
        <row r="582">
          <cell r="C582" t="str">
            <v>Central Pentecost 2 (Pentecost)</v>
          </cell>
        </row>
        <row r="583">
          <cell r="C583" t="str">
            <v>Central Pentecost 2 (Pentecost)</v>
          </cell>
        </row>
        <row r="584">
          <cell r="C584" t="str">
            <v>Central Pentecost 2 (Pentecost)</v>
          </cell>
        </row>
        <row r="585">
          <cell r="C585" t="str">
            <v>Central Pentecost 2 (Pentecost)</v>
          </cell>
        </row>
        <row r="586">
          <cell r="C586" t="str">
            <v>Central Pentecost 2 (Pentecost)</v>
          </cell>
        </row>
        <row r="587">
          <cell r="C587" t="str">
            <v>East Ambae (Ambae)</v>
          </cell>
        </row>
        <row r="588">
          <cell r="C588" t="str">
            <v>East Ambae (Ambae)</v>
          </cell>
        </row>
        <row r="589">
          <cell r="C589" t="str">
            <v>East Ambae (Ambae)</v>
          </cell>
        </row>
        <row r="590">
          <cell r="C590" t="str">
            <v>East Ambae (Ambae)</v>
          </cell>
        </row>
        <row r="591">
          <cell r="C591" t="str">
            <v>East Ambae (Ambae)</v>
          </cell>
        </row>
        <row r="592">
          <cell r="C592" t="str">
            <v>East Ambae (Ambae)</v>
          </cell>
        </row>
        <row r="593">
          <cell r="C593" t="str">
            <v>East Ambae (Ambae)</v>
          </cell>
        </row>
        <row r="594">
          <cell r="C594" t="str">
            <v>East Ambae (Ambae)</v>
          </cell>
        </row>
        <row r="595">
          <cell r="C595" t="str">
            <v>East Ambae (Ambae)</v>
          </cell>
        </row>
        <row r="596">
          <cell r="C596" t="str">
            <v>East Ambae (Ambae)</v>
          </cell>
        </row>
        <row r="597">
          <cell r="C597" t="str">
            <v>East Ambae (Ambae)</v>
          </cell>
        </row>
        <row r="598">
          <cell r="C598" t="str">
            <v>East Ambae (Ambae)</v>
          </cell>
        </row>
        <row r="599">
          <cell r="C599" t="str">
            <v>East Ambae (Ambae)</v>
          </cell>
        </row>
        <row r="600">
          <cell r="C600" t="str">
            <v>East Ambae (Ambae)</v>
          </cell>
        </row>
        <row r="601">
          <cell r="C601" t="str">
            <v>East Ambae (Ambae)</v>
          </cell>
        </row>
        <row r="602">
          <cell r="C602" t="str">
            <v>East Ambae (Ambae)</v>
          </cell>
        </row>
        <row r="603">
          <cell r="C603" t="str">
            <v>East Ambae (Ambae)</v>
          </cell>
        </row>
        <row r="604">
          <cell r="C604" t="str">
            <v>East Ambae (Ambae)</v>
          </cell>
        </row>
        <row r="605">
          <cell r="C605" t="str">
            <v>East Ambae (Ambae)</v>
          </cell>
        </row>
        <row r="606">
          <cell r="C606" t="str">
            <v>East Ambae (Ambae)</v>
          </cell>
        </row>
        <row r="607">
          <cell r="C607" t="str">
            <v>East Ambae (Ambae)</v>
          </cell>
        </row>
        <row r="608">
          <cell r="C608" t="str">
            <v>East Ambae (Ambae)</v>
          </cell>
        </row>
        <row r="609">
          <cell r="C609" t="str">
            <v>East Ambae (Ambae)</v>
          </cell>
        </row>
        <row r="610">
          <cell r="C610" t="str">
            <v>East Ambae (Ambae)</v>
          </cell>
        </row>
        <row r="611">
          <cell r="C611" t="str">
            <v>East Ambae (Ambae)</v>
          </cell>
        </row>
        <row r="612">
          <cell r="C612" t="str">
            <v>East Ambae (Ambae)</v>
          </cell>
        </row>
        <row r="613">
          <cell r="C613" t="str">
            <v>East Ambae (Ambae)</v>
          </cell>
        </row>
        <row r="614">
          <cell r="C614" t="str">
            <v>East Ambae (Ambae)</v>
          </cell>
        </row>
        <row r="615">
          <cell r="C615" t="str">
            <v>East Ambae (Ambae)</v>
          </cell>
        </row>
        <row r="616">
          <cell r="C616" t="str">
            <v>East Ambae (Ambae)</v>
          </cell>
        </row>
        <row r="617">
          <cell r="C617" t="str">
            <v>East Ambae (Ambae)</v>
          </cell>
        </row>
        <row r="618">
          <cell r="C618" t="str">
            <v>East Ambae (Ambae)</v>
          </cell>
        </row>
        <row r="619">
          <cell r="C619" t="str">
            <v>East Ambae (Ambae)</v>
          </cell>
        </row>
        <row r="620">
          <cell r="C620" t="str">
            <v>East Ambae (Ambae)</v>
          </cell>
        </row>
        <row r="621">
          <cell r="C621" t="str">
            <v>East Ambae (Ambae)</v>
          </cell>
        </row>
        <row r="622">
          <cell r="C622" t="str">
            <v>East Ambae (Ambae)</v>
          </cell>
        </row>
        <row r="623">
          <cell r="C623" t="str">
            <v>East Ambae (Ambae)</v>
          </cell>
        </row>
        <row r="624">
          <cell r="C624" t="str">
            <v>East Ambae (Ambae)</v>
          </cell>
        </row>
        <row r="625">
          <cell r="C625" t="str">
            <v>East Ambae (Ambae)</v>
          </cell>
        </row>
        <row r="626">
          <cell r="C626" t="str">
            <v>East Ambae (Ambae)</v>
          </cell>
        </row>
        <row r="627">
          <cell r="C627" t="str">
            <v>East Ambae (Ambae)</v>
          </cell>
        </row>
        <row r="628">
          <cell r="C628" t="str">
            <v>East Ambae (Ambae)</v>
          </cell>
        </row>
        <row r="629">
          <cell r="C629" t="str">
            <v>East Ambae (Ambae)</v>
          </cell>
        </row>
        <row r="630">
          <cell r="C630" t="str">
            <v>East Ambae (Ambae)</v>
          </cell>
        </row>
        <row r="631">
          <cell r="C631" t="str">
            <v>East Ambae (Ambae)</v>
          </cell>
        </row>
        <row r="632">
          <cell r="C632" t="str">
            <v>East Ambae (Ambae)</v>
          </cell>
        </row>
        <row r="633">
          <cell r="C633" t="str">
            <v>East Ambae (Ambae)</v>
          </cell>
        </row>
        <row r="634">
          <cell r="C634" t="str">
            <v>East Ambae (Ambae)</v>
          </cell>
        </row>
        <row r="635">
          <cell r="C635" t="str">
            <v>East Ambae (Ambae)</v>
          </cell>
        </row>
        <row r="636">
          <cell r="C636" t="str">
            <v>East Ambae (Ambae)</v>
          </cell>
        </row>
        <row r="637">
          <cell r="C637" t="str">
            <v>East Ambae (Ambae)</v>
          </cell>
        </row>
        <row r="638">
          <cell r="C638" t="str">
            <v>East Ambae (Ambae)</v>
          </cell>
        </row>
        <row r="639">
          <cell r="C639" t="str">
            <v>East Ambae (Ambae)</v>
          </cell>
        </row>
        <row r="640">
          <cell r="C640" t="str">
            <v>East Ambae (Ambae)</v>
          </cell>
        </row>
        <row r="641">
          <cell r="C641" t="str">
            <v>East Ambae (Ambae)</v>
          </cell>
        </row>
        <row r="642">
          <cell r="C642" t="str">
            <v>East Ambae (Ambae)</v>
          </cell>
        </row>
        <row r="643">
          <cell r="C643" t="str">
            <v>East Ambae (Ambae)</v>
          </cell>
        </row>
        <row r="644">
          <cell r="C644" t="str">
            <v>East Ambae (Ambae)</v>
          </cell>
        </row>
        <row r="645">
          <cell r="C645" t="str">
            <v>East Ambae (Ambae)</v>
          </cell>
        </row>
        <row r="646">
          <cell r="C646" t="str">
            <v>East Ambae (Ambae)</v>
          </cell>
        </row>
        <row r="647">
          <cell r="C647" t="str">
            <v>East Ambae (Ambae)</v>
          </cell>
        </row>
        <row r="648">
          <cell r="C648" t="str">
            <v>East Ambae (Ambae)</v>
          </cell>
        </row>
        <row r="649">
          <cell r="C649" t="str">
            <v>East Ambae (Ambae)</v>
          </cell>
        </row>
        <row r="650">
          <cell r="C650" t="str">
            <v>East Ambae (Ambae)</v>
          </cell>
        </row>
        <row r="651">
          <cell r="C651" t="str">
            <v>East Ambae (Ambae)</v>
          </cell>
        </row>
        <row r="652">
          <cell r="C652" t="str">
            <v>East Malo (Malo)</v>
          </cell>
        </row>
        <row r="653">
          <cell r="C653" t="str">
            <v>East Malo (Malo)</v>
          </cell>
        </row>
        <row r="654">
          <cell r="C654" t="str">
            <v>East Malo (Malo)</v>
          </cell>
        </row>
        <row r="655">
          <cell r="C655" t="str">
            <v>East Malo (Malo)</v>
          </cell>
        </row>
        <row r="656">
          <cell r="C656" t="str">
            <v>East Malo (Malo)</v>
          </cell>
        </row>
        <row r="657">
          <cell r="C657" t="str">
            <v>East Malo (Malo)</v>
          </cell>
        </row>
        <row r="658">
          <cell r="C658" t="str">
            <v>East Malo (Malo)</v>
          </cell>
        </row>
        <row r="659">
          <cell r="C659" t="str">
            <v>East Malo (Malo)</v>
          </cell>
        </row>
        <row r="660">
          <cell r="C660" t="str">
            <v>East Malo (Malo)</v>
          </cell>
        </row>
        <row r="661">
          <cell r="C661" t="str">
            <v>East Malo (Malo)</v>
          </cell>
        </row>
        <row r="662">
          <cell r="C662" t="str">
            <v>East Malo (Malo)</v>
          </cell>
        </row>
        <row r="663">
          <cell r="C663" t="str">
            <v>East Malo (Malo)</v>
          </cell>
        </row>
        <row r="664">
          <cell r="C664" t="str">
            <v>East Malo (Malo)</v>
          </cell>
        </row>
        <row r="665">
          <cell r="C665" t="str">
            <v>East Malo (Malo)</v>
          </cell>
        </row>
        <row r="666">
          <cell r="C666" t="str">
            <v>East Malo (Malo)</v>
          </cell>
        </row>
        <row r="667">
          <cell r="C667" t="str">
            <v>East Malo (Malo)</v>
          </cell>
        </row>
        <row r="668">
          <cell r="C668" t="str">
            <v>East Malo (Malo)</v>
          </cell>
        </row>
        <row r="669">
          <cell r="C669" t="str">
            <v>East Malo (Malo)</v>
          </cell>
        </row>
        <row r="670">
          <cell r="C670" t="str">
            <v>East Malo (Malo)</v>
          </cell>
        </row>
        <row r="671">
          <cell r="C671" t="str">
            <v>East Malo (Malo)</v>
          </cell>
        </row>
        <row r="672">
          <cell r="C672" t="str">
            <v>East Malo (Malo)</v>
          </cell>
        </row>
        <row r="673">
          <cell r="C673" t="str">
            <v>East Malo (Malo)</v>
          </cell>
        </row>
        <row r="674">
          <cell r="C674" t="str">
            <v>East Malo (Malo)</v>
          </cell>
        </row>
        <row r="675">
          <cell r="C675" t="str">
            <v>East Malo (Malo)</v>
          </cell>
        </row>
        <row r="676">
          <cell r="C676" t="str">
            <v>East Malo (Malo)</v>
          </cell>
        </row>
        <row r="677">
          <cell r="C677" t="str">
            <v>East Malo (Malo)</v>
          </cell>
        </row>
        <row r="678">
          <cell r="C678" t="str">
            <v>East Malo (Malo)</v>
          </cell>
        </row>
        <row r="679">
          <cell r="C679" t="str">
            <v>East Malo (Malo)</v>
          </cell>
        </row>
        <row r="680">
          <cell r="C680" t="str">
            <v>East Malo (Malo)</v>
          </cell>
        </row>
        <row r="681">
          <cell r="C681" t="str">
            <v>East Malo (Malo)</v>
          </cell>
        </row>
        <row r="682">
          <cell r="C682" t="str">
            <v>East Malo (Malo)</v>
          </cell>
        </row>
        <row r="683">
          <cell r="C683" t="str">
            <v>East Malo (Malo)</v>
          </cell>
        </row>
        <row r="684">
          <cell r="C684" t="str">
            <v>East Malo (Malo)</v>
          </cell>
        </row>
        <row r="685">
          <cell r="C685" t="str">
            <v>East Malo (Malo)</v>
          </cell>
        </row>
        <row r="686">
          <cell r="C686" t="str">
            <v>East Malo (Malo)</v>
          </cell>
        </row>
        <row r="687">
          <cell r="C687" t="str">
            <v>East Malo (Malo)</v>
          </cell>
        </row>
        <row r="688">
          <cell r="C688" t="str">
            <v>East Malo (Malo)</v>
          </cell>
        </row>
        <row r="689">
          <cell r="C689" t="str">
            <v>East Malo (Malo)</v>
          </cell>
        </row>
        <row r="690">
          <cell r="C690" t="str">
            <v>East Malo (Malo)</v>
          </cell>
        </row>
        <row r="691">
          <cell r="C691" t="str">
            <v>East Malo (Malo)</v>
          </cell>
        </row>
        <row r="692">
          <cell r="C692" t="str">
            <v>East Malo (Malo)</v>
          </cell>
        </row>
        <row r="693">
          <cell r="C693" t="str">
            <v>East Malo (Malo)</v>
          </cell>
        </row>
        <row r="694">
          <cell r="C694" t="str">
            <v>East Malo (Malo)</v>
          </cell>
        </row>
        <row r="695">
          <cell r="C695" t="str">
            <v>East Malo (Malo)</v>
          </cell>
        </row>
        <row r="696">
          <cell r="C696" t="str">
            <v>East Malo (Malo)</v>
          </cell>
        </row>
        <row r="697">
          <cell r="C697" t="str">
            <v>East Malo (Malo)</v>
          </cell>
        </row>
        <row r="698">
          <cell r="C698" t="str">
            <v>East Malo (Malo)</v>
          </cell>
        </row>
        <row r="699">
          <cell r="C699" t="str">
            <v>East Malo (Malo)</v>
          </cell>
        </row>
        <row r="700">
          <cell r="C700" t="str">
            <v>East Malo (Malo)</v>
          </cell>
        </row>
        <row r="701">
          <cell r="C701" t="str">
            <v>East Malo (Malo)</v>
          </cell>
        </row>
        <row r="702">
          <cell r="C702" t="str">
            <v>East Malo (Malo)</v>
          </cell>
        </row>
        <row r="703">
          <cell r="C703" t="str">
            <v>East Malo (Malo)</v>
          </cell>
        </row>
        <row r="704">
          <cell r="C704" t="str">
            <v>East Malo (Malo)</v>
          </cell>
        </row>
        <row r="705">
          <cell r="C705" t="str">
            <v>East Malo (Malo)</v>
          </cell>
        </row>
        <row r="706">
          <cell r="C706" t="str">
            <v>East Malo (Malo)</v>
          </cell>
        </row>
        <row r="707">
          <cell r="C707" t="str">
            <v>East Malo (Malo)</v>
          </cell>
        </row>
        <row r="708">
          <cell r="C708" t="str">
            <v>East Malo (Malo)</v>
          </cell>
        </row>
        <row r="709">
          <cell r="C709" t="str">
            <v>East Malo (Malo)</v>
          </cell>
        </row>
        <row r="710">
          <cell r="C710" t="str">
            <v>East Malo (Malo)</v>
          </cell>
        </row>
        <row r="711">
          <cell r="C711" t="str">
            <v>East Malo (Malo)</v>
          </cell>
        </row>
        <row r="712">
          <cell r="C712" t="str">
            <v>East Malo (Malo)</v>
          </cell>
        </row>
        <row r="713">
          <cell r="C713" t="str">
            <v>East Malo (Malo)</v>
          </cell>
        </row>
        <row r="714">
          <cell r="C714" t="str">
            <v>East Malo (Malo)</v>
          </cell>
        </row>
        <row r="715">
          <cell r="C715" t="str">
            <v>East Malo (Malo)</v>
          </cell>
        </row>
        <row r="716">
          <cell r="C716" t="str">
            <v>East Malo (Malo)</v>
          </cell>
        </row>
        <row r="717">
          <cell r="C717" t="str">
            <v>East Malo (Malo)</v>
          </cell>
        </row>
        <row r="718">
          <cell r="C718" t="str">
            <v>East Malo (Malo)</v>
          </cell>
        </row>
        <row r="719">
          <cell r="C719" t="str">
            <v>East Malo (Malo)</v>
          </cell>
        </row>
        <row r="720">
          <cell r="C720" t="str">
            <v>East Malo (Malo)</v>
          </cell>
        </row>
        <row r="721">
          <cell r="C721" t="str">
            <v>East Malo (Malo)</v>
          </cell>
        </row>
        <row r="722">
          <cell r="C722" t="str">
            <v>East Malo (Malo)</v>
          </cell>
        </row>
        <row r="723">
          <cell r="C723" t="str">
            <v>East Malo (Malo)</v>
          </cell>
        </row>
        <row r="724">
          <cell r="C724" t="str">
            <v>East Malo (Malo)</v>
          </cell>
        </row>
        <row r="725">
          <cell r="C725" t="str">
            <v>East Malo (Malo)</v>
          </cell>
        </row>
        <row r="726">
          <cell r="C726" t="str">
            <v>East Malo (Malo)</v>
          </cell>
        </row>
        <row r="727">
          <cell r="C727" t="str">
            <v>East Malo (Malo)</v>
          </cell>
        </row>
        <row r="728">
          <cell r="C728" t="str">
            <v>East Malo (Malo)</v>
          </cell>
        </row>
        <row r="729">
          <cell r="C729" t="str">
            <v>East Malo (Malo)</v>
          </cell>
        </row>
        <row r="730">
          <cell r="C730" t="str">
            <v>East Santo (Lataro)</v>
          </cell>
        </row>
        <row r="731">
          <cell r="C731" t="str">
            <v>East Santo (Santo)</v>
          </cell>
        </row>
        <row r="732">
          <cell r="C732" t="str">
            <v>East Santo (Santo)</v>
          </cell>
        </row>
        <row r="733">
          <cell r="C733" t="str">
            <v>East Santo (Santo)</v>
          </cell>
        </row>
        <row r="734">
          <cell r="C734" t="str">
            <v>East Santo (Santo)</v>
          </cell>
        </row>
        <row r="735">
          <cell r="C735" t="str">
            <v>East Santo (Santo)</v>
          </cell>
        </row>
        <row r="736">
          <cell r="C736" t="str">
            <v>East Santo (Santo)</v>
          </cell>
        </row>
        <row r="737">
          <cell r="C737" t="str">
            <v>East Santo (Santo)</v>
          </cell>
        </row>
        <row r="738">
          <cell r="C738" t="str">
            <v>East Santo (Santo)</v>
          </cell>
        </row>
        <row r="739">
          <cell r="C739" t="str">
            <v>East Santo (Santo)</v>
          </cell>
        </row>
        <row r="740">
          <cell r="C740" t="str">
            <v>East Santo (Santo)</v>
          </cell>
        </row>
        <row r="741">
          <cell r="C741" t="str">
            <v>East Santo (Santo)</v>
          </cell>
        </row>
        <row r="742">
          <cell r="C742" t="str">
            <v>East Santo (Santo)</v>
          </cell>
        </row>
        <row r="743">
          <cell r="C743" t="str">
            <v>East Santo (Santo)</v>
          </cell>
        </row>
        <row r="744">
          <cell r="C744" t="str">
            <v>East Santo (Santo)</v>
          </cell>
        </row>
        <row r="745">
          <cell r="C745" t="str">
            <v>East Santo (Santo)</v>
          </cell>
        </row>
        <row r="746">
          <cell r="C746" t="str">
            <v>East Santo (Santo)</v>
          </cell>
        </row>
        <row r="747">
          <cell r="C747" t="str">
            <v>East Santo (Santo)</v>
          </cell>
        </row>
        <row r="748">
          <cell r="C748" t="str">
            <v>East Santo (Santo)</v>
          </cell>
        </row>
        <row r="749">
          <cell r="C749" t="str">
            <v>East Santo (Santo)</v>
          </cell>
        </row>
        <row r="750">
          <cell r="C750" t="str">
            <v>East Santo (Santo)</v>
          </cell>
        </row>
        <row r="751">
          <cell r="C751" t="str">
            <v>East Santo (Santo)</v>
          </cell>
        </row>
        <row r="752">
          <cell r="C752" t="str">
            <v>East Santo (Santo)</v>
          </cell>
        </row>
        <row r="753">
          <cell r="C753" t="str">
            <v>East Santo (Santo)</v>
          </cell>
        </row>
        <row r="754">
          <cell r="C754" t="str">
            <v>East Santo (Santo)</v>
          </cell>
        </row>
        <row r="755">
          <cell r="C755" t="str">
            <v>East Santo (Santo)</v>
          </cell>
        </row>
        <row r="756">
          <cell r="C756" t="str">
            <v>East Santo (Santo)</v>
          </cell>
        </row>
        <row r="757">
          <cell r="C757" t="str">
            <v>East Santo (Santo)</v>
          </cell>
        </row>
        <row r="758">
          <cell r="C758" t="str">
            <v>East Santo (Santo)</v>
          </cell>
        </row>
        <row r="759">
          <cell r="C759" t="str">
            <v>East Santo (Santo)</v>
          </cell>
        </row>
        <row r="760">
          <cell r="C760" t="str">
            <v>East Santo (Santo)</v>
          </cell>
        </row>
        <row r="761">
          <cell r="C761" t="str">
            <v>East Santo (Santo)</v>
          </cell>
        </row>
        <row r="762">
          <cell r="C762" t="str">
            <v>East Santo (Santo)</v>
          </cell>
        </row>
        <row r="763">
          <cell r="C763" t="str">
            <v>East Santo (Santo)</v>
          </cell>
        </row>
        <row r="764">
          <cell r="C764" t="str">
            <v>East Santo (Santo)</v>
          </cell>
        </row>
        <row r="765">
          <cell r="C765" t="str">
            <v>East Santo (Santo)</v>
          </cell>
        </row>
        <row r="766">
          <cell r="C766" t="str">
            <v>East Santo (Santo)</v>
          </cell>
        </row>
        <row r="767">
          <cell r="C767" t="str">
            <v>East Santo (Santo)</v>
          </cell>
        </row>
        <row r="768">
          <cell r="C768" t="str">
            <v>East Santo (Santo)</v>
          </cell>
        </row>
        <row r="769">
          <cell r="C769" t="str">
            <v>East Santo (Santo)</v>
          </cell>
        </row>
        <row r="770">
          <cell r="C770" t="str">
            <v>East Santo (Santo)</v>
          </cell>
        </row>
        <row r="771">
          <cell r="C771" t="str">
            <v>East Santo (Santo)</v>
          </cell>
        </row>
        <row r="772">
          <cell r="C772" t="str">
            <v>East Santo (Santo)</v>
          </cell>
        </row>
        <row r="773">
          <cell r="C773" t="str">
            <v>East Santo (Santo)</v>
          </cell>
        </row>
        <row r="774">
          <cell r="C774" t="str">
            <v>East Santo (Santo)</v>
          </cell>
        </row>
        <row r="775">
          <cell r="C775" t="str">
            <v>East Santo (Santo)</v>
          </cell>
        </row>
        <row r="776">
          <cell r="C776" t="str">
            <v>East Santo (Santo)</v>
          </cell>
        </row>
        <row r="777">
          <cell r="C777" t="str">
            <v>East Santo (Santo)</v>
          </cell>
        </row>
        <row r="778">
          <cell r="C778" t="str">
            <v>East Santo (Santo)</v>
          </cell>
        </row>
        <row r="779">
          <cell r="C779" t="str">
            <v>East Santo (Santo)</v>
          </cell>
        </row>
        <row r="780">
          <cell r="C780" t="str">
            <v>East Santo (Santo)</v>
          </cell>
        </row>
        <row r="781">
          <cell r="C781" t="str">
            <v>East Santo (Santo)</v>
          </cell>
        </row>
        <row r="782">
          <cell r="C782" t="str">
            <v>East Santo (Santo)</v>
          </cell>
        </row>
        <row r="783">
          <cell r="C783" t="str">
            <v>East Santo (Santo)</v>
          </cell>
        </row>
        <row r="784">
          <cell r="C784" t="str">
            <v>East Santo (Santo)</v>
          </cell>
        </row>
        <row r="785">
          <cell r="C785" t="str">
            <v>East Santo (Santo)</v>
          </cell>
        </row>
        <row r="786">
          <cell r="C786" t="str">
            <v>East Santo (Santo)</v>
          </cell>
        </row>
        <row r="787">
          <cell r="C787" t="str">
            <v>East Santo (Santo)</v>
          </cell>
        </row>
        <row r="788">
          <cell r="C788" t="str">
            <v>East Santo (Santo)</v>
          </cell>
        </row>
        <row r="789">
          <cell r="C789" t="str">
            <v>East Santo (Santo)</v>
          </cell>
        </row>
        <row r="790">
          <cell r="C790" t="str">
            <v>East Santo (Santo)</v>
          </cell>
        </row>
        <row r="791">
          <cell r="C791" t="str">
            <v>East Santo (Santo)</v>
          </cell>
        </row>
        <row r="792">
          <cell r="C792" t="str">
            <v>East Santo (Santo)</v>
          </cell>
        </row>
        <row r="793">
          <cell r="C793" t="str">
            <v>East Santo (Santo)</v>
          </cell>
        </row>
        <row r="794">
          <cell r="C794" t="str">
            <v>East Santo (Santo)</v>
          </cell>
        </row>
        <row r="795">
          <cell r="C795" t="str">
            <v>East Santo (Santo)</v>
          </cell>
        </row>
        <row r="796">
          <cell r="C796" t="str">
            <v>East Santo (Santo)</v>
          </cell>
        </row>
        <row r="797">
          <cell r="C797" t="str">
            <v>East Santo (Santo)</v>
          </cell>
        </row>
        <row r="798">
          <cell r="C798" t="str">
            <v>East Santo (Santo)</v>
          </cell>
        </row>
        <row r="799">
          <cell r="C799" t="str">
            <v>East Santo (Santo)</v>
          </cell>
        </row>
        <row r="800">
          <cell r="C800" t="str">
            <v>East Santo (Santo)</v>
          </cell>
        </row>
        <row r="801">
          <cell r="C801" t="str">
            <v>East Santo (Santo)</v>
          </cell>
        </row>
        <row r="802">
          <cell r="C802" t="str">
            <v>East Santo (Santo)</v>
          </cell>
        </row>
        <row r="803">
          <cell r="C803" t="str">
            <v>East Santo (Santo)</v>
          </cell>
        </row>
        <row r="804">
          <cell r="C804" t="str">
            <v>East Santo (Santo)</v>
          </cell>
        </row>
        <row r="805">
          <cell r="C805" t="str">
            <v>East Santo (Santo)</v>
          </cell>
        </row>
        <row r="806">
          <cell r="C806" t="str">
            <v>East Santo (Santo)</v>
          </cell>
        </row>
        <row r="807">
          <cell r="C807" t="str">
            <v>East Santo (Santo)</v>
          </cell>
        </row>
        <row r="808">
          <cell r="C808" t="str">
            <v>East Santo (Santo)</v>
          </cell>
        </row>
        <row r="809">
          <cell r="C809" t="str">
            <v>East Santo (Santo)</v>
          </cell>
        </row>
        <row r="810">
          <cell r="C810" t="str">
            <v>East Santo (Santo)</v>
          </cell>
        </row>
        <row r="811">
          <cell r="C811" t="str">
            <v>East Santo (Santo)</v>
          </cell>
        </row>
        <row r="812">
          <cell r="C812" t="str">
            <v>East Santo (Santo)</v>
          </cell>
        </row>
        <row r="813">
          <cell r="C813" t="str">
            <v>East Santo (Santo)</v>
          </cell>
        </row>
        <row r="814">
          <cell r="C814" t="str">
            <v>Emau (Emau)</v>
          </cell>
        </row>
        <row r="815">
          <cell r="C815" t="str">
            <v>Emau (Emau)</v>
          </cell>
        </row>
        <row r="816">
          <cell r="C816" t="str">
            <v>Emau (Emau)</v>
          </cell>
        </row>
        <row r="817">
          <cell r="C817" t="str">
            <v>Emau (Emau)</v>
          </cell>
        </row>
        <row r="818">
          <cell r="C818" t="str">
            <v>Emau (Emau)</v>
          </cell>
        </row>
        <row r="819">
          <cell r="C819" t="str">
            <v>Emau (Emau)</v>
          </cell>
        </row>
        <row r="820">
          <cell r="C820" t="str">
            <v>Emau (Emau)</v>
          </cell>
        </row>
        <row r="821">
          <cell r="C821" t="str">
            <v>Emau (Emau)</v>
          </cell>
        </row>
        <row r="822">
          <cell r="C822" t="str">
            <v>Emau (Emau)</v>
          </cell>
        </row>
        <row r="823">
          <cell r="C823" t="str">
            <v>Erakor (Efate)</v>
          </cell>
        </row>
        <row r="824">
          <cell r="C824" t="str">
            <v>Erakor (Efate)</v>
          </cell>
        </row>
        <row r="825">
          <cell r="C825" t="str">
            <v>Erakor (Efate)</v>
          </cell>
        </row>
        <row r="826">
          <cell r="C826" t="str">
            <v>Erakor (Efate)</v>
          </cell>
        </row>
        <row r="827">
          <cell r="C827" t="str">
            <v>Erakor (Efate)</v>
          </cell>
        </row>
        <row r="828">
          <cell r="C828" t="str">
            <v>Erakor (Efate)</v>
          </cell>
        </row>
        <row r="829">
          <cell r="C829" t="str">
            <v>Erakor (Efate)</v>
          </cell>
        </row>
        <row r="830">
          <cell r="C830" t="str">
            <v>Erakor (Efate)</v>
          </cell>
        </row>
        <row r="831">
          <cell r="C831" t="str">
            <v>Erakor (Efate)</v>
          </cell>
        </row>
        <row r="832">
          <cell r="C832" t="str">
            <v>Erakor (Efate)</v>
          </cell>
        </row>
        <row r="833">
          <cell r="C833" t="str">
            <v>Erakor (Efate)</v>
          </cell>
        </row>
        <row r="834">
          <cell r="C834" t="str">
            <v>Erakor (Efate)</v>
          </cell>
        </row>
        <row r="835">
          <cell r="C835" t="str">
            <v>Erakor (Efate)</v>
          </cell>
        </row>
        <row r="836">
          <cell r="C836" t="str">
            <v>Erakor (Efate)</v>
          </cell>
        </row>
        <row r="837">
          <cell r="C837" t="str">
            <v>Erakor (Efate)</v>
          </cell>
        </row>
        <row r="838">
          <cell r="C838" t="str">
            <v>Erakor (Efate)</v>
          </cell>
        </row>
        <row r="839">
          <cell r="C839" t="str">
            <v>Erakor (Efate)</v>
          </cell>
        </row>
        <row r="840">
          <cell r="C840" t="str">
            <v>Eratap (Efate)</v>
          </cell>
        </row>
        <row r="841">
          <cell r="C841" t="str">
            <v>Eratap (Efate)</v>
          </cell>
        </row>
        <row r="842">
          <cell r="C842" t="str">
            <v>Eratap (Efate)</v>
          </cell>
        </row>
        <row r="843">
          <cell r="C843" t="str">
            <v>Eratap (Efate)</v>
          </cell>
        </row>
        <row r="844">
          <cell r="C844" t="str">
            <v>Eratap (Efate)</v>
          </cell>
        </row>
        <row r="845">
          <cell r="C845" t="str">
            <v>Eratap (Efate)</v>
          </cell>
        </row>
        <row r="846">
          <cell r="C846" t="str">
            <v>Eratap (Efate)</v>
          </cell>
        </row>
        <row r="847">
          <cell r="C847" t="str">
            <v>Eratap (Efate)</v>
          </cell>
        </row>
        <row r="848">
          <cell r="C848" t="str">
            <v>Eratap (Efate)</v>
          </cell>
        </row>
        <row r="849">
          <cell r="C849" t="str">
            <v>Eratap (Efate)</v>
          </cell>
        </row>
        <row r="850">
          <cell r="C850" t="str">
            <v>Eratap (Efate)</v>
          </cell>
        </row>
        <row r="851">
          <cell r="C851" t="str">
            <v>Eratap (Efate)</v>
          </cell>
        </row>
        <row r="852">
          <cell r="C852" t="str">
            <v>Eratap (Efate)</v>
          </cell>
        </row>
        <row r="853">
          <cell r="C853" t="str">
            <v>Eratap (Efate)</v>
          </cell>
        </row>
        <row r="854">
          <cell r="C854" t="str">
            <v>Eratap (Efate)</v>
          </cell>
        </row>
        <row r="855">
          <cell r="C855" t="str">
            <v>Eratap (Efate)</v>
          </cell>
        </row>
        <row r="856">
          <cell r="C856" t="str">
            <v>Eratap (Efate)</v>
          </cell>
        </row>
        <row r="857">
          <cell r="C857" t="str">
            <v>Eratap (Efate)</v>
          </cell>
        </row>
        <row r="858">
          <cell r="C858" t="str">
            <v>Eratap (Efate)</v>
          </cell>
        </row>
        <row r="859">
          <cell r="C859" t="str">
            <v>Eratap (Efate)</v>
          </cell>
        </row>
        <row r="860">
          <cell r="C860" t="str">
            <v>Eton (Efate)</v>
          </cell>
        </row>
        <row r="861">
          <cell r="C861" t="str">
            <v>Eton (Efate)</v>
          </cell>
        </row>
        <row r="862">
          <cell r="C862" t="str">
            <v>Eton (Efate)</v>
          </cell>
        </row>
        <row r="863">
          <cell r="C863" t="str">
            <v>Eton (Efate)</v>
          </cell>
        </row>
        <row r="864">
          <cell r="C864" t="str">
            <v>Eton (Efate)</v>
          </cell>
        </row>
        <row r="865">
          <cell r="C865" t="str">
            <v>Eton (Efate)</v>
          </cell>
        </row>
        <row r="866">
          <cell r="C866" t="str">
            <v>Eton (Efate)</v>
          </cell>
        </row>
        <row r="867">
          <cell r="C867" t="str">
            <v>Eton (Efate)</v>
          </cell>
        </row>
        <row r="868">
          <cell r="C868" t="str">
            <v>Eton (Efate)</v>
          </cell>
        </row>
        <row r="869">
          <cell r="C869" t="str">
            <v>Eton (Efate)</v>
          </cell>
        </row>
        <row r="870">
          <cell r="C870" t="str">
            <v>Eton (Efate)</v>
          </cell>
        </row>
        <row r="871">
          <cell r="C871" t="str">
            <v>Eton (Efate)</v>
          </cell>
        </row>
        <row r="872">
          <cell r="C872" t="str">
            <v>Eton (Efate)</v>
          </cell>
        </row>
        <row r="873">
          <cell r="C873" t="str">
            <v>Eton (Efate)</v>
          </cell>
        </row>
        <row r="874">
          <cell r="C874" t="str">
            <v>Eton (Efate)</v>
          </cell>
        </row>
        <row r="875">
          <cell r="C875" t="str">
            <v>Eton (Efate)</v>
          </cell>
        </row>
        <row r="876">
          <cell r="C876" t="str">
            <v>Eton (Efate)</v>
          </cell>
        </row>
        <row r="877">
          <cell r="C877" t="str">
            <v>Eton (Efate)</v>
          </cell>
        </row>
        <row r="878">
          <cell r="C878" t="str">
            <v>Eton (Efate)</v>
          </cell>
        </row>
        <row r="879">
          <cell r="C879" t="str">
            <v>Eton (Efate)</v>
          </cell>
        </row>
        <row r="880">
          <cell r="C880" t="str">
            <v>Eton (Efate)</v>
          </cell>
        </row>
        <row r="881">
          <cell r="C881" t="str">
            <v>Eton (Efate)</v>
          </cell>
        </row>
        <row r="882">
          <cell r="C882" t="str">
            <v>Eton (Efate)</v>
          </cell>
        </row>
        <row r="883">
          <cell r="C883" t="str">
            <v>Eton (Efate)</v>
          </cell>
        </row>
        <row r="884">
          <cell r="C884" t="str">
            <v>Eton (Efate)</v>
          </cell>
        </row>
        <row r="885">
          <cell r="C885" t="str">
            <v>Eton (Efate)</v>
          </cell>
        </row>
        <row r="886">
          <cell r="C886" t="str">
            <v>Eton (Efate)</v>
          </cell>
        </row>
        <row r="887">
          <cell r="C887" t="str">
            <v>Eton (Efate)</v>
          </cell>
        </row>
        <row r="888">
          <cell r="C888" t="str">
            <v>Eton (Efate)</v>
          </cell>
        </row>
        <row r="889">
          <cell r="C889" t="str">
            <v>Eton (Efate)</v>
          </cell>
        </row>
        <row r="890">
          <cell r="C890" t="str">
            <v>Eton (Efate)</v>
          </cell>
        </row>
        <row r="891">
          <cell r="C891" t="str">
            <v>Eton (Efate)</v>
          </cell>
        </row>
        <row r="892">
          <cell r="C892" t="str">
            <v>Eton (Efate)</v>
          </cell>
        </row>
        <row r="893">
          <cell r="C893" t="str">
            <v>Eton (Efate)</v>
          </cell>
        </row>
        <row r="894">
          <cell r="C894" t="str">
            <v>Eton (Efate)</v>
          </cell>
        </row>
        <row r="895">
          <cell r="C895" t="str">
            <v>Eton (Efate)</v>
          </cell>
        </row>
        <row r="896">
          <cell r="C896" t="str">
            <v>Eton (Efate)</v>
          </cell>
        </row>
        <row r="897">
          <cell r="C897" t="str">
            <v>Eton (Efate)</v>
          </cell>
        </row>
        <row r="898">
          <cell r="C898" t="str">
            <v>Eton (Efate)</v>
          </cell>
        </row>
        <row r="899">
          <cell r="C899" t="str">
            <v>Eton (Efate)</v>
          </cell>
        </row>
        <row r="900">
          <cell r="C900" t="str">
            <v>Eton (Efate)</v>
          </cell>
        </row>
        <row r="901">
          <cell r="C901" t="str">
            <v>Eton (Efate)</v>
          </cell>
        </row>
        <row r="902">
          <cell r="C902" t="str">
            <v>Eton (Efate)</v>
          </cell>
        </row>
        <row r="903">
          <cell r="C903" t="str">
            <v>Eton (Efate)</v>
          </cell>
        </row>
        <row r="904">
          <cell r="C904" t="str">
            <v>Eton (Efate)</v>
          </cell>
        </row>
        <row r="905">
          <cell r="C905" t="str">
            <v>Eton (Efate)</v>
          </cell>
        </row>
        <row r="906">
          <cell r="C906" t="str">
            <v>Eton (Efate)</v>
          </cell>
        </row>
        <row r="907">
          <cell r="C907" t="str">
            <v>Eton (Efate)</v>
          </cell>
        </row>
        <row r="908">
          <cell r="C908" t="str">
            <v>Futuna (Fortuna)</v>
          </cell>
        </row>
        <row r="909">
          <cell r="C909" t="str">
            <v>Futuna (Fortuna)</v>
          </cell>
        </row>
        <row r="910">
          <cell r="C910" t="str">
            <v>Futuna (Fortuna)</v>
          </cell>
        </row>
        <row r="911">
          <cell r="C911" t="str">
            <v>Futuna (Fortuna)</v>
          </cell>
        </row>
        <row r="912">
          <cell r="C912" t="str">
            <v>Futuna (Fortuna)</v>
          </cell>
        </row>
        <row r="913">
          <cell r="C913" t="str">
            <v>Futuna (Fortuna)</v>
          </cell>
        </row>
        <row r="914">
          <cell r="C914" t="str">
            <v>Futuna (Fortuna)</v>
          </cell>
        </row>
        <row r="915">
          <cell r="C915" t="str">
            <v>Futuna (Fortuna)</v>
          </cell>
        </row>
        <row r="916">
          <cell r="C916" t="str">
            <v>Futuna (Fortuna)</v>
          </cell>
        </row>
        <row r="917">
          <cell r="C917" t="str">
            <v>Futuna (Fortuna)</v>
          </cell>
        </row>
        <row r="918">
          <cell r="C918" t="str">
            <v>Futuna (Fortuna)</v>
          </cell>
        </row>
        <row r="919">
          <cell r="C919" t="str">
            <v>Futuna (Fortuna)</v>
          </cell>
        </row>
        <row r="920">
          <cell r="C920" t="str">
            <v>Futuna (Fortuna)</v>
          </cell>
        </row>
        <row r="921">
          <cell r="C921" t="str">
            <v>Futuna (Fortuna)</v>
          </cell>
        </row>
        <row r="922">
          <cell r="C922" t="str">
            <v>Futuna (Fortuna)</v>
          </cell>
        </row>
        <row r="923">
          <cell r="C923" t="str">
            <v>Futuna (Fortuna)</v>
          </cell>
        </row>
        <row r="924">
          <cell r="C924" t="str">
            <v>Futuna (Fortuna)</v>
          </cell>
        </row>
        <row r="925">
          <cell r="C925" t="str">
            <v>Futuna (Fortuna)</v>
          </cell>
        </row>
        <row r="926">
          <cell r="C926" t="str">
            <v>Futuna (Fortuna)</v>
          </cell>
        </row>
        <row r="927">
          <cell r="C927" t="str">
            <v>Futuna (Fortuna)</v>
          </cell>
        </row>
        <row r="928">
          <cell r="C928" t="str">
            <v>Futuna (Fortuna)</v>
          </cell>
        </row>
        <row r="929">
          <cell r="C929" t="str">
            <v>Ifira (Ifira)</v>
          </cell>
        </row>
        <row r="930">
          <cell r="C930" t="str">
            <v>Ifira (Ifira)</v>
          </cell>
        </row>
        <row r="931">
          <cell r="C931" t="str">
            <v>Luganville (Santo)</v>
          </cell>
        </row>
        <row r="932">
          <cell r="C932" t="str">
            <v>Luganville (Santo)</v>
          </cell>
        </row>
        <row r="933">
          <cell r="C933" t="str">
            <v>Luganville (Santo)</v>
          </cell>
        </row>
        <row r="934">
          <cell r="C934" t="str">
            <v>Luganville (Santo)</v>
          </cell>
        </row>
        <row r="935">
          <cell r="C935" t="str">
            <v>Makimae (Emae)</v>
          </cell>
        </row>
        <row r="936">
          <cell r="C936" t="str">
            <v>Makimae (Emae)</v>
          </cell>
        </row>
        <row r="937">
          <cell r="C937" t="str">
            <v>Makimae (Emae)</v>
          </cell>
        </row>
        <row r="938">
          <cell r="C938" t="str">
            <v>Makimae (Emae)</v>
          </cell>
        </row>
        <row r="939">
          <cell r="C939" t="str">
            <v>Makimae (Emae)</v>
          </cell>
        </row>
        <row r="940">
          <cell r="C940" t="str">
            <v>Makimae (Emae)</v>
          </cell>
        </row>
        <row r="941">
          <cell r="C941" t="str">
            <v>Makimae (Emae)</v>
          </cell>
        </row>
        <row r="942">
          <cell r="C942" t="str">
            <v>Makimae (Emae)</v>
          </cell>
        </row>
        <row r="943">
          <cell r="C943" t="str">
            <v>Makimae (Emae)</v>
          </cell>
        </row>
        <row r="944">
          <cell r="C944" t="str">
            <v>Makimae (Emae)</v>
          </cell>
        </row>
        <row r="945">
          <cell r="C945" t="str">
            <v>Makimae (Emae)</v>
          </cell>
        </row>
        <row r="946">
          <cell r="C946" t="str">
            <v>Makimae (Emae)</v>
          </cell>
        </row>
        <row r="947">
          <cell r="C947" t="str">
            <v>Makimae (Emae)</v>
          </cell>
        </row>
        <row r="948">
          <cell r="C948" t="str">
            <v>Makimae (Emae)</v>
          </cell>
        </row>
        <row r="949">
          <cell r="C949" t="str">
            <v>Makimae (Emae)</v>
          </cell>
        </row>
        <row r="950">
          <cell r="C950" t="str">
            <v>Makimae (Emae)</v>
          </cell>
        </row>
        <row r="951">
          <cell r="C951" t="str">
            <v>Makimae (Emae)</v>
          </cell>
        </row>
        <row r="952">
          <cell r="C952" t="str">
            <v>Makimae (Emae)</v>
          </cell>
        </row>
        <row r="953">
          <cell r="C953" t="str">
            <v>Makimae (Emae)</v>
          </cell>
        </row>
        <row r="954">
          <cell r="C954" t="str">
            <v>Makimae (Emae)</v>
          </cell>
        </row>
        <row r="955">
          <cell r="C955" t="str">
            <v>Makimae (Etarik)</v>
          </cell>
        </row>
        <row r="956">
          <cell r="C956" t="str">
            <v>Makimae (Makira)</v>
          </cell>
        </row>
        <row r="957">
          <cell r="C957" t="str">
            <v>Makimae (Makira)</v>
          </cell>
        </row>
        <row r="958">
          <cell r="C958" t="str">
            <v>Makimae (Makira)</v>
          </cell>
        </row>
        <row r="959">
          <cell r="C959" t="str">
            <v>Makimae (Mataso - Matah Alam)</v>
          </cell>
        </row>
        <row r="960">
          <cell r="C960" t="str">
            <v>Makimae (Mataso - Matah Alam)</v>
          </cell>
        </row>
        <row r="961">
          <cell r="C961" t="str">
            <v>Makimae (Mataso - Matah Alam)</v>
          </cell>
        </row>
        <row r="962">
          <cell r="C962" t="str">
            <v>Makimae (Mataso - Matah Susum)</v>
          </cell>
        </row>
        <row r="963">
          <cell r="C963" t="str">
            <v>Malorua (Efate)</v>
          </cell>
        </row>
        <row r="964">
          <cell r="C964" t="str">
            <v>Malorua (Efate)</v>
          </cell>
        </row>
        <row r="965">
          <cell r="C965" t="str">
            <v>Malorua (Efate)</v>
          </cell>
        </row>
        <row r="966">
          <cell r="C966" t="str">
            <v>Malorua (Efate)</v>
          </cell>
        </row>
        <row r="967">
          <cell r="C967" t="str">
            <v>Malorua (Efate)</v>
          </cell>
        </row>
        <row r="968">
          <cell r="C968" t="str">
            <v>Malorua (Efate)</v>
          </cell>
        </row>
        <row r="969">
          <cell r="C969" t="str">
            <v>Malorua (Efate)</v>
          </cell>
        </row>
        <row r="970">
          <cell r="C970" t="str">
            <v>Malorua (Efate)</v>
          </cell>
        </row>
        <row r="971">
          <cell r="C971" t="str">
            <v>Malorua (Efate)</v>
          </cell>
        </row>
        <row r="972">
          <cell r="C972" t="str">
            <v>Malorua (Efate)</v>
          </cell>
        </row>
        <row r="973">
          <cell r="C973" t="str">
            <v>Malorua (Efate)</v>
          </cell>
        </row>
        <row r="974">
          <cell r="C974" t="str">
            <v>Malorua (Efate)</v>
          </cell>
        </row>
        <row r="975">
          <cell r="C975" t="str">
            <v>Malorua (Efate)</v>
          </cell>
        </row>
        <row r="976">
          <cell r="C976" t="str">
            <v>Malorua (Efate)</v>
          </cell>
        </row>
        <row r="977">
          <cell r="C977" t="str">
            <v>Malorua (Efate)</v>
          </cell>
        </row>
        <row r="978">
          <cell r="C978" t="str">
            <v>Malorua (Efate)</v>
          </cell>
        </row>
        <row r="979">
          <cell r="C979" t="str">
            <v>Malorua (Efate)</v>
          </cell>
        </row>
        <row r="980">
          <cell r="C980" t="str">
            <v>Malorua (Efate)</v>
          </cell>
        </row>
        <row r="981">
          <cell r="C981" t="str">
            <v>Malorua (Efate)</v>
          </cell>
        </row>
        <row r="982">
          <cell r="C982" t="str">
            <v>Malorua (Efate)</v>
          </cell>
        </row>
        <row r="983">
          <cell r="C983" t="str">
            <v>Malorua (Efate)</v>
          </cell>
        </row>
        <row r="984">
          <cell r="C984" t="str">
            <v>Malorua (Efate)</v>
          </cell>
        </row>
        <row r="985">
          <cell r="C985" t="str">
            <v>Malorua (Efate)</v>
          </cell>
        </row>
        <row r="986">
          <cell r="C986" t="str">
            <v>Malorua (Efate)</v>
          </cell>
        </row>
        <row r="987">
          <cell r="C987" t="str">
            <v>Malorua (Efate)</v>
          </cell>
        </row>
        <row r="988">
          <cell r="C988" t="str">
            <v>Malorua (Efate)</v>
          </cell>
        </row>
        <row r="989">
          <cell r="C989" t="str">
            <v>Malorua (Efate)</v>
          </cell>
        </row>
        <row r="990">
          <cell r="C990" t="str">
            <v>Malorua (Efate)</v>
          </cell>
        </row>
        <row r="991">
          <cell r="C991" t="str">
            <v>Malorua (Efate)</v>
          </cell>
        </row>
        <row r="992">
          <cell r="C992" t="str">
            <v>Malorua (Efate)</v>
          </cell>
        </row>
        <row r="993">
          <cell r="C993" t="str">
            <v>Malorua (Efate)</v>
          </cell>
        </row>
        <row r="994">
          <cell r="C994" t="str">
            <v>Malorua (Efate)</v>
          </cell>
        </row>
        <row r="995">
          <cell r="C995" t="str">
            <v>Malorua (Lelepa)</v>
          </cell>
        </row>
        <row r="996">
          <cell r="C996" t="str">
            <v>Malorua (Lelepa)</v>
          </cell>
        </row>
        <row r="997">
          <cell r="C997" t="str">
            <v>Malorua (Lelepa)</v>
          </cell>
        </row>
        <row r="998">
          <cell r="C998" t="str">
            <v>Malorua (Lelepa)</v>
          </cell>
        </row>
        <row r="999">
          <cell r="C999" t="str">
            <v>Malorua (Lelepa)</v>
          </cell>
        </row>
        <row r="1000">
          <cell r="C1000" t="str">
            <v>Malorua (Lelepa)</v>
          </cell>
        </row>
        <row r="1001">
          <cell r="C1001" t="str">
            <v>Malorua (Lelepa)</v>
          </cell>
        </row>
        <row r="1002">
          <cell r="C1002" t="str">
            <v>Malorua (Lelepa)</v>
          </cell>
        </row>
        <row r="1003">
          <cell r="C1003" t="str">
            <v>Malorua (Moso)</v>
          </cell>
        </row>
        <row r="1004">
          <cell r="C1004" t="str">
            <v>Malorua (Moso)</v>
          </cell>
        </row>
        <row r="1005">
          <cell r="C1005" t="str">
            <v>Malorua (Moso)</v>
          </cell>
        </row>
        <row r="1006">
          <cell r="C1006" t="str">
            <v>Malorua (Moso)</v>
          </cell>
        </row>
        <row r="1007">
          <cell r="C1007" t="str">
            <v>Mele (Efate)</v>
          </cell>
        </row>
        <row r="1008">
          <cell r="C1008" t="str">
            <v>Mele (Efate)</v>
          </cell>
        </row>
        <row r="1009">
          <cell r="C1009" t="str">
            <v>Mele (Efate)</v>
          </cell>
        </row>
        <row r="1010">
          <cell r="C1010" t="str">
            <v>Mele (Efate)</v>
          </cell>
        </row>
        <row r="1011">
          <cell r="C1011" t="str">
            <v>Mele (Efate)</v>
          </cell>
        </row>
        <row r="1012">
          <cell r="C1012" t="str">
            <v>Mele (Efate)</v>
          </cell>
        </row>
        <row r="1013">
          <cell r="C1013" t="str">
            <v>Mele (Efate)</v>
          </cell>
        </row>
        <row r="1014">
          <cell r="C1014" t="str">
            <v>Mele (Efate)</v>
          </cell>
        </row>
        <row r="1015">
          <cell r="C1015" t="str">
            <v>Mele (Efate)</v>
          </cell>
        </row>
        <row r="1016">
          <cell r="C1016" t="str">
            <v>Mele (Efate)</v>
          </cell>
        </row>
        <row r="1017">
          <cell r="C1017" t="str">
            <v>Mele (Efate)</v>
          </cell>
        </row>
        <row r="1018">
          <cell r="C1018" t="str">
            <v>Mele (Efate)</v>
          </cell>
        </row>
        <row r="1019">
          <cell r="C1019" t="str">
            <v>Mele (Efate)</v>
          </cell>
        </row>
        <row r="1020">
          <cell r="C1020" t="str">
            <v>Mele (Efate)</v>
          </cell>
        </row>
        <row r="1021">
          <cell r="C1021" t="str">
            <v>Mele (Efate)</v>
          </cell>
        </row>
        <row r="1022">
          <cell r="C1022" t="str">
            <v>Mele (Hideaway)</v>
          </cell>
        </row>
        <row r="1023">
          <cell r="C1023" t="str">
            <v>Middle Bush Tanna (Tanna)</v>
          </cell>
        </row>
        <row r="1024">
          <cell r="C1024" t="str">
            <v>Middle Bush Tanna (Tanna)</v>
          </cell>
        </row>
        <row r="1025">
          <cell r="C1025" t="str">
            <v>Middle Bush Tanna (Tanna)</v>
          </cell>
        </row>
        <row r="1026">
          <cell r="C1026" t="str">
            <v>Middle Bush Tanna (Tanna)</v>
          </cell>
        </row>
        <row r="1027">
          <cell r="C1027" t="str">
            <v>Middle Bush Tanna (Tanna)</v>
          </cell>
        </row>
        <row r="1028">
          <cell r="C1028" t="str">
            <v>Middle Bush Tanna (Tanna)</v>
          </cell>
        </row>
        <row r="1029">
          <cell r="C1029" t="str">
            <v>Middle Bush Tanna (Tanna)</v>
          </cell>
        </row>
        <row r="1030">
          <cell r="C1030" t="str">
            <v>Middle Bush Tanna (Tanna)</v>
          </cell>
        </row>
        <row r="1031">
          <cell r="C1031" t="str">
            <v>Middle Bush Tanna (Tanna)</v>
          </cell>
        </row>
        <row r="1032">
          <cell r="C1032" t="str">
            <v>Middle Bush Tanna (Tanna)</v>
          </cell>
        </row>
        <row r="1033">
          <cell r="C1033" t="str">
            <v>Middle Bush Tanna (Tanna)</v>
          </cell>
        </row>
        <row r="1034">
          <cell r="C1034" t="str">
            <v>Middle Bush Tanna (Tanna)</v>
          </cell>
        </row>
        <row r="1035">
          <cell r="C1035" t="str">
            <v>Middle Bush Tanna (Tanna)</v>
          </cell>
        </row>
        <row r="1036">
          <cell r="C1036" t="str">
            <v>Middle Bush Tanna (Tanna)</v>
          </cell>
        </row>
        <row r="1037">
          <cell r="C1037" t="str">
            <v>Middle Bush Tanna (Tanna)</v>
          </cell>
        </row>
        <row r="1038">
          <cell r="C1038" t="str">
            <v>Middle Bush Tanna (Tanna)</v>
          </cell>
        </row>
        <row r="1039">
          <cell r="C1039" t="str">
            <v>Middle Bush Tanna (Tanna)</v>
          </cell>
        </row>
        <row r="1040">
          <cell r="C1040" t="str">
            <v>Middle Bush Tanna (Tanna)</v>
          </cell>
        </row>
        <row r="1041">
          <cell r="C1041" t="str">
            <v>Middle Bush Tanna (Tanna)</v>
          </cell>
        </row>
        <row r="1042">
          <cell r="C1042" t="str">
            <v>Middle Bush Tanna (Tanna)</v>
          </cell>
        </row>
        <row r="1043">
          <cell r="C1043" t="str">
            <v>Middle Bush Tanna (Tanna)</v>
          </cell>
        </row>
        <row r="1044">
          <cell r="C1044" t="str">
            <v>Middle Bush Tanna (Tanna)</v>
          </cell>
        </row>
        <row r="1045">
          <cell r="C1045" t="str">
            <v>Middle Bush Tanna (Tanna)</v>
          </cell>
        </row>
        <row r="1046">
          <cell r="C1046" t="str">
            <v>Middle Bush Tanna (Tanna)</v>
          </cell>
        </row>
        <row r="1047">
          <cell r="C1047" t="str">
            <v>Middle Bush Tanna (Tanna)</v>
          </cell>
        </row>
        <row r="1048">
          <cell r="C1048" t="str">
            <v>Middle Bush Tanna (Tanna)</v>
          </cell>
        </row>
        <row r="1049">
          <cell r="C1049" t="str">
            <v>Middle Bush Tanna (Tanna)</v>
          </cell>
        </row>
        <row r="1050">
          <cell r="C1050" t="str">
            <v>Middle Bush Tanna (Tanna)</v>
          </cell>
        </row>
        <row r="1051">
          <cell r="C1051" t="str">
            <v>Middle Bush Tanna (Tanna)</v>
          </cell>
        </row>
        <row r="1052">
          <cell r="C1052" t="str">
            <v>Middle Bush Tanna (Tanna)</v>
          </cell>
        </row>
        <row r="1053">
          <cell r="C1053" t="str">
            <v>Middle Bush Tanna (Tanna)</v>
          </cell>
        </row>
        <row r="1054">
          <cell r="C1054" t="str">
            <v>Middle Bush Tanna (Tanna)</v>
          </cell>
        </row>
        <row r="1055">
          <cell r="C1055" t="str">
            <v>Middle Bush Tanna (Tanna)</v>
          </cell>
        </row>
        <row r="1056">
          <cell r="C1056" t="str">
            <v>Middle Bush Tanna (Tanna)</v>
          </cell>
        </row>
        <row r="1057">
          <cell r="C1057" t="str">
            <v>Middle Bush Tanna (Tanna)</v>
          </cell>
        </row>
        <row r="1058">
          <cell r="C1058" t="str">
            <v>Middle Bush Tanna (Tanna)</v>
          </cell>
        </row>
        <row r="1059">
          <cell r="C1059" t="str">
            <v>Middle Bush Tanna (Tanna)</v>
          </cell>
        </row>
        <row r="1060">
          <cell r="C1060" t="str">
            <v>Middle Bush Tanna (Tanna)</v>
          </cell>
        </row>
        <row r="1061">
          <cell r="C1061" t="str">
            <v>Middle Bush Tanna (Tanna)</v>
          </cell>
        </row>
        <row r="1062">
          <cell r="C1062" t="str">
            <v>Middle Bush Tanna (Tanna)</v>
          </cell>
        </row>
        <row r="1063">
          <cell r="C1063" t="str">
            <v>Middle Bush Tanna (Tanna)</v>
          </cell>
        </row>
        <row r="1064">
          <cell r="C1064" t="str">
            <v>Middle Bush Tanna (Tanna)</v>
          </cell>
        </row>
        <row r="1065">
          <cell r="C1065" t="str">
            <v>Middle Bush Tanna (Tanna)</v>
          </cell>
        </row>
        <row r="1066">
          <cell r="C1066" t="str">
            <v>Middle Bush Tanna (Tanna)</v>
          </cell>
        </row>
        <row r="1067">
          <cell r="C1067" t="str">
            <v>Middle Bush Tanna (Tanna)</v>
          </cell>
        </row>
        <row r="1068">
          <cell r="C1068" t="str">
            <v>Middle Bush Tanna (Tanna)</v>
          </cell>
        </row>
        <row r="1069">
          <cell r="C1069" t="str">
            <v>Middle Bush Tanna (Tanna)</v>
          </cell>
        </row>
        <row r="1070">
          <cell r="C1070" t="str">
            <v>Middle Bush Tanna (Tanna)</v>
          </cell>
        </row>
        <row r="1071">
          <cell r="C1071" t="str">
            <v>Middle Bush Tanna (Tanna)</v>
          </cell>
        </row>
        <row r="1072">
          <cell r="C1072" t="str">
            <v>Middle Bush Tanna (Tanna)</v>
          </cell>
        </row>
        <row r="1073">
          <cell r="C1073" t="str">
            <v>Middle Bush Tanna (Tanna)</v>
          </cell>
        </row>
        <row r="1074">
          <cell r="C1074" t="str">
            <v>Middle Bush Tanna (Tanna)</v>
          </cell>
        </row>
        <row r="1075">
          <cell r="C1075" t="str">
            <v>Middle Bush Tanna (Tanna)</v>
          </cell>
        </row>
        <row r="1076">
          <cell r="C1076" t="str">
            <v>Middle Bush Tanna (Tanna)</v>
          </cell>
        </row>
        <row r="1077">
          <cell r="C1077" t="str">
            <v>Middle Bush Tanna (Tanna)</v>
          </cell>
        </row>
        <row r="1078">
          <cell r="C1078" t="str">
            <v>Middle Bush Tanna (Tanna)</v>
          </cell>
        </row>
        <row r="1079">
          <cell r="C1079" t="str">
            <v>Middle Bush Tanna (Tanna)</v>
          </cell>
        </row>
        <row r="1080">
          <cell r="C1080" t="str">
            <v>Middle Bush Tanna (Tanna)</v>
          </cell>
        </row>
        <row r="1081">
          <cell r="C1081" t="str">
            <v>Middle Bush Tanna (Tanna)</v>
          </cell>
        </row>
        <row r="1082">
          <cell r="C1082" t="str">
            <v>Middle Bush Tanna (Tanna)</v>
          </cell>
        </row>
        <row r="1083">
          <cell r="C1083" t="str">
            <v>Middle Bush Tanna (Tanna)</v>
          </cell>
        </row>
        <row r="1084">
          <cell r="C1084" t="str">
            <v>Middle Bush Tanna (Tanna)</v>
          </cell>
        </row>
        <row r="1085">
          <cell r="C1085" t="str">
            <v>Middle Bush Tanna (Tanna)</v>
          </cell>
        </row>
        <row r="1086">
          <cell r="C1086" t="str">
            <v>Middle Bush Tanna (Tanna)</v>
          </cell>
        </row>
        <row r="1087">
          <cell r="C1087" t="str">
            <v>Middle Bush Tanna (Tanna)</v>
          </cell>
        </row>
        <row r="1088">
          <cell r="C1088" t="str">
            <v>Middle Bush Tanna (Tanna)</v>
          </cell>
        </row>
        <row r="1089">
          <cell r="C1089" t="str">
            <v>Middle Bush Tanna (Tanna)</v>
          </cell>
        </row>
        <row r="1090">
          <cell r="C1090" t="str">
            <v>Middle Bush Tanna (Tanna)</v>
          </cell>
        </row>
        <row r="1091">
          <cell r="C1091" t="str">
            <v>Middle Bush Tanna (Tanna)</v>
          </cell>
        </row>
        <row r="1092">
          <cell r="C1092" t="str">
            <v>Middle Bush Tanna (Tanna)</v>
          </cell>
        </row>
        <row r="1093">
          <cell r="C1093" t="str">
            <v>Middle Bush Tanna (Tanna)</v>
          </cell>
        </row>
        <row r="1094">
          <cell r="C1094" t="str">
            <v>Middle Bush Tanna (Tanna)</v>
          </cell>
        </row>
        <row r="1095">
          <cell r="C1095" t="str">
            <v>Middle Bush Tanna (Tanna)</v>
          </cell>
        </row>
        <row r="1096">
          <cell r="C1096" t="str">
            <v>Middle Bush Tanna (Tanna)</v>
          </cell>
        </row>
        <row r="1097">
          <cell r="C1097" t="str">
            <v>Middle Bush Tanna (Tanna)</v>
          </cell>
        </row>
        <row r="1098">
          <cell r="C1098" t="str">
            <v>Middle Bush Tanna (Tanna)</v>
          </cell>
        </row>
        <row r="1099">
          <cell r="C1099" t="str">
            <v>Middle Bush Tanna (Tanna)</v>
          </cell>
        </row>
        <row r="1100">
          <cell r="C1100" t="str">
            <v>Middle Bush Tanna (Tanna)</v>
          </cell>
        </row>
        <row r="1101">
          <cell r="C1101" t="str">
            <v>Middle Bush Tanna (Tanna)</v>
          </cell>
        </row>
        <row r="1102">
          <cell r="C1102" t="str">
            <v>Middle Bush Tanna (Tanna)</v>
          </cell>
        </row>
        <row r="1103">
          <cell r="C1103" t="str">
            <v>Middle Bush Tanna (Tanna)</v>
          </cell>
        </row>
        <row r="1104">
          <cell r="C1104" t="str">
            <v>Middle Bush Tanna (Tanna)</v>
          </cell>
        </row>
        <row r="1105">
          <cell r="C1105" t="str">
            <v>Middle Bush Tanna (Tanna)</v>
          </cell>
        </row>
        <row r="1106">
          <cell r="C1106" t="str">
            <v>Middle Bush Tanna (Tanna)</v>
          </cell>
        </row>
        <row r="1107">
          <cell r="C1107" t="str">
            <v>Middle Bush Tanna (Tanna)</v>
          </cell>
        </row>
        <row r="1108">
          <cell r="C1108" t="str">
            <v>Middle Bush Tanna (Tanna)</v>
          </cell>
        </row>
        <row r="1109">
          <cell r="C1109" t="str">
            <v>Middle Bush Tanna (Tanna)</v>
          </cell>
        </row>
        <row r="1110">
          <cell r="C1110" t="str">
            <v>Middle Bush Tanna (Tanna)</v>
          </cell>
        </row>
        <row r="1111">
          <cell r="C1111" t="str">
            <v>Middle Bush Tanna (Tanna)</v>
          </cell>
        </row>
        <row r="1112">
          <cell r="C1112" t="str">
            <v>Middle Bush Tanna (Tanna)</v>
          </cell>
        </row>
        <row r="1113">
          <cell r="C1113" t="str">
            <v>Middle Bush Tanna (Tanna)</v>
          </cell>
        </row>
        <row r="1114">
          <cell r="C1114" t="str">
            <v>Middle Bush Tanna (Tanna)</v>
          </cell>
        </row>
        <row r="1115">
          <cell r="C1115" t="str">
            <v>Middle Bush Tanna (Tanna)</v>
          </cell>
        </row>
        <row r="1116">
          <cell r="C1116" t="str">
            <v>Middle Bush Tanna (Tanna)</v>
          </cell>
        </row>
        <row r="1117">
          <cell r="C1117" t="str">
            <v>Middle Bush Tanna (Tanna)</v>
          </cell>
        </row>
        <row r="1118">
          <cell r="C1118" t="str">
            <v>Middle Bush Tanna (Tanna)</v>
          </cell>
        </row>
        <row r="1119">
          <cell r="C1119" t="str">
            <v>Middle Bush Tanna (Tanna)</v>
          </cell>
        </row>
        <row r="1120">
          <cell r="C1120" t="str">
            <v>Middle Bush Tanna (Tanna)</v>
          </cell>
        </row>
        <row r="1121">
          <cell r="C1121" t="str">
            <v>Middle Bush Tanna (Tanna)</v>
          </cell>
        </row>
        <row r="1122">
          <cell r="C1122" t="str">
            <v>Middle Bush Tanna (Tanna)</v>
          </cell>
        </row>
        <row r="1123">
          <cell r="C1123" t="str">
            <v>Middle Bush Tanna (Tanna)</v>
          </cell>
        </row>
        <row r="1124">
          <cell r="C1124" t="str">
            <v>Middle Bush Tanna (Tanna)</v>
          </cell>
        </row>
        <row r="1125">
          <cell r="C1125" t="str">
            <v>Middle Bush Tanna (Tanna)</v>
          </cell>
        </row>
        <row r="1126">
          <cell r="C1126" t="str">
            <v>Middle Bush Tanna (Tanna)</v>
          </cell>
        </row>
        <row r="1127">
          <cell r="C1127" t="str">
            <v>Middle Bush Tanna (Tanna)</v>
          </cell>
        </row>
        <row r="1128">
          <cell r="C1128" t="str">
            <v>Nguna (Kakula)</v>
          </cell>
        </row>
        <row r="1129">
          <cell r="C1129" t="str">
            <v>Nguna (Nguna)</v>
          </cell>
        </row>
        <row r="1130">
          <cell r="C1130" t="str">
            <v>Nguna (Nguna)</v>
          </cell>
        </row>
        <row r="1131">
          <cell r="C1131" t="str">
            <v>Nguna (Nguna)</v>
          </cell>
        </row>
        <row r="1132">
          <cell r="C1132" t="str">
            <v>Nguna (Nguna)</v>
          </cell>
        </row>
        <row r="1133">
          <cell r="C1133" t="str">
            <v>Nguna (Nguna)</v>
          </cell>
        </row>
        <row r="1134">
          <cell r="C1134" t="str">
            <v>Nguna (Nguna)</v>
          </cell>
        </row>
        <row r="1135">
          <cell r="C1135" t="str">
            <v>Nguna (Nguna)</v>
          </cell>
        </row>
        <row r="1136">
          <cell r="C1136" t="str">
            <v>Nguna (Nguna)</v>
          </cell>
        </row>
        <row r="1137">
          <cell r="C1137" t="str">
            <v>Nguna (Nguna)</v>
          </cell>
        </row>
        <row r="1138">
          <cell r="C1138" t="str">
            <v>Nguna (Nguna)</v>
          </cell>
        </row>
        <row r="1139">
          <cell r="C1139" t="str">
            <v>Nguna (Nguna)</v>
          </cell>
        </row>
        <row r="1140">
          <cell r="C1140" t="str">
            <v>Nguna (Nguna)</v>
          </cell>
        </row>
        <row r="1141">
          <cell r="C1141" t="str">
            <v>Nguna (Nguna)</v>
          </cell>
        </row>
        <row r="1142">
          <cell r="C1142" t="str">
            <v>Nguna (Nguna)</v>
          </cell>
        </row>
        <row r="1143">
          <cell r="C1143" t="str">
            <v>Nguna (Nguna)</v>
          </cell>
        </row>
        <row r="1144">
          <cell r="C1144" t="str">
            <v>Nguna (Nguna)</v>
          </cell>
        </row>
        <row r="1145">
          <cell r="C1145" t="str">
            <v>Nguna (Nguna)</v>
          </cell>
        </row>
        <row r="1146">
          <cell r="C1146" t="str">
            <v>Nguna (Nguna)</v>
          </cell>
        </row>
        <row r="1147">
          <cell r="C1147" t="str">
            <v>Nguna (Nguna)</v>
          </cell>
        </row>
        <row r="1148">
          <cell r="C1148" t="str">
            <v>Nguna (Pele)</v>
          </cell>
        </row>
        <row r="1149">
          <cell r="C1149" t="str">
            <v>Nguna (Pele)</v>
          </cell>
        </row>
        <row r="1150">
          <cell r="C1150" t="str">
            <v>Nguna (Pele)</v>
          </cell>
        </row>
        <row r="1151">
          <cell r="C1151" t="str">
            <v>Nguna (Pele)</v>
          </cell>
        </row>
        <row r="1152">
          <cell r="C1152" t="str">
            <v>Nguna (Pele)</v>
          </cell>
        </row>
        <row r="1153">
          <cell r="C1153" t="str">
            <v>Nguna (Pele)</v>
          </cell>
        </row>
        <row r="1154">
          <cell r="C1154" t="str">
            <v>Nguna (Pele)</v>
          </cell>
        </row>
        <row r="1155">
          <cell r="C1155" t="str">
            <v>Nguna (Pele)</v>
          </cell>
        </row>
        <row r="1156">
          <cell r="C1156" t="str">
            <v>North Ambae (Ambae)</v>
          </cell>
        </row>
        <row r="1157">
          <cell r="C1157" t="str">
            <v>North Ambae (Ambae)</v>
          </cell>
        </row>
        <row r="1158">
          <cell r="C1158" t="str">
            <v>North Ambae (Ambae)</v>
          </cell>
        </row>
        <row r="1159">
          <cell r="C1159" t="str">
            <v>North Ambae (Ambae)</v>
          </cell>
        </row>
        <row r="1160">
          <cell r="C1160" t="str">
            <v>North Ambae (Ambae)</v>
          </cell>
        </row>
        <row r="1161">
          <cell r="C1161" t="str">
            <v>North Ambae (Ambae)</v>
          </cell>
        </row>
        <row r="1162">
          <cell r="C1162" t="str">
            <v>North Ambae (Ambae)</v>
          </cell>
        </row>
        <row r="1163">
          <cell r="C1163" t="str">
            <v>North Ambae (Ambae)</v>
          </cell>
        </row>
        <row r="1164">
          <cell r="C1164" t="str">
            <v>North Ambae (Ambae)</v>
          </cell>
        </row>
        <row r="1165">
          <cell r="C1165" t="str">
            <v>North Ambae (Ambae)</v>
          </cell>
        </row>
        <row r="1166">
          <cell r="C1166" t="str">
            <v>North Ambae (Ambae)</v>
          </cell>
        </row>
        <row r="1167">
          <cell r="C1167" t="str">
            <v>North Ambae (Ambae)</v>
          </cell>
        </row>
        <row r="1168">
          <cell r="C1168" t="str">
            <v>North Ambae (Ambae)</v>
          </cell>
        </row>
        <row r="1169">
          <cell r="C1169" t="str">
            <v>North Ambae (Ambae)</v>
          </cell>
        </row>
        <row r="1170">
          <cell r="C1170" t="str">
            <v>North Ambae (Ambae)</v>
          </cell>
        </row>
        <row r="1171">
          <cell r="C1171" t="str">
            <v>North Ambae (Ambae)</v>
          </cell>
        </row>
        <row r="1172">
          <cell r="C1172" t="str">
            <v>North Ambae (Ambae)</v>
          </cell>
        </row>
        <row r="1173">
          <cell r="C1173" t="str">
            <v>North Ambae (Ambae)</v>
          </cell>
        </row>
        <row r="1174">
          <cell r="C1174" t="str">
            <v>North Ambae (Ambae)</v>
          </cell>
        </row>
        <row r="1175">
          <cell r="C1175" t="str">
            <v>North Ambae (Ambae)</v>
          </cell>
        </row>
        <row r="1176">
          <cell r="C1176" t="str">
            <v>North Ambae (Ambae)</v>
          </cell>
        </row>
        <row r="1177">
          <cell r="C1177" t="str">
            <v>North Ambae (Ambae)</v>
          </cell>
        </row>
        <row r="1178">
          <cell r="C1178" t="str">
            <v>North Ambae (Ambae)</v>
          </cell>
        </row>
        <row r="1179">
          <cell r="C1179" t="str">
            <v>North Ambae (Ambae)</v>
          </cell>
        </row>
        <row r="1180">
          <cell r="C1180" t="str">
            <v>North Ambae (Ambae)</v>
          </cell>
        </row>
        <row r="1181">
          <cell r="C1181" t="str">
            <v>North Ambae (Ambae)</v>
          </cell>
        </row>
        <row r="1182">
          <cell r="C1182" t="str">
            <v>North Ambae (Ambae)</v>
          </cell>
        </row>
        <row r="1183">
          <cell r="C1183" t="str">
            <v>North Ambae (Ambae)</v>
          </cell>
        </row>
        <row r="1184">
          <cell r="C1184" t="str">
            <v>North Ambae (Ambae)</v>
          </cell>
        </row>
        <row r="1185">
          <cell r="C1185" t="str">
            <v>North Ambae (Ambae)</v>
          </cell>
        </row>
        <row r="1186">
          <cell r="C1186" t="str">
            <v>North Ambae (Ambae)</v>
          </cell>
        </row>
        <row r="1187">
          <cell r="C1187" t="str">
            <v>North Ambae (Ambae)</v>
          </cell>
        </row>
        <row r="1188">
          <cell r="C1188" t="str">
            <v>North Ambae (Ambae)</v>
          </cell>
        </row>
        <row r="1189">
          <cell r="C1189" t="str">
            <v>North Ambae (Ambae)</v>
          </cell>
        </row>
        <row r="1190">
          <cell r="C1190" t="str">
            <v>North Ambae (Ambae)</v>
          </cell>
        </row>
        <row r="1191">
          <cell r="C1191" t="str">
            <v>North Ambae (Ambae)</v>
          </cell>
        </row>
        <row r="1192">
          <cell r="C1192" t="str">
            <v>North Ambae (Ambae)</v>
          </cell>
        </row>
        <row r="1193">
          <cell r="C1193" t="str">
            <v>North Ambae (Ambae)</v>
          </cell>
        </row>
        <row r="1194">
          <cell r="C1194" t="str">
            <v>North Ambae (Ambae)</v>
          </cell>
        </row>
        <row r="1195">
          <cell r="C1195" t="str">
            <v>North Ambae (Ambae)</v>
          </cell>
        </row>
        <row r="1196">
          <cell r="C1196" t="str">
            <v>North Ambae (Ambae)</v>
          </cell>
        </row>
        <row r="1197">
          <cell r="C1197" t="str">
            <v>North Ambae (Ambae)</v>
          </cell>
        </row>
        <row r="1198">
          <cell r="C1198" t="str">
            <v>North Ambae (Ambae)</v>
          </cell>
        </row>
        <row r="1199">
          <cell r="C1199" t="str">
            <v>North Ambae (Ambae)</v>
          </cell>
        </row>
        <row r="1200">
          <cell r="C1200" t="str">
            <v>North Ambae (Ambae)</v>
          </cell>
        </row>
        <row r="1201">
          <cell r="C1201" t="str">
            <v>North Ambae (Ambae)</v>
          </cell>
        </row>
        <row r="1202">
          <cell r="C1202" t="str">
            <v>North Ambae (Ambae)</v>
          </cell>
        </row>
        <row r="1203">
          <cell r="C1203" t="str">
            <v>North Ambae (Ambae)</v>
          </cell>
        </row>
        <row r="1204">
          <cell r="C1204" t="str">
            <v>North Ambae (Ambae)</v>
          </cell>
        </row>
        <row r="1205">
          <cell r="C1205" t="str">
            <v>North Ambae (Ambae)</v>
          </cell>
        </row>
        <row r="1206">
          <cell r="C1206" t="str">
            <v>North Ambae (Ambae)</v>
          </cell>
        </row>
        <row r="1207">
          <cell r="C1207" t="str">
            <v>North Ambae (Ambae)</v>
          </cell>
        </row>
        <row r="1208">
          <cell r="C1208" t="str">
            <v>North Ambae (Ambae)</v>
          </cell>
        </row>
        <row r="1209">
          <cell r="C1209" t="str">
            <v>North Ambae (Ambae)</v>
          </cell>
        </row>
        <row r="1210">
          <cell r="C1210" t="str">
            <v>North Ambae (Ambae)</v>
          </cell>
        </row>
        <row r="1211">
          <cell r="C1211" t="str">
            <v>North Ambae (Ambae)</v>
          </cell>
        </row>
        <row r="1212">
          <cell r="C1212" t="str">
            <v>North Ambae (Ambae)</v>
          </cell>
        </row>
        <row r="1213">
          <cell r="C1213" t="str">
            <v>North Ambae (Ambae)</v>
          </cell>
        </row>
        <row r="1214">
          <cell r="C1214" t="str">
            <v>North Ambae (Ambae)</v>
          </cell>
        </row>
        <row r="1215">
          <cell r="C1215" t="str">
            <v>North Ambae (Ambae)</v>
          </cell>
        </row>
        <row r="1216">
          <cell r="C1216" t="str">
            <v>North Ambae (Ambae)</v>
          </cell>
        </row>
        <row r="1217">
          <cell r="C1217" t="str">
            <v>North Ambae (Ambae)</v>
          </cell>
        </row>
        <row r="1218">
          <cell r="C1218" t="str">
            <v>North Ambae (Ambae)</v>
          </cell>
        </row>
        <row r="1219">
          <cell r="C1219" t="str">
            <v>North Ambae (Ambae)</v>
          </cell>
        </row>
        <row r="1220">
          <cell r="C1220" t="str">
            <v>North Ambae (Ambae)</v>
          </cell>
        </row>
        <row r="1221">
          <cell r="C1221" t="str">
            <v>North Ambae (Ambae)</v>
          </cell>
        </row>
        <row r="1222">
          <cell r="C1222" t="str">
            <v>North Ambae (Ambae)</v>
          </cell>
        </row>
        <row r="1223">
          <cell r="C1223" t="str">
            <v>North Ambae (Ambae)</v>
          </cell>
        </row>
        <row r="1224">
          <cell r="C1224" t="str">
            <v>North Ambae (Ambae)</v>
          </cell>
        </row>
        <row r="1225">
          <cell r="C1225" t="str">
            <v>North Ambae (Ambae)</v>
          </cell>
        </row>
        <row r="1226">
          <cell r="C1226" t="str">
            <v>North Ambae (Ambae)</v>
          </cell>
        </row>
        <row r="1227">
          <cell r="C1227" t="str">
            <v>North Ambae (Ambae)</v>
          </cell>
        </row>
        <row r="1228">
          <cell r="C1228" t="str">
            <v>North Ambae (Ambae)</v>
          </cell>
        </row>
        <row r="1229">
          <cell r="C1229" t="str">
            <v>North Ambae (Ambae)</v>
          </cell>
        </row>
        <row r="1230">
          <cell r="C1230" t="str">
            <v>North Ambae (Ambae)</v>
          </cell>
        </row>
        <row r="1231">
          <cell r="C1231" t="str">
            <v>North Ambae (Ambae)</v>
          </cell>
        </row>
        <row r="1232">
          <cell r="C1232" t="str">
            <v>North Ambae (Ambae)</v>
          </cell>
        </row>
        <row r="1233">
          <cell r="C1233" t="str">
            <v>North Ambae (Ambae)</v>
          </cell>
        </row>
        <row r="1234">
          <cell r="C1234" t="str">
            <v>North Ambae (Ambae)</v>
          </cell>
        </row>
        <row r="1235">
          <cell r="C1235" t="str">
            <v>North Ambae (Ambae)</v>
          </cell>
        </row>
        <row r="1236">
          <cell r="C1236" t="str">
            <v>North Ambae (Ambae)</v>
          </cell>
        </row>
        <row r="1237">
          <cell r="C1237" t="str">
            <v>North Ambae (Ambae)</v>
          </cell>
        </row>
        <row r="1238">
          <cell r="C1238" t="str">
            <v>North Ambae (Ambae)</v>
          </cell>
        </row>
        <row r="1239">
          <cell r="C1239" t="str">
            <v>North Ambae (Ambae)</v>
          </cell>
        </row>
        <row r="1240">
          <cell r="C1240" t="str">
            <v>North Ambae (Ambae)</v>
          </cell>
        </row>
        <row r="1241">
          <cell r="C1241" t="str">
            <v>North Ambae (Ambae)</v>
          </cell>
        </row>
        <row r="1242">
          <cell r="C1242" t="str">
            <v>North Ambae (Ambae)</v>
          </cell>
        </row>
        <row r="1243">
          <cell r="C1243" t="str">
            <v>North Ambae (Ambae)</v>
          </cell>
        </row>
        <row r="1244">
          <cell r="C1244" t="str">
            <v>North Ambae (Ambae)</v>
          </cell>
        </row>
        <row r="1245">
          <cell r="C1245" t="str">
            <v>North Ambae (Ambae)</v>
          </cell>
        </row>
        <row r="1246">
          <cell r="C1246" t="str">
            <v>North Ambae (Ambae)</v>
          </cell>
        </row>
        <row r="1247">
          <cell r="C1247" t="str">
            <v>North Ambae (Ambae)</v>
          </cell>
        </row>
        <row r="1248">
          <cell r="C1248" t="str">
            <v>North Ambae (Ambae)</v>
          </cell>
        </row>
        <row r="1249">
          <cell r="C1249" t="str">
            <v>North Ambae (Ambae)</v>
          </cell>
        </row>
        <row r="1250">
          <cell r="C1250" t="str">
            <v>North Ambae (Ambae)</v>
          </cell>
        </row>
        <row r="1251">
          <cell r="C1251" t="str">
            <v>North Ambae (Ambae)</v>
          </cell>
        </row>
        <row r="1252">
          <cell r="C1252" t="str">
            <v>North Ambae (Ambae)</v>
          </cell>
        </row>
        <row r="1253">
          <cell r="C1253" t="str">
            <v>North Ambae (Ambae)</v>
          </cell>
        </row>
        <row r="1254">
          <cell r="C1254" t="str">
            <v>North Ambae (Ambae)</v>
          </cell>
        </row>
        <row r="1255">
          <cell r="C1255" t="str">
            <v>North Ambae (Ambae)</v>
          </cell>
        </row>
        <row r="1256">
          <cell r="C1256" t="str">
            <v>North Ambae (Ambae)</v>
          </cell>
        </row>
        <row r="1257">
          <cell r="C1257" t="str">
            <v>North Ambae (Ambae)</v>
          </cell>
        </row>
        <row r="1258">
          <cell r="C1258" t="str">
            <v>North Ambae (Ambae)</v>
          </cell>
        </row>
        <row r="1259">
          <cell r="C1259" t="str">
            <v>North Ambae (Ambae)</v>
          </cell>
        </row>
        <row r="1260">
          <cell r="C1260" t="str">
            <v>North Ambae (Ambae)</v>
          </cell>
        </row>
        <row r="1261">
          <cell r="C1261" t="str">
            <v>North Ambae (Ambae)</v>
          </cell>
        </row>
        <row r="1262">
          <cell r="C1262" t="str">
            <v>North Ambae (Ambae)</v>
          </cell>
        </row>
        <row r="1263">
          <cell r="C1263" t="str">
            <v>North Ambae (Ambae)</v>
          </cell>
        </row>
        <row r="1264">
          <cell r="C1264" t="str">
            <v>North Ambae (Ambae)</v>
          </cell>
        </row>
        <row r="1265">
          <cell r="C1265" t="str">
            <v>North Ambae (Ambae)</v>
          </cell>
        </row>
        <row r="1266">
          <cell r="C1266" t="str">
            <v>North Ambae (Ambae)</v>
          </cell>
        </row>
        <row r="1267">
          <cell r="C1267" t="str">
            <v>North Ambae (Ambae)</v>
          </cell>
        </row>
        <row r="1268">
          <cell r="C1268" t="str">
            <v>North Ambae (Ambae)</v>
          </cell>
        </row>
        <row r="1269">
          <cell r="C1269" t="str">
            <v>North Ambae (Ambae)</v>
          </cell>
        </row>
        <row r="1270">
          <cell r="C1270" t="str">
            <v>North Ambae (Ambae)</v>
          </cell>
        </row>
        <row r="1271">
          <cell r="C1271" t="str">
            <v>North Ambae (Ambae)</v>
          </cell>
        </row>
        <row r="1272">
          <cell r="C1272" t="str">
            <v>North Ambae (Ambae)</v>
          </cell>
        </row>
        <row r="1273">
          <cell r="C1273" t="str">
            <v>North Ambae (Ambae)</v>
          </cell>
        </row>
        <row r="1274">
          <cell r="C1274" t="str">
            <v>North Ambae (Ambae)</v>
          </cell>
        </row>
        <row r="1275">
          <cell r="C1275" t="str">
            <v>North Ambae (Ambae)</v>
          </cell>
        </row>
        <row r="1276">
          <cell r="C1276" t="str">
            <v>North Ambae (Ambae)</v>
          </cell>
        </row>
        <row r="1277">
          <cell r="C1277" t="str">
            <v>North Ambae (Ambae)</v>
          </cell>
        </row>
        <row r="1278">
          <cell r="C1278" t="str">
            <v>North Ambae (Ambae)</v>
          </cell>
        </row>
        <row r="1279">
          <cell r="C1279" t="str">
            <v>North Ambae (Ambae)</v>
          </cell>
        </row>
        <row r="1280">
          <cell r="C1280" t="str">
            <v>North Ambae (Ambae)</v>
          </cell>
        </row>
        <row r="1281">
          <cell r="C1281" t="str">
            <v>North Ambae (Ambae)</v>
          </cell>
        </row>
        <row r="1282">
          <cell r="C1282" t="str">
            <v>North Ambae (Ambae)</v>
          </cell>
        </row>
        <row r="1283">
          <cell r="C1283" t="str">
            <v>North Ambae (Ambae)</v>
          </cell>
        </row>
        <row r="1284">
          <cell r="C1284" t="str">
            <v>North Ambae (Ambae)</v>
          </cell>
        </row>
        <row r="1285">
          <cell r="C1285" t="str">
            <v>North Ambae (Ambae)</v>
          </cell>
        </row>
        <row r="1286">
          <cell r="C1286" t="str">
            <v>North Ambae (Ambae)</v>
          </cell>
        </row>
        <row r="1287">
          <cell r="C1287" t="str">
            <v>North Ambae (Ambae)</v>
          </cell>
        </row>
        <row r="1288">
          <cell r="C1288" t="str">
            <v>North Ambae (Ambae)</v>
          </cell>
        </row>
        <row r="1289">
          <cell r="C1289" t="str">
            <v>North Ambae (Ambae)</v>
          </cell>
        </row>
        <row r="1290">
          <cell r="C1290" t="str">
            <v>North Ambae (Ambae)</v>
          </cell>
        </row>
        <row r="1291">
          <cell r="C1291" t="str">
            <v>North Ambae (Ambae)</v>
          </cell>
        </row>
        <row r="1292">
          <cell r="C1292" t="str">
            <v>North Ambae (Ambae)</v>
          </cell>
        </row>
        <row r="1293">
          <cell r="C1293" t="str">
            <v>North Ambae (Ambae)</v>
          </cell>
        </row>
        <row r="1294">
          <cell r="C1294" t="str">
            <v>North Ambae (Ambae)</v>
          </cell>
        </row>
        <row r="1295">
          <cell r="C1295" t="str">
            <v>North Ambae (Ambae)</v>
          </cell>
        </row>
        <row r="1296">
          <cell r="C1296" t="str">
            <v>North Ambae (Ambae)</v>
          </cell>
        </row>
        <row r="1297">
          <cell r="C1297" t="str">
            <v>North Ambae (Ambae)</v>
          </cell>
        </row>
        <row r="1298">
          <cell r="C1298" t="str">
            <v>North Ambae (Ambae)</v>
          </cell>
        </row>
        <row r="1299">
          <cell r="C1299" t="str">
            <v>North Ambae (Ambae)</v>
          </cell>
        </row>
        <row r="1300">
          <cell r="C1300" t="str">
            <v>North Ambae (Ambae)</v>
          </cell>
        </row>
        <row r="1301">
          <cell r="C1301" t="str">
            <v>North Ambae (Ambae)</v>
          </cell>
        </row>
        <row r="1302">
          <cell r="C1302" t="str">
            <v>North Ambae (Ambae)</v>
          </cell>
        </row>
        <row r="1303">
          <cell r="C1303" t="str">
            <v>North Ambae (Ambae)</v>
          </cell>
        </row>
        <row r="1304">
          <cell r="C1304" t="str">
            <v>North Ambae (Ambae)</v>
          </cell>
        </row>
        <row r="1305">
          <cell r="C1305" t="str">
            <v>North Ambae (Ambae)</v>
          </cell>
        </row>
        <row r="1306">
          <cell r="C1306" t="str">
            <v>North Ambae (Ambae)</v>
          </cell>
        </row>
        <row r="1307">
          <cell r="C1307" t="str">
            <v>North Ambae (Ambae)</v>
          </cell>
        </row>
        <row r="1308">
          <cell r="C1308" t="str">
            <v>North Ambae (Ambae)</v>
          </cell>
        </row>
        <row r="1309">
          <cell r="C1309" t="str">
            <v>North Ambae (Ambae)</v>
          </cell>
        </row>
        <row r="1310">
          <cell r="C1310" t="str">
            <v>North Ambae (Ambae)</v>
          </cell>
        </row>
        <row r="1311">
          <cell r="C1311" t="str">
            <v>North Ambae (Ambae)</v>
          </cell>
        </row>
        <row r="1312">
          <cell r="C1312" t="str">
            <v>North Ambae (Ambae)</v>
          </cell>
        </row>
        <row r="1313">
          <cell r="C1313" t="str">
            <v>North Ambae (Ambae)</v>
          </cell>
        </row>
        <row r="1314">
          <cell r="C1314" t="str">
            <v>North Ambae (Ambae)</v>
          </cell>
        </row>
        <row r="1315">
          <cell r="C1315" t="str">
            <v>North Ambae (Ambae)</v>
          </cell>
        </row>
        <row r="1316">
          <cell r="C1316" t="str">
            <v>North Ambae (Ambae)</v>
          </cell>
        </row>
        <row r="1317">
          <cell r="C1317" t="str">
            <v>North Ambae (Ambae)</v>
          </cell>
        </row>
        <row r="1318">
          <cell r="C1318" t="str">
            <v>North Ambae (Ambae)</v>
          </cell>
        </row>
        <row r="1319">
          <cell r="C1319" t="str">
            <v>North Ambae (Ambae)</v>
          </cell>
        </row>
        <row r="1320">
          <cell r="C1320" t="str">
            <v>North Ambae (Ambae)</v>
          </cell>
        </row>
        <row r="1321">
          <cell r="C1321" t="str">
            <v>North Ambrym (Ambrym)</v>
          </cell>
        </row>
        <row r="1322">
          <cell r="C1322" t="str">
            <v>North Ambrym (Ambrym)</v>
          </cell>
        </row>
        <row r="1323">
          <cell r="C1323" t="str">
            <v>North Ambrym (Ambrym)</v>
          </cell>
        </row>
        <row r="1324">
          <cell r="C1324" t="str">
            <v>North Ambrym (Ambrym)</v>
          </cell>
        </row>
        <row r="1325">
          <cell r="C1325" t="str">
            <v>North Ambrym (Ambrym)</v>
          </cell>
        </row>
        <row r="1326">
          <cell r="C1326" t="str">
            <v>North Ambrym (Ambrym)</v>
          </cell>
        </row>
        <row r="1327">
          <cell r="C1327" t="str">
            <v>North Ambrym (Ambrym)</v>
          </cell>
        </row>
        <row r="1328">
          <cell r="C1328" t="str">
            <v>North Ambrym (Ambrym)</v>
          </cell>
        </row>
        <row r="1329">
          <cell r="C1329" t="str">
            <v>North Ambrym (Ambrym)</v>
          </cell>
        </row>
        <row r="1330">
          <cell r="C1330" t="str">
            <v>North Ambrym (Ambrym)</v>
          </cell>
        </row>
        <row r="1331">
          <cell r="C1331" t="str">
            <v>North Ambrym (Ambrym)</v>
          </cell>
        </row>
        <row r="1332">
          <cell r="C1332" t="str">
            <v>North Ambrym (Ambrym)</v>
          </cell>
        </row>
        <row r="1333">
          <cell r="C1333" t="str">
            <v>North Ambrym (Ambrym)</v>
          </cell>
        </row>
        <row r="1334">
          <cell r="C1334" t="str">
            <v>North Ambrym (Ambrym)</v>
          </cell>
        </row>
        <row r="1335">
          <cell r="C1335" t="str">
            <v>North Ambrym (Ambrym)</v>
          </cell>
        </row>
        <row r="1336">
          <cell r="C1336" t="str">
            <v>North Ambrym (Ambrym)</v>
          </cell>
        </row>
        <row r="1337">
          <cell r="C1337" t="str">
            <v>North Ambrym (Ambrym)</v>
          </cell>
        </row>
        <row r="1338">
          <cell r="C1338" t="str">
            <v>North Ambrym (Ambrym)</v>
          </cell>
        </row>
        <row r="1339">
          <cell r="C1339" t="str">
            <v>North Ambrym (Ambrym)</v>
          </cell>
        </row>
        <row r="1340">
          <cell r="C1340" t="str">
            <v>North Ambrym (Ambrym)</v>
          </cell>
        </row>
        <row r="1341">
          <cell r="C1341" t="str">
            <v>North Ambrym (Ambrym)</v>
          </cell>
        </row>
        <row r="1342">
          <cell r="C1342" t="str">
            <v>North Ambrym (Ambrym)</v>
          </cell>
        </row>
        <row r="1343">
          <cell r="C1343" t="str">
            <v>North Ambrym (Ambrym)</v>
          </cell>
        </row>
        <row r="1344">
          <cell r="C1344" t="str">
            <v>North Ambrym (Ambrym)</v>
          </cell>
        </row>
        <row r="1345">
          <cell r="C1345" t="str">
            <v>North Ambrym (Ambrym)</v>
          </cell>
        </row>
        <row r="1346">
          <cell r="C1346" t="str">
            <v>North Ambrym (Ambrym)</v>
          </cell>
        </row>
        <row r="1347">
          <cell r="C1347" t="str">
            <v>North Ambrym (Ambrym)</v>
          </cell>
        </row>
        <row r="1348">
          <cell r="C1348" t="str">
            <v>North Ambrym (Ambrym)</v>
          </cell>
        </row>
        <row r="1349">
          <cell r="C1349" t="str">
            <v>North Ambrym (Ambrym)</v>
          </cell>
        </row>
        <row r="1350">
          <cell r="C1350" t="str">
            <v>North Ambrym (Ambrym)</v>
          </cell>
        </row>
        <row r="1351">
          <cell r="C1351" t="str">
            <v>North Ambrym (Ambrym)</v>
          </cell>
        </row>
        <row r="1352">
          <cell r="C1352" t="str">
            <v>North Ambrym (Ambrym)</v>
          </cell>
        </row>
        <row r="1353">
          <cell r="C1353" t="str">
            <v>North Ambrym (Ambrym)</v>
          </cell>
        </row>
        <row r="1354">
          <cell r="C1354" t="str">
            <v>North Ambrym (Ambrym)</v>
          </cell>
        </row>
        <row r="1355">
          <cell r="C1355" t="str">
            <v>North Ambrym (Ambrym)</v>
          </cell>
        </row>
        <row r="1356">
          <cell r="C1356" t="str">
            <v>North Ambrym (Ambrym)</v>
          </cell>
        </row>
        <row r="1357">
          <cell r="C1357" t="str">
            <v>North Ambrym (Ambrym)</v>
          </cell>
        </row>
        <row r="1358">
          <cell r="C1358" t="str">
            <v>North Ambrym (Ambrym)</v>
          </cell>
        </row>
        <row r="1359">
          <cell r="C1359" t="str">
            <v>North Ambrym (Ambrym)</v>
          </cell>
        </row>
        <row r="1360">
          <cell r="C1360" t="str">
            <v>North Ambrym (Ambrym)</v>
          </cell>
        </row>
        <row r="1361">
          <cell r="C1361" t="str">
            <v>North Ambrym (Ambrym)</v>
          </cell>
        </row>
        <row r="1362">
          <cell r="C1362" t="str">
            <v>North Ambrym (Ambrym)</v>
          </cell>
        </row>
        <row r="1363">
          <cell r="C1363" t="str">
            <v>North Ambrym (Ambrym)</v>
          </cell>
        </row>
        <row r="1364">
          <cell r="C1364" t="str">
            <v>North Ambrym (Ambrym)</v>
          </cell>
        </row>
        <row r="1365">
          <cell r="C1365" t="str">
            <v>North Ambrym (Ambrym)</v>
          </cell>
        </row>
        <row r="1366">
          <cell r="C1366" t="str">
            <v>North Ambrym (Ambrym)</v>
          </cell>
        </row>
        <row r="1367">
          <cell r="C1367" t="str">
            <v>North Ambrym (Ambrym)</v>
          </cell>
        </row>
        <row r="1368">
          <cell r="C1368" t="str">
            <v>North Ambrym (Ambrym)</v>
          </cell>
        </row>
        <row r="1369">
          <cell r="C1369" t="str">
            <v>North Ambrym (Ambrym)</v>
          </cell>
        </row>
        <row r="1370">
          <cell r="C1370" t="str">
            <v>North Ambrym (Ambrym)</v>
          </cell>
        </row>
        <row r="1371">
          <cell r="C1371" t="str">
            <v>North Ambrym (Ambrym)</v>
          </cell>
        </row>
        <row r="1372">
          <cell r="C1372" t="str">
            <v>North Ambrym (Ambrym)</v>
          </cell>
        </row>
        <row r="1373">
          <cell r="C1373" t="str">
            <v>North Ambrym (Ambrym)</v>
          </cell>
        </row>
        <row r="1374">
          <cell r="C1374" t="str">
            <v>North Ambrym (Ambrym)</v>
          </cell>
        </row>
        <row r="1375">
          <cell r="C1375" t="str">
            <v>North Ambrym (Ambrym)</v>
          </cell>
        </row>
        <row r="1376">
          <cell r="C1376" t="str">
            <v>North Ambrym (Ambrym)</v>
          </cell>
        </row>
        <row r="1377">
          <cell r="C1377" t="str">
            <v>North Ambrym (Ambrym)</v>
          </cell>
        </row>
        <row r="1378">
          <cell r="C1378" t="str">
            <v>North Ambrym (Ambrym)</v>
          </cell>
        </row>
        <row r="1379">
          <cell r="C1379" t="str">
            <v>North Ambrym (Ambrym)</v>
          </cell>
        </row>
        <row r="1380">
          <cell r="C1380" t="str">
            <v>North Ambrym (Ambrym)</v>
          </cell>
        </row>
        <row r="1381">
          <cell r="C1381" t="str">
            <v>North Ambrym (Ambrym)</v>
          </cell>
        </row>
        <row r="1382">
          <cell r="C1382" t="str">
            <v>North Ambrym (Ambrym)</v>
          </cell>
        </row>
        <row r="1383">
          <cell r="C1383" t="str">
            <v>North Ambrym (Ambrym)</v>
          </cell>
        </row>
        <row r="1384">
          <cell r="C1384" t="str">
            <v>North Ambrym (Ambrym)</v>
          </cell>
        </row>
        <row r="1385">
          <cell r="C1385" t="str">
            <v>North Ambrym (Ambrym)</v>
          </cell>
        </row>
        <row r="1386">
          <cell r="C1386" t="str">
            <v>North Ambrym (Ambrym)</v>
          </cell>
        </row>
        <row r="1387">
          <cell r="C1387" t="str">
            <v>North Ambrym (Ambrym)</v>
          </cell>
        </row>
        <row r="1388">
          <cell r="C1388" t="str">
            <v>North Ambrym (Ambrym)</v>
          </cell>
        </row>
        <row r="1389">
          <cell r="C1389" t="str">
            <v>North Ambrym (Ambrym)</v>
          </cell>
        </row>
        <row r="1390">
          <cell r="C1390" t="str">
            <v>North Ambrym (Ambrym)</v>
          </cell>
        </row>
        <row r="1391">
          <cell r="C1391" t="str">
            <v>North Ambrym (Ambrym)</v>
          </cell>
        </row>
        <row r="1392">
          <cell r="C1392" t="str">
            <v>North Ambrym (Ambrym)</v>
          </cell>
        </row>
        <row r="1393">
          <cell r="C1393" t="str">
            <v>North Ambrym (Ambrym)</v>
          </cell>
        </row>
        <row r="1394">
          <cell r="C1394" t="str">
            <v>North Ambrym (Ambrym)</v>
          </cell>
        </row>
        <row r="1395">
          <cell r="C1395" t="str">
            <v>North Ambrym (Ambrym)</v>
          </cell>
        </row>
        <row r="1396">
          <cell r="C1396" t="str">
            <v>North Ambrym (Ambrym)</v>
          </cell>
        </row>
        <row r="1397">
          <cell r="C1397" t="str">
            <v>North Ambrym (Ambrym)</v>
          </cell>
        </row>
        <row r="1398">
          <cell r="C1398" t="str">
            <v>North Ambrym (Ambrym)</v>
          </cell>
        </row>
        <row r="1399">
          <cell r="C1399" t="str">
            <v>North Ambrym (Ambrym)</v>
          </cell>
        </row>
        <row r="1400">
          <cell r="C1400" t="str">
            <v>North Ambrym (Ambrym)</v>
          </cell>
        </row>
        <row r="1401">
          <cell r="C1401" t="str">
            <v>North Ambrym (Ambrym)</v>
          </cell>
        </row>
        <row r="1402">
          <cell r="C1402" t="str">
            <v>North Ambrym (Ambrym)</v>
          </cell>
        </row>
        <row r="1403">
          <cell r="C1403" t="str">
            <v>North Ambrym (Ambrym)</v>
          </cell>
        </row>
        <row r="1404">
          <cell r="C1404" t="str">
            <v>North Ambrym (Ambrym)</v>
          </cell>
        </row>
        <row r="1405">
          <cell r="C1405" t="str">
            <v>North Ambrym (Ambrym)</v>
          </cell>
        </row>
        <row r="1406">
          <cell r="C1406" t="str">
            <v>North Ambrym (Ambrym)</v>
          </cell>
        </row>
        <row r="1407">
          <cell r="C1407" t="str">
            <v>North Ambrym (Ambrym)</v>
          </cell>
        </row>
        <row r="1408">
          <cell r="C1408" t="str">
            <v>North Ambrym (Ambrym)</v>
          </cell>
        </row>
        <row r="1409">
          <cell r="C1409" t="str">
            <v>North Ambrym (Ambrym)</v>
          </cell>
        </row>
        <row r="1410">
          <cell r="C1410" t="str">
            <v>North Ambrym (Ambrym)</v>
          </cell>
        </row>
        <row r="1411">
          <cell r="C1411" t="str">
            <v>North Ambrym (Ambrym)</v>
          </cell>
        </row>
        <row r="1412">
          <cell r="C1412" t="str">
            <v>North Ambrym (Ambrym)</v>
          </cell>
        </row>
        <row r="1413">
          <cell r="C1413" t="str">
            <v>North Ambrym (Ambrym)</v>
          </cell>
        </row>
        <row r="1414">
          <cell r="C1414" t="str">
            <v>North Ambrym (Ambrym)</v>
          </cell>
        </row>
        <row r="1415">
          <cell r="C1415" t="str">
            <v>North East Malekula (Atchin)</v>
          </cell>
        </row>
        <row r="1416">
          <cell r="C1416" t="str">
            <v>North East Malekula (Atchin)</v>
          </cell>
        </row>
        <row r="1417">
          <cell r="C1417" t="str">
            <v>North East Malekula (Atchin)</v>
          </cell>
        </row>
        <row r="1418">
          <cell r="C1418" t="str">
            <v>North East Malekula (Malekula)</v>
          </cell>
        </row>
        <row r="1419">
          <cell r="C1419" t="str">
            <v>North East Malekula (Malekula)</v>
          </cell>
        </row>
        <row r="1420">
          <cell r="C1420" t="str">
            <v>North East Malekula (Malekula)</v>
          </cell>
        </row>
        <row r="1421">
          <cell r="C1421" t="str">
            <v>North East Malekula (Malekula)</v>
          </cell>
        </row>
        <row r="1422">
          <cell r="C1422" t="str">
            <v>North East Malekula (Malekula)</v>
          </cell>
        </row>
        <row r="1423">
          <cell r="C1423" t="str">
            <v>North East Malekula (Malekula)</v>
          </cell>
        </row>
        <row r="1424">
          <cell r="C1424" t="str">
            <v>North East Malekula (Malekula)</v>
          </cell>
        </row>
        <row r="1425">
          <cell r="C1425" t="str">
            <v>North East Malekula (Malekula)</v>
          </cell>
        </row>
        <row r="1426">
          <cell r="C1426" t="str">
            <v>North East Malekula (Malekula)</v>
          </cell>
        </row>
        <row r="1427">
          <cell r="C1427" t="str">
            <v>North East Malekula (Malekula)</v>
          </cell>
        </row>
        <row r="1428">
          <cell r="C1428" t="str">
            <v>North East Malekula (Malekula)</v>
          </cell>
        </row>
        <row r="1429">
          <cell r="C1429" t="str">
            <v>North East Malekula (Malekula)</v>
          </cell>
        </row>
        <row r="1430">
          <cell r="C1430" t="str">
            <v>North East Malekula (Malekula)</v>
          </cell>
        </row>
        <row r="1431">
          <cell r="C1431" t="str">
            <v>North East Malekula (Malekula)</v>
          </cell>
        </row>
        <row r="1432">
          <cell r="C1432" t="str">
            <v>North East Malekula (Malekula)</v>
          </cell>
        </row>
        <row r="1433">
          <cell r="C1433" t="str">
            <v>North East Malekula (Malekula)</v>
          </cell>
        </row>
        <row r="1434">
          <cell r="C1434" t="str">
            <v>North East Malekula (Malekula)</v>
          </cell>
        </row>
        <row r="1435">
          <cell r="C1435" t="str">
            <v>North East Malekula (Malekula)</v>
          </cell>
        </row>
        <row r="1436">
          <cell r="C1436" t="str">
            <v>North East Malekula (Malekula)</v>
          </cell>
        </row>
        <row r="1437">
          <cell r="C1437" t="str">
            <v>North East Malekula (Malekula)</v>
          </cell>
        </row>
        <row r="1438">
          <cell r="C1438" t="str">
            <v>North East Malekula (Malekula)</v>
          </cell>
        </row>
        <row r="1439">
          <cell r="C1439" t="str">
            <v>North East Malekula (Malekula)</v>
          </cell>
        </row>
        <row r="1440">
          <cell r="C1440" t="str">
            <v>North East Malekula (Malekula)</v>
          </cell>
        </row>
        <row r="1441">
          <cell r="C1441" t="str">
            <v>North East Malekula (Malekula)</v>
          </cell>
        </row>
        <row r="1442">
          <cell r="C1442" t="str">
            <v>North East Malekula (Malekula)</v>
          </cell>
        </row>
        <row r="1443">
          <cell r="C1443" t="str">
            <v>North East Malekula (Malekula)</v>
          </cell>
        </row>
        <row r="1444">
          <cell r="C1444" t="str">
            <v>North East Malekula (Malekula)</v>
          </cell>
        </row>
        <row r="1445">
          <cell r="C1445" t="str">
            <v>North East Malekula (Malekula)</v>
          </cell>
        </row>
        <row r="1446">
          <cell r="C1446" t="str">
            <v>North East Malekula (Malekula)</v>
          </cell>
        </row>
        <row r="1447">
          <cell r="C1447" t="str">
            <v>North East Malekula (Malekula)</v>
          </cell>
        </row>
        <row r="1448">
          <cell r="C1448" t="str">
            <v>North East Malekula (Malekula)</v>
          </cell>
        </row>
        <row r="1449">
          <cell r="C1449" t="str">
            <v>North East Malekula (Malekula)</v>
          </cell>
        </row>
        <row r="1450">
          <cell r="C1450" t="str">
            <v>North East Malekula (Malekula)</v>
          </cell>
        </row>
        <row r="1451">
          <cell r="C1451" t="str">
            <v>North East Malekula (Malekula)</v>
          </cell>
        </row>
        <row r="1452">
          <cell r="C1452" t="str">
            <v>North East Malekula (Malekula)</v>
          </cell>
        </row>
        <row r="1453">
          <cell r="C1453" t="str">
            <v>North East Malekula (Malekula)</v>
          </cell>
        </row>
        <row r="1454">
          <cell r="C1454" t="str">
            <v>North East Malekula (Malekula)</v>
          </cell>
        </row>
        <row r="1455">
          <cell r="C1455" t="str">
            <v>North East Malekula (Malekula)</v>
          </cell>
        </row>
        <row r="1456">
          <cell r="C1456" t="str">
            <v>North East Malekula (Malekula)</v>
          </cell>
        </row>
        <row r="1457">
          <cell r="C1457" t="str">
            <v>North East Malekula (Malekula)</v>
          </cell>
        </row>
        <row r="1458">
          <cell r="C1458" t="str">
            <v>North East Malekula (Malekula)</v>
          </cell>
        </row>
        <row r="1459">
          <cell r="C1459" t="str">
            <v>North East Malekula (Malekula)</v>
          </cell>
        </row>
        <row r="1460">
          <cell r="C1460" t="str">
            <v>North East Malekula (Malekula)</v>
          </cell>
        </row>
        <row r="1461">
          <cell r="C1461" t="str">
            <v>North East Malekula (Malekula)</v>
          </cell>
        </row>
        <row r="1462">
          <cell r="C1462" t="str">
            <v>North East Malekula (Malekula)</v>
          </cell>
        </row>
        <row r="1463">
          <cell r="C1463" t="str">
            <v>North East Malekula (Malekula)</v>
          </cell>
        </row>
        <row r="1464">
          <cell r="C1464" t="str">
            <v>North East Malekula (Malekula)</v>
          </cell>
        </row>
        <row r="1465">
          <cell r="C1465" t="str">
            <v>North East Malekula (Malekula)</v>
          </cell>
        </row>
        <row r="1466">
          <cell r="C1466" t="str">
            <v>North East Malekula (Malekula)</v>
          </cell>
        </row>
        <row r="1467">
          <cell r="C1467" t="str">
            <v>North East Malekula (Malekula)</v>
          </cell>
        </row>
        <row r="1468">
          <cell r="C1468" t="str">
            <v>North East Malekula (Malekula)</v>
          </cell>
        </row>
        <row r="1469">
          <cell r="C1469" t="str">
            <v>North East Malekula (Malekula)</v>
          </cell>
        </row>
        <row r="1470">
          <cell r="C1470" t="str">
            <v>North East Malekula (Malekula)</v>
          </cell>
        </row>
        <row r="1471">
          <cell r="C1471" t="str">
            <v>North East Malekula (Malekula)</v>
          </cell>
        </row>
        <row r="1472">
          <cell r="C1472" t="str">
            <v>North East Malekula (Malekula)</v>
          </cell>
        </row>
        <row r="1473">
          <cell r="C1473" t="str">
            <v>North East Malekula (Malekula)</v>
          </cell>
        </row>
        <row r="1474">
          <cell r="C1474" t="str">
            <v>North East Malekula (Malekula)</v>
          </cell>
        </row>
        <row r="1475">
          <cell r="C1475" t="str">
            <v>North East Malekula (Malekula)</v>
          </cell>
        </row>
        <row r="1476">
          <cell r="C1476" t="str">
            <v>North East Malekula (Malekula)</v>
          </cell>
        </row>
        <row r="1477">
          <cell r="C1477" t="str">
            <v>North East Malekula (Malekula)</v>
          </cell>
        </row>
        <row r="1478">
          <cell r="C1478" t="str">
            <v>North East Malekula (Malekula)</v>
          </cell>
        </row>
        <row r="1479">
          <cell r="C1479" t="str">
            <v>North East Malekula (Malekula)</v>
          </cell>
        </row>
        <row r="1480">
          <cell r="C1480" t="str">
            <v>North East Malekula (Malekula)</v>
          </cell>
        </row>
        <row r="1481">
          <cell r="C1481" t="str">
            <v>North East Malekula (Malekula)</v>
          </cell>
        </row>
        <row r="1482">
          <cell r="C1482" t="str">
            <v>North East Malekula (Malekula)</v>
          </cell>
        </row>
        <row r="1483">
          <cell r="C1483" t="str">
            <v>North East Malekula (Malekula)</v>
          </cell>
        </row>
        <row r="1484">
          <cell r="C1484" t="str">
            <v>North East Malekula (Malekula)</v>
          </cell>
        </row>
        <row r="1485">
          <cell r="C1485" t="str">
            <v>North East Malekula (Malekula)</v>
          </cell>
        </row>
        <row r="1486">
          <cell r="C1486" t="str">
            <v>North East Malekula (Malekula)</v>
          </cell>
        </row>
        <row r="1487">
          <cell r="C1487" t="str">
            <v>North East Malekula (Malekula)</v>
          </cell>
        </row>
        <row r="1488">
          <cell r="C1488" t="str">
            <v>North East Malekula (Malekula)</v>
          </cell>
        </row>
        <row r="1489">
          <cell r="C1489" t="str">
            <v>North East Malekula (Malekula)</v>
          </cell>
        </row>
        <row r="1490">
          <cell r="C1490" t="str">
            <v>North East Malekula (Malekula)</v>
          </cell>
        </row>
        <row r="1491">
          <cell r="C1491" t="str">
            <v>North East Malekula (Malekula)</v>
          </cell>
        </row>
        <row r="1492">
          <cell r="C1492" t="str">
            <v>North East Malekula (Malekula)</v>
          </cell>
        </row>
        <row r="1493">
          <cell r="C1493" t="str">
            <v>North East Malekula (Malekula)</v>
          </cell>
        </row>
        <row r="1494">
          <cell r="C1494" t="str">
            <v>North East Malekula (Malekula)</v>
          </cell>
        </row>
        <row r="1495">
          <cell r="C1495" t="str">
            <v>North East Malekula (Malekula)</v>
          </cell>
        </row>
        <row r="1496">
          <cell r="C1496" t="str">
            <v>North East Malekula (Malekula)</v>
          </cell>
        </row>
        <row r="1497">
          <cell r="C1497" t="str">
            <v>North East Malekula (Malekula)</v>
          </cell>
        </row>
        <row r="1498">
          <cell r="C1498" t="str">
            <v>North East Malekula (Malekula)</v>
          </cell>
        </row>
        <row r="1499">
          <cell r="C1499" t="str">
            <v>North East Malekula (Malekula)</v>
          </cell>
        </row>
        <row r="1500">
          <cell r="C1500" t="str">
            <v>North East Malekula (Malekula)</v>
          </cell>
        </row>
        <row r="1501">
          <cell r="C1501" t="str">
            <v>North East Malekula (Malekula)</v>
          </cell>
        </row>
        <row r="1502">
          <cell r="C1502" t="str">
            <v>North East Malekula (Malekula)</v>
          </cell>
        </row>
        <row r="1503">
          <cell r="C1503" t="str">
            <v>North East Malekula (Malekula)</v>
          </cell>
        </row>
        <row r="1504">
          <cell r="C1504" t="str">
            <v>North East Malekula (Malekula)</v>
          </cell>
        </row>
        <row r="1505">
          <cell r="C1505" t="str">
            <v>North East Malekula (Malekula)</v>
          </cell>
        </row>
        <row r="1506">
          <cell r="C1506" t="str">
            <v>North East Malekula (Malekula)</v>
          </cell>
        </row>
        <row r="1507">
          <cell r="C1507" t="str">
            <v>North East Malekula (Malekula)</v>
          </cell>
        </row>
        <row r="1508">
          <cell r="C1508" t="str">
            <v>North East Malekula (Malekula)</v>
          </cell>
        </row>
        <row r="1509">
          <cell r="C1509" t="str">
            <v>North East Malekula (Malekula)</v>
          </cell>
        </row>
        <row r="1510">
          <cell r="C1510" t="str">
            <v>North East Malekula (Malekula)</v>
          </cell>
        </row>
        <row r="1511">
          <cell r="C1511" t="str">
            <v>North East Malekula (Malekula)</v>
          </cell>
        </row>
        <row r="1512">
          <cell r="C1512" t="str">
            <v>North East Malekula (Malekula)</v>
          </cell>
        </row>
        <row r="1513">
          <cell r="C1513" t="str">
            <v>North East Malekula (Malekula)</v>
          </cell>
        </row>
        <row r="1514">
          <cell r="C1514" t="str">
            <v>North East Malekula (Malekula)</v>
          </cell>
        </row>
        <row r="1515">
          <cell r="C1515" t="str">
            <v>North East Malekula (Malekula)</v>
          </cell>
        </row>
        <row r="1516">
          <cell r="C1516" t="str">
            <v>North East Malekula (Malekula)</v>
          </cell>
        </row>
        <row r="1517">
          <cell r="C1517" t="str">
            <v>North East Malekula (Malekula)</v>
          </cell>
        </row>
        <row r="1518">
          <cell r="C1518" t="str">
            <v>North East Malekula (Malekula)</v>
          </cell>
        </row>
        <row r="1519">
          <cell r="C1519" t="str">
            <v>North East Malekula (Malekula)</v>
          </cell>
        </row>
        <row r="1520">
          <cell r="C1520" t="str">
            <v>North East Malekula (Malekula)</v>
          </cell>
        </row>
        <row r="1521">
          <cell r="C1521" t="str">
            <v>North East Malekula (Malekula)</v>
          </cell>
        </row>
        <row r="1522">
          <cell r="C1522" t="str">
            <v>North East Malekula (Malekula)</v>
          </cell>
        </row>
        <row r="1523">
          <cell r="C1523" t="str">
            <v>North East Malekula (Malekula)</v>
          </cell>
        </row>
        <row r="1524">
          <cell r="C1524" t="str">
            <v>North East Malekula (Malekula)</v>
          </cell>
        </row>
        <row r="1525">
          <cell r="C1525" t="str">
            <v>North East Malekula (Malekula)</v>
          </cell>
        </row>
        <row r="1526">
          <cell r="C1526" t="str">
            <v>North East Malekula (Malekula)</v>
          </cell>
        </row>
        <row r="1527">
          <cell r="C1527" t="str">
            <v>North East Malekula (Malekula)</v>
          </cell>
        </row>
        <row r="1528">
          <cell r="C1528" t="str">
            <v>North East Malekula (Malekula)</v>
          </cell>
        </row>
        <row r="1529">
          <cell r="C1529" t="str">
            <v>North East Malekula (Malekula)</v>
          </cell>
        </row>
        <row r="1530">
          <cell r="C1530" t="str">
            <v>North East Malekula (Malekula)</v>
          </cell>
        </row>
        <row r="1531">
          <cell r="C1531" t="str">
            <v>North East Malekula (Malekula)</v>
          </cell>
        </row>
        <row r="1532">
          <cell r="C1532" t="str">
            <v>North East Malekula (Malekula)</v>
          </cell>
        </row>
        <row r="1533">
          <cell r="C1533" t="str">
            <v>North East Malekula (Malekula)</v>
          </cell>
        </row>
        <row r="1534">
          <cell r="C1534" t="str">
            <v>North East Malekula (Malekula)</v>
          </cell>
        </row>
        <row r="1535">
          <cell r="C1535" t="str">
            <v>North East Malekula (Malekula)</v>
          </cell>
        </row>
        <row r="1536">
          <cell r="C1536" t="str">
            <v>North East Malekula (Malekula)</v>
          </cell>
        </row>
        <row r="1537">
          <cell r="C1537" t="str">
            <v>North East Malekula (Malekula)</v>
          </cell>
        </row>
        <row r="1538">
          <cell r="C1538" t="str">
            <v>North East Malekula (Malekula)</v>
          </cell>
        </row>
        <row r="1539">
          <cell r="C1539" t="str">
            <v>North East Malekula (Malekula)</v>
          </cell>
        </row>
        <row r="1540">
          <cell r="C1540" t="str">
            <v>North East Malekula (Malekula)</v>
          </cell>
        </row>
        <row r="1541">
          <cell r="C1541" t="str">
            <v>North East Malekula (Malekula)</v>
          </cell>
        </row>
        <row r="1542">
          <cell r="C1542" t="str">
            <v>North East Malekula (Malekula)</v>
          </cell>
        </row>
        <row r="1543">
          <cell r="C1543" t="str">
            <v>North East Malekula (Malekula)</v>
          </cell>
        </row>
        <row r="1544">
          <cell r="C1544" t="str">
            <v>North East Malekula (Malekula)</v>
          </cell>
        </row>
        <row r="1545">
          <cell r="C1545" t="str">
            <v>North East Malekula (Malekula)</v>
          </cell>
        </row>
        <row r="1546">
          <cell r="C1546" t="str">
            <v>North East Malekula (Malekula)</v>
          </cell>
        </row>
        <row r="1547">
          <cell r="C1547" t="str">
            <v>North East Malekula (Malekula)</v>
          </cell>
        </row>
        <row r="1548">
          <cell r="C1548" t="str">
            <v>North East Malekula (Malekula)</v>
          </cell>
        </row>
        <row r="1549">
          <cell r="C1549" t="str">
            <v>North East Malekula (Rano)</v>
          </cell>
        </row>
        <row r="1550">
          <cell r="C1550" t="str">
            <v>North East Malekula (Rano)</v>
          </cell>
        </row>
        <row r="1551">
          <cell r="C1551" t="str">
            <v>North East Malekula (Rano)</v>
          </cell>
        </row>
        <row r="1552">
          <cell r="C1552" t="str">
            <v>North East Malekula (Rano)</v>
          </cell>
        </row>
        <row r="1553">
          <cell r="C1553" t="str">
            <v>North East Malekula (Rano)</v>
          </cell>
        </row>
        <row r="1554">
          <cell r="C1554" t="str">
            <v>North East Malekula (Vao)</v>
          </cell>
        </row>
        <row r="1555">
          <cell r="C1555" t="str">
            <v>North East Malekula (Vao)</v>
          </cell>
        </row>
        <row r="1556">
          <cell r="C1556" t="str">
            <v>North East Malekula (Vao)</v>
          </cell>
        </row>
        <row r="1557">
          <cell r="C1557" t="str">
            <v>North East Malekula (Vao)</v>
          </cell>
        </row>
        <row r="1558">
          <cell r="C1558" t="str">
            <v>North East Malekula (Vao)</v>
          </cell>
        </row>
        <row r="1559">
          <cell r="C1559" t="str">
            <v>North East Malekula (Vao)</v>
          </cell>
        </row>
        <row r="1560">
          <cell r="C1560" t="str">
            <v>North East Malekula (Vao)</v>
          </cell>
        </row>
        <row r="1561">
          <cell r="C1561" t="str">
            <v>North East Malekula (Vao)</v>
          </cell>
        </row>
        <row r="1562">
          <cell r="C1562" t="str">
            <v>North East Malekula (Vao)</v>
          </cell>
        </row>
        <row r="1563">
          <cell r="C1563" t="str">
            <v>North East Malekula (Vao)</v>
          </cell>
        </row>
        <row r="1564">
          <cell r="C1564" t="str">
            <v>North East Malekula (Vao)</v>
          </cell>
        </row>
        <row r="1565">
          <cell r="C1565" t="str">
            <v>North East Malekula (Wala)</v>
          </cell>
        </row>
        <row r="1566">
          <cell r="C1566" t="str">
            <v>North East Malekula (Wala)</v>
          </cell>
        </row>
        <row r="1567">
          <cell r="C1567" t="str">
            <v>North East Malekula (Wala)</v>
          </cell>
        </row>
        <row r="1568">
          <cell r="C1568" t="str">
            <v>North East Malekula (Wala)</v>
          </cell>
        </row>
        <row r="1569">
          <cell r="C1569" t="str">
            <v>North Efate (Efate)</v>
          </cell>
        </row>
        <row r="1570">
          <cell r="C1570" t="str">
            <v>North Efate (Efate)</v>
          </cell>
        </row>
        <row r="1571">
          <cell r="C1571" t="str">
            <v>North Efate (Efate)</v>
          </cell>
        </row>
        <row r="1572">
          <cell r="C1572" t="str">
            <v>North Efate (Efate)</v>
          </cell>
        </row>
        <row r="1573">
          <cell r="C1573" t="str">
            <v>North Efate (Efate)</v>
          </cell>
        </row>
        <row r="1574">
          <cell r="C1574" t="str">
            <v>North Efate (Efate)</v>
          </cell>
        </row>
        <row r="1575">
          <cell r="C1575" t="str">
            <v>North Efate (Efate)</v>
          </cell>
        </row>
        <row r="1576">
          <cell r="C1576" t="str">
            <v>North Efate (Efate)</v>
          </cell>
        </row>
        <row r="1577">
          <cell r="C1577" t="str">
            <v>North Efate (Efate)</v>
          </cell>
        </row>
        <row r="1578">
          <cell r="C1578" t="str">
            <v>North Efate (Efate)</v>
          </cell>
        </row>
        <row r="1579">
          <cell r="C1579" t="str">
            <v>North Efate (Efate)</v>
          </cell>
        </row>
        <row r="1580">
          <cell r="C1580" t="str">
            <v>North Efate (Efate)</v>
          </cell>
        </row>
        <row r="1581">
          <cell r="C1581" t="str">
            <v>North Efate (Efate)</v>
          </cell>
        </row>
        <row r="1582">
          <cell r="C1582" t="str">
            <v>North Efate (Efate)</v>
          </cell>
        </row>
        <row r="1583">
          <cell r="C1583" t="str">
            <v>North Efate (Efate)</v>
          </cell>
        </row>
        <row r="1584">
          <cell r="C1584" t="str">
            <v>North Efate (Efate)</v>
          </cell>
        </row>
        <row r="1585">
          <cell r="C1585" t="str">
            <v>North Efate (Efate)</v>
          </cell>
        </row>
        <row r="1586">
          <cell r="C1586" t="str">
            <v>North Efate (Efate)</v>
          </cell>
        </row>
        <row r="1587">
          <cell r="C1587" t="str">
            <v>North Efate (Efate)</v>
          </cell>
        </row>
        <row r="1588">
          <cell r="C1588" t="str">
            <v>North Efate (Efate)</v>
          </cell>
        </row>
        <row r="1589">
          <cell r="C1589" t="str">
            <v>North Erromango (Erromango)</v>
          </cell>
        </row>
        <row r="1590">
          <cell r="C1590" t="str">
            <v>North Erromango (Erromango)</v>
          </cell>
        </row>
        <row r="1591">
          <cell r="C1591" t="str">
            <v>North Erromango (Erromango)</v>
          </cell>
        </row>
        <row r="1592">
          <cell r="C1592" t="str">
            <v>North Erromango (Erromango)</v>
          </cell>
        </row>
        <row r="1593">
          <cell r="C1593" t="str">
            <v>North Erromango (Erromango)</v>
          </cell>
        </row>
        <row r="1594">
          <cell r="C1594" t="str">
            <v>North Erromango (Erromango)</v>
          </cell>
        </row>
        <row r="1595">
          <cell r="C1595" t="str">
            <v>North Erromango (Erromango)</v>
          </cell>
        </row>
        <row r="1596">
          <cell r="C1596" t="str">
            <v>North Erromango (Erromango)</v>
          </cell>
        </row>
        <row r="1597">
          <cell r="C1597" t="str">
            <v>North Erromango (Erromango)</v>
          </cell>
        </row>
        <row r="1598">
          <cell r="C1598" t="str">
            <v>North Erromango (Erromango)</v>
          </cell>
        </row>
        <row r="1599">
          <cell r="C1599" t="str">
            <v>North Erromango (Erromango)</v>
          </cell>
        </row>
        <row r="1600">
          <cell r="C1600" t="str">
            <v>North Erromango (Erromango)</v>
          </cell>
        </row>
        <row r="1601">
          <cell r="C1601" t="str">
            <v>North Erromango (Erromango)</v>
          </cell>
        </row>
        <row r="1602">
          <cell r="C1602" t="str">
            <v>North Erromango (Erromango)</v>
          </cell>
        </row>
        <row r="1603">
          <cell r="C1603" t="str">
            <v>North Erromango (Erromango)</v>
          </cell>
        </row>
        <row r="1604">
          <cell r="C1604" t="str">
            <v>North Erromango (Erromango)</v>
          </cell>
        </row>
        <row r="1605">
          <cell r="C1605" t="str">
            <v>North Erromango (Erromango)</v>
          </cell>
        </row>
        <row r="1606">
          <cell r="C1606" t="str">
            <v>North Erromango (Erromango)</v>
          </cell>
        </row>
        <row r="1607">
          <cell r="C1607" t="str">
            <v>North Erromango (Erromango)</v>
          </cell>
        </row>
        <row r="1608">
          <cell r="C1608" t="str">
            <v>North Erromango (Erromango)</v>
          </cell>
        </row>
        <row r="1609">
          <cell r="C1609" t="str">
            <v>North Erromango (Erromango)</v>
          </cell>
        </row>
        <row r="1610">
          <cell r="C1610" t="str">
            <v>North Erromango (Erromango)</v>
          </cell>
        </row>
        <row r="1611">
          <cell r="C1611" t="str">
            <v>North Erromango (Erromango)</v>
          </cell>
        </row>
        <row r="1612">
          <cell r="C1612" t="str">
            <v>North Erromango (Erromango)</v>
          </cell>
        </row>
        <row r="1613">
          <cell r="C1613" t="str">
            <v>North Erromango (Erromango)</v>
          </cell>
        </row>
        <row r="1614">
          <cell r="C1614" t="str">
            <v>North Erromango (Erromango)</v>
          </cell>
        </row>
        <row r="1615">
          <cell r="C1615" t="str">
            <v>North Erromango (Erromango)</v>
          </cell>
        </row>
        <row r="1616">
          <cell r="C1616" t="str">
            <v>North Erromango (Erromango)</v>
          </cell>
        </row>
        <row r="1617">
          <cell r="C1617" t="str">
            <v>North Erromango (Erromango)</v>
          </cell>
        </row>
        <row r="1618">
          <cell r="C1618" t="str">
            <v>North Erromango (Erromango)</v>
          </cell>
        </row>
        <row r="1619">
          <cell r="C1619" t="str">
            <v>North Erromango (Erromango)</v>
          </cell>
        </row>
        <row r="1620">
          <cell r="C1620" t="str">
            <v>North Erromango (Erromango)</v>
          </cell>
        </row>
        <row r="1621">
          <cell r="C1621" t="str">
            <v>North Erromango (Erromango)</v>
          </cell>
        </row>
        <row r="1622">
          <cell r="C1622" t="str">
            <v>North Erromango (Erromango)</v>
          </cell>
        </row>
        <row r="1623">
          <cell r="C1623" t="str">
            <v>North Erromango (Erromango)</v>
          </cell>
        </row>
        <row r="1624">
          <cell r="C1624" t="str">
            <v>North Erromango (Erromango)</v>
          </cell>
        </row>
        <row r="1625">
          <cell r="C1625" t="str">
            <v>North Erromango (Erromango)</v>
          </cell>
        </row>
        <row r="1626">
          <cell r="C1626" t="str">
            <v>North Erromango (Erromango)</v>
          </cell>
        </row>
        <row r="1627">
          <cell r="C1627" t="str">
            <v>North Erromango (Erromango)</v>
          </cell>
        </row>
        <row r="1628">
          <cell r="C1628" t="str">
            <v>North Maewo (Maewo)</v>
          </cell>
        </row>
        <row r="1629">
          <cell r="C1629" t="str">
            <v>North Maewo (Maewo)</v>
          </cell>
        </row>
        <row r="1630">
          <cell r="C1630" t="str">
            <v>North Maewo (Maewo)</v>
          </cell>
        </row>
        <row r="1631">
          <cell r="C1631" t="str">
            <v>North Maewo (Maewo)</v>
          </cell>
        </row>
        <row r="1632">
          <cell r="C1632" t="str">
            <v>North Maewo (Maewo)</v>
          </cell>
        </row>
        <row r="1633">
          <cell r="C1633" t="str">
            <v>North Maewo (Maewo)</v>
          </cell>
        </row>
        <row r="1634">
          <cell r="C1634" t="str">
            <v>North Maewo (Maewo)</v>
          </cell>
        </row>
        <row r="1635">
          <cell r="C1635" t="str">
            <v>North Maewo (Maewo)</v>
          </cell>
        </row>
        <row r="1636">
          <cell r="C1636" t="str">
            <v>North Maewo (Maewo)</v>
          </cell>
        </row>
        <row r="1637">
          <cell r="C1637" t="str">
            <v>North Maewo (Maewo)</v>
          </cell>
        </row>
        <row r="1638">
          <cell r="C1638" t="str">
            <v>North Maewo (Maewo)</v>
          </cell>
        </row>
        <row r="1639">
          <cell r="C1639" t="str">
            <v>North Maewo (Maewo)</v>
          </cell>
        </row>
        <row r="1640">
          <cell r="C1640" t="str">
            <v>North Maewo (Maewo)</v>
          </cell>
        </row>
        <row r="1641">
          <cell r="C1641" t="str">
            <v>North Maewo (Maewo)</v>
          </cell>
        </row>
        <row r="1642">
          <cell r="C1642" t="str">
            <v>North Maewo (Maewo)</v>
          </cell>
        </row>
        <row r="1643">
          <cell r="C1643" t="str">
            <v>North Maewo (Maewo)</v>
          </cell>
        </row>
        <row r="1644">
          <cell r="C1644" t="str">
            <v>North Maewo (Maewo)</v>
          </cell>
        </row>
        <row r="1645">
          <cell r="C1645" t="str">
            <v>North Maewo (Maewo)</v>
          </cell>
        </row>
        <row r="1646">
          <cell r="C1646" t="str">
            <v>North Maewo (Maewo)</v>
          </cell>
        </row>
        <row r="1647">
          <cell r="C1647" t="str">
            <v>North Maewo (Maewo)</v>
          </cell>
        </row>
        <row r="1648">
          <cell r="C1648" t="str">
            <v>North Maewo (Maewo)</v>
          </cell>
        </row>
        <row r="1649">
          <cell r="C1649" t="str">
            <v>North Maewo (Maewo)</v>
          </cell>
        </row>
        <row r="1650">
          <cell r="C1650" t="str">
            <v>North Maewo (Maewo)</v>
          </cell>
        </row>
        <row r="1651">
          <cell r="C1651" t="str">
            <v>North Maewo (Maewo)</v>
          </cell>
        </row>
        <row r="1652">
          <cell r="C1652" t="str">
            <v>North Maewo (Maewo)</v>
          </cell>
        </row>
        <row r="1653">
          <cell r="C1653" t="str">
            <v>North Maewo (Maewo)</v>
          </cell>
        </row>
        <row r="1654">
          <cell r="C1654" t="str">
            <v>North Maewo (Maewo)</v>
          </cell>
        </row>
        <row r="1655">
          <cell r="C1655" t="str">
            <v>North Maewo (Maewo)</v>
          </cell>
        </row>
        <row r="1656">
          <cell r="C1656" t="str">
            <v>North Maewo (Maewo)</v>
          </cell>
        </row>
        <row r="1657">
          <cell r="C1657" t="str">
            <v>North Maewo (Maewo)</v>
          </cell>
        </row>
        <row r="1658">
          <cell r="C1658" t="str">
            <v>North Maewo (Maewo)</v>
          </cell>
        </row>
        <row r="1659">
          <cell r="C1659" t="str">
            <v>North Maewo (Maewo)</v>
          </cell>
        </row>
        <row r="1660">
          <cell r="C1660" t="str">
            <v>North Maewo (Maewo)</v>
          </cell>
        </row>
        <row r="1661">
          <cell r="C1661" t="str">
            <v>North Maewo (Maewo)</v>
          </cell>
        </row>
        <row r="1662">
          <cell r="C1662" t="str">
            <v>North Maewo (Maewo)</v>
          </cell>
        </row>
        <row r="1663">
          <cell r="C1663" t="str">
            <v>North Maewo (Maewo)</v>
          </cell>
        </row>
        <row r="1664">
          <cell r="C1664" t="str">
            <v>North Maewo (Maewo)</v>
          </cell>
        </row>
        <row r="1665">
          <cell r="C1665" t="str">
            <v>North Maewo (Maewo)</v>
          </cell>
        </row>
        <row r="1666">
          <cell r="C1666" t="str">
            <v>North Maewo (Maewo)</v>
          </cell>
        </row>
        <row r="1667">
          <cell r="C1667" t="str">
            <v>North Maewo (Maewo)</v>
          </cell>
        </row>
        <row r="1668">
          <cell r="C1668" t="str">
            <v>North Maewo (Maewo)</v>
          </cell>
        </row>
        <row r="1669">
          <cell r="C1669" t="str">
            <v>North Maewo (Maewo)</v>
          </cell>
        </row>
        <row r="1670">
          <cell r="C1670" t="str">
            <v>North Maewo (Maewo)</v>
          </cell>
        </row>
        <row r="1671">
          <cell r="C1671" t="str">
            <v>North Maewo (Maewo)</v>
          </cell>
        </row>
        <row r="1672">
          <cell r="C1672" t="str">
            <v>North Maewo (Maewo)</v>
          </cell>
        </row>
        <row r="1673">
          <cell r="C1673" t="str">
            <v>North Maewo (Maewo)</v>
          </cell>
        </row>
        <row r="1674">
          <cell r="C1674" t="str">
            <v>North Maewo (Maewo)</v>
          </cell>
        </row>
        <row r="1675">
          <cell r="C1675" t="str">
            <v>North Maewo (Maewo)</v>
          </cell>
        </row>
        <row r="1676">
          <cell r="C1676" t="str">
            <v>North Maewo (Maewo)</v>
          </cell>
        </row>
        <row r="1677">
          <cell r="C1677" t="str">
            <v>North Maewo (Maewo)</v>
          </cell>
        </row>
        <row r="1678">
          <cell r="C1678" t="str">
            <v>North Maewo (Maewo)</v>
          </cell>
        </row>
        <row r="1679">
          <cell r="C1679" t="str">
            <v>North Pentecost (Pentecost)</v>
          </cell>
        </row>
        <row r="1680">
          <cell r="C1680" t="str">
            <v>North Pentecost (Pentecost)</v>
          </cell>
        </row>
        <row r="1681">
          <cell r="C1681" t="str">
            <v>North Pentecost (Pentecost)</v>
          </cell>
        </row>
        <row r="1682">
          <cell r="C1682" t="str">
            <v>North Pentecost (Pentecost)</v>
          </cell>
        </row>
        <row r="1683">
          <cell r="C1683" t="str">
            <v>North Pentecost (Pentecost)</v>
          </cell>
        </row>
        <row r="1684">
          <cell r="C1684" t="str">
            <v>North Pentecost (Pentecost)</v>
          </cell>
        </row>
        <row r="1685">
          <cell r="C1685" t="str">
            <v>North Pentecost (Pentecost)</v>
          </cell>
        </row>
        <row r="1686">
          <cell r="C1686" t="str">
            <v>North Pentecost (Pentecost)</v>
          </cell>
        </row>
        <row r="1687">
          <cell r="C1687" t="str">
            <v>North Pentecost (Pentecost)</v>
          </cell>
        </row>
        <row r="1688">
          <cell r="C1688" t="str">
            <v>North Pentecost (Pentecost)</v>
          </cell>
        </row>
        <row r="1689">
          <cell r="C1689" t="str">
            <v>North Pentecost (Pentecost)</v>
          </cell>
        </row>
        <row r="1690">
          <cell r="C1690" t="str">
            <v>North Pentecost (Pentecost)</v>
          </cell>
        </row>
        <row r="1691">
          <cell r="C1691" t="str">
            <v>North Pentecost (Pentecost)</v>
          </cell>
        </row>
        <row r="1692">
          <cell r="C1692" t="str">
            <v>North Pentecost (Pentecost)</v>
          </cell>
        </row>
        <row r="1693">
          <cell r="C1693" t="str">
            <v>North Pentecost (Pentecost)</v>
          </cell>
        </row>
        <row r="1694">
          <cell r="C1694" t="str">
            <v>North Pentecost (Pentecost)</v>
          </cell>
        </row>
        <row r="1695">
          <cell r="C1695" t="str">
            <v>North Pentecost (Pentecost)</v>
          </cell>
        </row>
        <row r="1696">
          <cell r="C1696" t="str">
            <v>North Pentecost (Pentecost)</v>
          </cell>
        </row>
        <row r="1697">
          <cell r="C1697" t="str">
            <v>North Pentecost (Pentecost)</v>
          </cell>
        </row>
        <row r="1698">
          <cell r="C1698" t="str">
            <v>North Pentecost (Pentecost)</v>
          </cell>
        </row>
        <row r="1699">
          <cell r="C1699" t="str">
            <v>North Pentecost (Pentecost)</v>
          </cell>
        </row>
        <row r="1700">
          <cell r="C1700" t="str">
            <v>North Pentecost (Pentecost)</v>
          </cell>
        </row>
        <row r="1701">
          <cell r="C1701" t="str">
            <v>North Pentecost (Pentecost)</v>
          </cell>
        </row>
        <row r="1702">
          <cell r="C1702" t="str">
            <v>North Pentecost (Pentecost)</v>
          </cell>
        </row>
        <row r="1703">
          <cell r="C1703" t="str">
            <v>North Pentecost (Pentecost)</v>
          </cell>
        </row>
        <row r="1704">
          <cell r="C1704" t="str">
            <v>North Pentecost (Pentecost)</v>
          </cell>
        </row>
        <row r="1705">
          <cell r="C1705" t="str">
            <v>North Pentecost (Pentecost)</v>
          </cell>
        </row>
        <row r="1706">
          <cell r="C1706" t="str">
            <v>North Pentecost (Pentecost)</v>
          </cell>
        </row>
        <row r="1707">
          <cell r="C1707" t="str">
            <v>North Pentecost (Pentecost)</v>
          </cell>
        </row>
        <row r="1708">
          <cell r="C1708" t="str">
            <v>North Pentecost (Pentecost)</v>
          </cell>
        </row>
        <row r="1709">
          <cell r="C1709" t="str">
            <v>North Pentecost (Pentecost)</v>
          </cell>
        </row>
        <row r="1710">
          <cell r="C1710" t="str">
            <v>North Pentecost (Pentecost)</v>
          </cell>
        </row>
        <row r="1711">
          <cell r="C1711" t="str">
            <v>North Pentecost (Pentecost)</v>
          </cell>
        </row>
        <row r="1712">
          <cell r="C1712" t="str">
            <v>North Pentecost (Pentecost)</v>
          </cell>
        </row>
        <row r="1713">
          <cell r="C1713" t="str">
            <v>North Pentecost (Pentecost)</v>
          </cell>
        </row>
        <row r="1714">
          <cell r="C1714" t="str">
            <v>North Pentecost (Pentecost)</v>
          </cell>
        </row>
        <row r="1715">
          <cell r="C1715" t="str">
            <v>North Pentecost (Pentecost)</v>
          </cell>
        </row>
        <row r="1716">
          <cell r="C1716" t="str">
            <v>North Pentecost (Pentecost)</v>
          </cell>
        </row>
        <row r="1717">
          <cell r="C1717" t="str">
            <v>North Pentecost (Pentecost)</v>
          </cell>
        </row>
        <row r="1718">
          <cell r="C1718" t="str">
            <v>North Pentecost (Pentecost)</v>
          </cell>
        </row>
        <row r="1719">
          <cell r="C1719" t="str">
            <v>North Pentecost (Pentecost)</v>
          </cell>
        </row>
        <row r="1720">
          <cell r="C1720" t="str">
            <v>North Pentecost (Pentecost)</v>
          </cell>
        </row>
        <row r="1721">
          <cell r="C1721" t="str">
            <v>North Pentecost (Pentecost)</v>
          </cell>
        </row>
        <row r="1722">
          <cell r="C1722" t="str">
            <v>North Pentecost (Pentecost)</v>
          </cell>
        </row>
        <row r="1723">
          <cell r="C1723" t="str">
            <v>North Pentecost (Pentecost)</v>
          </cell>
        </row>
        <row r="1724">
          <cell r="C1724" t="str">
            <v>North Pentecost (Pentecost)</v>
          </cell>
        </row>
        <row r="1725">
          <cell r="C1725" t="str">
            <v>North Pentecost (Pentecost)</v>
          </cell>
        </row>
        <row r="1726">
          <cell r="C1726" t="str">
            <v>North Pentecost (Pentecost)</v>
          </cell>
        </row>
        <row r="1727">
          <cell r="C1727" t="str">
            <v>North Pentecost (Pentecost)</v>
          </cell>
        </row>
        <row r="1728">
          <cell r="C1728" t="str">
            <v>North Pentecost (Pentecost)</v>
          </cell>
        </row>
        <row r="1729">
          <cell r="C1729" t="str">
            <v>North Pentecost (Pentecost)</v>
          </cell>
        </row>
        <row r="1730">
          <cell r="C1730" t="str">
            <v>North Pentecost (Pentecost)</v>
          </cell>
        </row>
        <row r="1731">
          <cell r="C1731" t="str">
            <v>North Pentecost (Pentecost)</v>
          </cell>
        </row>
        <row r="1732">
          <cell r="C1732" t="str">
            <v>North Pentecost (Pentecost)</v>
          </cell>
        </row>
        <row r="1733">
          <cell r="C1733" t="str">
            <v>North Pentecost (Pentecost)</v>
          </cell>
        </row>
        <row r="1734">
          <cell r="C1734" t="str">
            <v>North Pentecost (Pentecost)</v>
          </cell>
        </row>
        <row r="1735">
          <cell r="C1735" t="str">
            <v>North Pentecost (Pentecost)</v>
          </cell>
        </row>
        <row r="1736">
          <cell r="C1736" t="str">
            <v>North Pentecost (Pentecost)</v>
          </cell>
        </row>
        <row r="1737">
          <cell r="C1737" t="str">
            <v>North Pentecost (Pentecost)</v>
          </cell>
        </row>
        <row r="1738">
          <cell r="C1738" t="str">
            <v>North Pentecost (Pentecost)</v>
          </cell>
        </row>
        <row r="1739">
          <cell r="C1739" t="str">
            <v>North Pentecost (Pentecost)</v>
          </cell>
        </row>
        <row r="1740">
          <cell r="C1740" t="str">
            <v>North Pentecost (Pentecost)</v>
          </cell>
        </row>
        <row r="1741">
          <cell r="C1741" t="str">
            <v>North Pentecost (Pentecost)</v>
          </cell>
        </row>
        <row r="1742">
          <cell r="C1742" t="str">
            <v>North Pentecost (Pentecost)</v>
          </cell>
        </row>
        <row r="1743">
          <cell r="C1743" t="str">
            <v>North Pentecost (Pentecost)</v>
          </cell>
        </row>
        <row r="1744">
          <cell r="C1744" t="str">
            <v>North Pentecost (Pentecost)</v>
          </cell>
        </row>
        <row r="1745">
          <cell r="C1745" t="str">
            <v>North Pentecost (Pentecost)</v>
          </cell>
        </row>
        <row r="1746">
          <cell r="C1746" t="str">
            <v>North Pentecost (Pentecost)</v>
          </cell>
        </row>
        <row r="1747">
          <cell r="C1747" t="str">
            <v>North Pentecost (Pentecost)</v>
          </cell>
        </row>
        <row r="1748">
          <cell r="C1748" t="str">
            <v>North Pentecost (Pentecost)</v>
          </cell>
        </row>
        <row r="1749">
          <cell r="C1749" t="str">
            <v>North Pentecost (Pentecost)</v>
          </cell>
        </row>
        <row r="1750">
          <cell r="C1750" t="str">
            <v>North Pentecost (Pentecost)</v>
          </cell>
        </row>
        <row r="1751">
          <cell r="C1751" t="str">
            <v>North Pentecost (Pentecost)</v>
          </cell>
        </row>
        <row r="1752">
          <cell r="C1752" t="str">
            <v>North Pentecost (Pentecost)</v>
          </cell>
        </row>
        <row r="1753">
          <cell r="C1753" t="str">
            <v>North Pentecost (Pentecost)</v>
          </cell>
        </row>
        <row r="1754">
          <cell r="C1754" t="str">
            <v>North Pentecost (Pentecost)</v>
          </cell>
        </row>
        <row r="1755">
          <cell r="C1755" t="str">
            <v>North Pentecost (Pentecost)</v>
          </cell>
        </row>
        <row r="1756">
          <cell r="C1756" t="str">
            <v>North Pentecost (Pentecost)</v>
          </cell>
        </row>
        <row r="1757">
          <cell r="C1757" t="str">
            <v>North Pentecost (Pentecost)</v>
          </cell>
        </row>
        <row r="1758">
          <cell r="C1758" t="str">
            <v>North Pentecost (Pentecost)</v>
          </cell>
        </row>
        <row r="1759">
          <cell r="C1759" t="str">
            <v>North Pentecost (Pentecost)</v>
          </cell>
        </row>
        <row r="1760">
          <cell r="C1760" t="str">
            <v>North Pentecost (Pentecost)</v>
          </cell>
        </row>
        <row r="1761">
          <cell r="C1761" t="str">
            <v>North Pentecost (Pentecost)</v>
          </cell>
        </row>
        <row r="1762">
          <cell r="C1762" t="str">
            <v>North Pentecost (Pentecost)</v>
          </cell>
        </row>
        <row r="1763">
          <cell r="C1763" t="str">
            <v>North Pentecost (Pentecost)</v>
          </cell>
        </row>
        <row r="1764">
          <cell r="C1764" t="str">
            <v>North Pentecost (Pentecost)</v>
          </cell>
        </row>
        <row r="1765">
          <cell r="C1765" t="str">
            <v>North Pentecost (Pentecost)</v>
          </cell>
        </row>
        <row r="1766">
          <cell r="C1766" t="str">
            <v>North Pentecost (Pentecost)</v>
          </cell>
        </row>
        <row r="1767">
          <cell r="C1767" t="str">
            <v>North Pentecost (Pentecost)</v>
          </cell>
        </row>
        <row r="1768">
          <cell r="C1768" t="str">
            <v>North Pentecost (Pentecost)</v>
          </cell>
        </row>
        <row r="1769">
          <cell r="C1769" t="str">
            <v>North Pentecost (Pentecost)</v>
          </cell>
        </row>
        <row r="1770">
          <cell r="C1770" t="str">
            <v>North Pentecost (Pentecost)</v>
          </cell>
        </row>
        <row r="1771">
          <cell r="C1771" t="str">
            <v>North Pentecost (Pentecost)</v>
          </cell>
        </row>
        <row r="1772">
          <cell r="C1772" t="str">
            <v>North Pentecost (Pentecost)</v>
          </cell>
        </row>
        <row r="1773">
          <cell r="C1773" t="str">
            <v>North Pentecost (Pentecost)</v>
          </cell>
        </row>
        <row r="1774">
          <cell r="C1774" t="str">
            <v>North Pentecost (Pentecost)</v>
          </cell>
        </row>
        <row r="1775">
          <cell r="C1775" t="str">
            <v>North Pentecost (Pentecost)</v>
          </cell>
        </row>
        <row r="1776">
          <cell r="C1776" t="str">
            <v>North Pentecost (Pentecost)</v>
          </cell>
        </row>
        <row r="1777">
          <cell r="C1777" t="str">
            <v>North Pentecost (Pentecost)</v>
          </cell>
        </row>
        <row r="1778">
          <cell r="C1778" t="str">
            <v>North Pentecost (Pentecost)</v>
          </cell>
        </row>
        <row r="1779">
          <cell r="C1779" t="str">
            <v>North Pentecost (Pentecost)</v>
          </cell>
        </row>
        <row r="1780">
          <cell r="C1780" t="str">
            <v>North Pentecost (Pentecost)</v>
          </cell>
        </row>
        <row r="1781">
          <cell r="C1781" t="str">
            <v>North Pentecost (Pentecost)</v>
          </cell>
        </row>
        <row r="1782">
          <cell r="C1782" t="str">
            <v>North Pentecost (Pentecost)</v>
          </cell>
        </row>
        <row r="1783">
          <cell r="C1783" t="str">
            <v>North Pentecost (Pentecost)</v>
          </cell>
        </row>
        <row r="1784">
          <cell r="C1784" t="str">
            <v>North Pentecost (Pentecost)</v>
          </cell>
        </row>
        <row r="1785">
          <cell r="C1785" t="str">
            <v>North Pentecost (Pentecost)</v>
          </cell>
        </row>
        <row r="1786">
          <cell r="C1786" t="str">
            <v>North Pentecost (Pentecost)</v>
          </cell>
        </row>
        <row r="1787">
          <cell r="C1787" t="str">
            <v>North Pentecost (Pentecost)</v>
          </cell>
        </row>
        <row r="1788">
          <cell r="C1788" t="str">
            <v>North Pentecost (Pentecost)</v>
          </cell>
        </row>
        <row r="1789">
          <cell r="C1789" t="str">
            <v>North Pentecost (Pentecost)</v>
          </cell>
        </row>
        <row r="1790">
          <cell r="C1790" t="str">
            <v>North Pentecost (Pentecost)</v>
          </cell>
        </row>
        <row r="1791">
          <cell r="C1791" t="str">
            <v>North Pentecost (Pentecost)</v>
          </cell>
        </row>
        <row r="1792">
          <cell r="C1792" t="str">
            <v>North Pentecost (Pentecost)</v>
          </cell>
        </row>
        <row r="1793">
          <cell r="C1793" t="str">
            <v>North Pentecost (Pentecost)</v>
          </cell>
        </row>
        <row r="1794">
          <cell r="C1794" t="str">
            <v>North Pentecost (Pentecost)</v>
          </cell>
        </row>
        <row r="1795">
          <cell r="C1795" t="str">
            <v>North Pentecost (Pentecost)</v>
          </cell>
        </row>
        <row r="1796">
          <cell r="C1796" t="str">
            <v>North Pentecost (Pentecost)</v>
          </cell>
        </row>
        <row r="1797">
          <cell r="C1797" t="str">
            <v>North Pentecost (Pentecost)</v>
          </cell>
        </row>
        <row r="1798">
          <cell r="C1798" t="str">
            <v>North Pentecost (Pentecost)</v>
          </cell>
        </row>
        <row r="1799">
          <cell r="C1799" t="str">
            <v>North Pentecost (Pentecost)</v>
          </cell>
        </row>
        <row r="1800">
          <cell r="C1800" t="str">
            <v>North Santo (Santo)</v>
          </cell>
        </row>
        <row r="1801">
          <cell r="C1801" t="str">
            <v>North Santo (Santo)</v>
          </cell>
        </row>
        <row r="1802">
          <cell r="C1802" t="str">
            <v>North Santo (Santo)</v>
          </cell>
        </row>
        <row r="1803">
          <cell r="C1803" t="str">
            <v>North Santo (Santo)</v>
          </cell>
        </row>
        <row r="1804">
          <cell r="C1804" t="str">
            <v>North Santo (Santo)</v>
          </cell>
        </row>
        <row r="1805">
          <cell r="C1805" t="str">
            <v>North Santo (Santo)</v>
          </cell>
        </row>
        <row r="1806">
          <cell r="C1806" t="str">
            <v>North Santo (Santo)</v>
          </cell>
        </row>
        <row r="1807">
          <cell r="C1807" t="str">
            <v>North Santo (Santo)</v>
          </cell>
        </row>
        <row r="1808">
          <cell r="C1808" t="str">
            <v>North Santo (Santo)</v>
          </cell>
        </row>
        <row r="1809">
          <cell r="C1809" t="str">
            <v>North Santo (Santo)</v>
          </cell>
        </row>
        <row r="1810">
          <cell r="C1810" t="str">
            <v>North Santo (Santo)</v>
          </cell>
        </row>
        <row r="1811">
          <cell r="C1811" t="str">
            <v>North Santo (Santo)</v>
          </cell>
        </row>
        <row r="1812">
          <cell r="C1812" t="str">
            <v>North Santo (Santo)</v>
          </cell>
        </row>
        <row r="1813">
          <cell r="C1813" t="str">
            <v>North Santo (Santo)</v>
          </cell>
        </row>
        <row r="1814">
          <cell r="C1814" t="str">
            <v>North Santo (Santo)</v>
          </cell>
        </row>
        <row r="1815">
          <cell r="C1815" t="str">
            <v>North Santo (Santo)</v>
          </cell>
        </row>
        <row r="1816">
          <cell r="C1816" t="str">
            <v>North Santo (Santo)</v>
          </cell>
        </row>
        <row r="1817">
          <cell r="C1817" t="str">
            <v>North Santo (Santo)</v>
          </cell>
        </row>
        <row r="1818">
          <cell r="C1818" t="str">
            <v>North Santo (Santo)</v>
          </cell>
        </row>
        <row r="1819">
          <cell r="C1819" t="str">
            <v>North Santo (Santo)</v>
          </cell>
        </row>
        <row r="1820">
          <cell r="C1820" t="str">
            <v>North Santo (Santo)</v>
          </cell>
        </row>
        <row r="1821">
          <cell r="C1821" t="str">
            <v>North Santo (Santo)</v>
          </cell>
        </row>
        <row r="1822">
          <cell r="C1822" t="str">
            <v>North Santo (Santo)</v>
          </cell>
        </row>
        <row r="1823">
          <cell r="C1823" t="str">
            <v>North Santo (Santo)</v>
          </cell>
        </row>
        <row r="1824">
          <cell r="C1824" t="str">
            <v>North Santo (Santo)</v>
          </cell>
        </row>
        <row r="1825">
          <cell r="C1825" t="str">
            <v>North Santo (Santo)</v>
          </cell>
        </row>
        <row r="1826">
          <cell r="C1826" t="str">
            <v>North Santo (Santo)</v>
          </cell>
        </row>
        <row r="1827">
          <cell r="C1827" t="str">
            <v>North Santo (Santo)</v>
          </cell>
        </row>
        <row r="1828">
          <cell r="C1828" t="str">
            <v>North Santo (Santo)</v>
          </cell>
        </row>
        <row r="1829">
          <cell r="C1829" t="str">
            <v>North Santo (Santo)</v>
          </cell>
        </row>
        <row r="1830">
          <cell r="C1830" t="str">
            <v>North Santo (Santo)</v>
          </cell>
        </row>
        <row r="1831">
          <cell r="C1831" t="str">
            <v>North Santo (Santo)</v>
          </cell>
        </row>
        <row r="1832">
          <cell r="C1832" t="str">
            <v>North Santo (Santo)</v>
          </cell>
        </row>
        <row r="1833">
          <cell r="C1833" t="str">
            <v>North Santo (Santo)</v>
          </cell>
        </row>
        <row r="1834">
          <cell r="C1834" t="str">
            <v>North Santo (Santo)</v>
          </cell>
        </row>
        <row r="1835">
          <cell r="C1835" t="str">
            <v>North Santo (Santo)</v>
          </cell>
        </row>
        <row r="1836">
          <cell r="C1836" t="str">
            <v>North Santo (Santo)</v>
          </cell>
        </row>
        <row r="1837">
          <cell r="C1837" t="str">
            <v>North Santo (Santo)</v>
          </cell>
        </row>
        <row r="1838">
          <cell r="C1838" t="str">
            <v>North Santo (Santo)</v>
          </cell>
        </row>
        <row r="1839">
          <cell r="C1839" t="str">
            <v>North Santo (Santo)</v>
          </cell>
        </row>
        <row r="1840">
          <cell r="C1840" t="str">
            <v>North Santo (Santo)</v>
          </cell>
        </row>
        <row r="1841">
          <cell r="C1841" t="str">
            <v>North Santo (Santo)</v>
          </cell>
        </row>
        <row r="1842">
          <cell r="C1842" t="str">
            <v>North Santo (Santo)</v>
          </cell>
        </row>
        <row r="1843">
          <cell r="C1843" t="str">
            <v>North Santo (Santo)</v>
          </cell>
        </row>
        <row r="1844">
          <cell r="C1844" t="str">
            <v>North Santo (Santo)</v>
          </cell>
        </row>
        <row r="1845">
          <cell r="C1845" t="str">
            <v>North Santo (Santo)</v>
          </cell>
        </row>
        <row r="1846">
          <cell r="C1846" t="str">
            <v>North Santo (Santo)</v>
          </cell>
        </row>
        <row r="1847">
          <cell r="C1847" t="str">
            <v>North Santo (Santo)</v>
          </cell>
        </row>
        <row r="1848">
          <cell r="C1848" t="str">
            <v>North Santo (Santo)</v>
          </cell>
        </row>
        <row r="1849">
          <cell r="C1849" t="str">
            <v>North Santo (Santo)</v>
          </cell>
        </row>
        <row r="1850">
          <cell r="C1850" t="str">
            <v>North Santo (Santo)</v>
          </cell>
        </row>
        <row r="1851">
          <cell r="C1851" t="str">
            <v>North Santo (Santo)</v>
          </cell>
        </row>
        <row r="1852">
          <cell r="C1852" t="str">
            <v>North Santo (Santo)</v>
          </cell>
        </row>
        <row r="1853">
          <cell r="C1853" t="str">
            <v>North Santo (Santo)</v>
          </cell>
        </row>
        <row r="1854">
          <cell r="C1854" t="str">
            <v>North Santo (Santo)</v>
          </cell>
        </row>
        <row r="1855">
          <cell r="C1855" t="str">
            <v>North Santo (Santo)</v>
          </cell>
        </row>
        <row r="1856">
          <cell r="C1856" t="str">
            <v>North Santo (Santo)</v>
          </cell>
        </row>
        <row r="1857">
          <cell r="C1857" t="str">
            <v>North Santo (Santo)</v>
          </cell>
        </row>
        <row r="1858">
          <cell r="C1858" t="str">
            <v>North Santo (Santo)</v>
          </cell>
        </row>
        <row r="1859">
          <cell r="C1859" t="str">
            <v>North Santo (Santo)</v>
          </cell>
        </row>
        <row r="1860">
          <cell r="C1860" t="str">
            <v>North Santo (Santo)</v>
          </cell>
        </row>
        <row r="1861">
          <cell r="C1861" t="str">
            <v>North Santo (Santo)</v>
          </cell>
        </row>
        <row r="1862">
          <cell r="C1862" t="str">
            <v>North Santo (Santo)</v>
          </cell>
        </row>
        <row r="1863">
          <cell r="C1863" t="str">
            <v>North Santo (Santo)</v>
          </cell>
        </row>
        <row r="1864">
          <cell r="C1864" t="str">
            <v>North Santo (Santo)</v>
          </cell>
        </row>
        <row r="1865">
          <cell r="C1865" t="str">
            <v>North Santo (Santo)</v>
          </cell>
        </row>
        <row r="1866">
          <cell r="C1866" t="str">
            <v>North Santo (Santo)</v>
          </cell>
        </row>
        <row r="1867">
          <cell r="C1867" t="str">
            <v>North Santo (Santo)</v>
          </cell>
        </row>
        <row r="1868">
          <cell r="C1868" t="str">
            <v>North Santo (Santo)</v>
          </cell>
        </row>
        <row r="1869">
          <cell r="C1869" t="str">
            <v>North Santo (Santo)</v>
          </cell>
        </row>
        <row r="1870">
          <cell r="C1870" t="str">
            <v>North Santo (Santo)</v>
          </cell>
        </row>
        <row r="1871">
          <cell r="C1871" t="str">
            <v>North Santo (Santo)</v>
          </cell>
        </row>
        <row r="1872">
          <cell r="C1872" t="str">
            <v>North Santo (Santo)</v>
          </cell>
        </row>
        <row r="1873">
          <cell r="C1873" t="str">
            <v>North Santo (Santo)</v>
          </cell>
        </row>
        <row r="1874">
          <cell r="C1874" t="str">
            <v>North Santo (Santo)</v>
          </cell>
        </row>
        <row r="1875">
          <cell r="C1875" t="str">
            <v>North Santo (Santo)</v>
          </cell>
        </row>
        <row r="1876">
          <cell r="C1876" t="str">
            <v>North Santo (Santo)</v>
          </cell>
        </row>
        <row r="1877">
          <cell r="C1877" t="str">
            <v>North Santo (Santo)</v>
          </cell>
        </row>
        <row r="1878">
          <cell r="C1878" t="str">
            <v>North Santo (Santo)</v>
          </cell>
        </row>
        <row r="1879">
          <cell r="C1879" t="str">
            <v>North Santo (Santo)</v>
          </cell>
        </row>
        <row r="1880">
          <cell r="C1880" t="str">
            <v>North Santo (Santo)</v>
          </cell>
        </row>
        <row r="1881">
          <cell r="C1881" t="str">
            <v>North Santo (Santo)</v>
          </cell>
        </row>
        <row r="1882">
          <cell r="C1882" t="str">
            <v>North Santo (Santo)</v>
          </cell>
        </row>
        <row r="1883">
          <cell r="C1883" t="str">
            <v>North Santo (Santo)</v>
          </cell>
        </row>
        <row r="1884">
          <cell r="C1884" t="str">
            <v>North Santo (Santo)</v>
          </cell>
        </row>
        <row r="1885">
          <cell r="C1885" t="str">
            <v>North Santo (Santo)</v>
          </cell>
        </row>
        <row r="1886">
          <cell r="C1886" t="str">
            <v>North Santo (Santo)</v>
          </cell>
        </row>
        <row r="1887">
          <cell r="C1887" t="str">
            <v>North Santo (Santo)</v>
          </cell>
        </row>
        <row r="1888">
          <cell r="C1888" t="str">
            <v>North Santo (Santo)</v>
          </cell>
        </row>
        <row r="1889">
          <cell r="C1889" t="str">
            <v>North Santo (Santo)</v>
          </cell>
        </row>
        <row r="1890">
          <cell r="C1890" t="str">
            <v>North Santo (Santo)</v>
          </cell>
        </row>
        <row r="1891">
          <cell r="C1891" t="str">
            <v>North Santo (Santo)</v>
          </cell>
        </row>
        <row r="1892">
          <cell r="C1892" t="str">
            <v>North Santo (Santo)</v>
          </cell>
        </row>
        <row r="1893">
          <cell r="C1893" t="str">
            <v>North Santo (Santo)</v>
          </cell>
        </row>
        <row r="1894">
          <cell r="C1894" t="str">
            <v>North Santo (Santo)</v>
          </cell>
        </row>
        <row r="1895">
          <cell r="C1895" t="str">
            <v>North Santo (Santo)</v>
          </cell>
        </row>
        <row r="1896">
          <cell r="C1896" t="str">
            <v>North Santo (Santo)</v>
          </cell>
        </row>
        <row r="1897">
          <cell r="C1897" t="str">
            <v>North Santo (Santo)</v>
          </cell>
        </row>
        <row r="1898">
          <cell r="C1898" t="str">
            <v>North Santo (Santo)</v>
          </cell>
        </row>
        <row r="1899">
          <cell r="C1899" t="str">
            <v>North Santo (Santo)</v>
          </cell>
        </row>
        <row r="1900">
          <cell r="C1900" t="str">
            <v>North Santo (Santo)</v>
          </cell>
        </row>
        <row r="1901">
          <cell r="C1901" t="str">
            <v>North Santo (Santo)</v>
          </cell>
        </row>
        <row r="1902">
          <cell r="C1902" t="str">
            <v>North Santo (Santo)</v>
          </cell>
        </row>
        <row r="1903">
          <cell r="C1903" t="str">
            <v>North Santo (Santo)</v>
          </cell>
        </row>
        <row r="1904">
          <cell r="C1904" t="str">
            <v>North Santo (Santo)</v>
          </cell>
        </row>
        <row r="1905">
          <cell r="C1905" t="str">
            <v>North Santo (Santo)</v>
          </cell>
        </row>
        <row r="1906">
          <cell r="C1906" t="str">
            <v>North Santo (Santo)</v>
          </cell>
        </row>
        <row r="1907">
          <cell r="C1907" t="str">
            <v>North Santo (Santo)</v>
          </cell>
        </row>
        <row r="1908">
          <cell r="C1908" t="str">
            <v>North Santo (Santo)</v>
          </cell>
        </row>
        <row r="1909">
          <cell r="C1909" t="str">
            <v>North Santo (Santo)</v>
          </cell>
        </row>
        <row r="1910">
          <cell r="C1910" t="str">
            <v>North Santo (Santo)</v>
          </cell>
        </row>
        <row r="1911">
          <cell r="C1911" t="str">
            <v>North Santo (Santo)</v>
          </cell>
        </row>
        <row r="1912">
          <cell r="C1912" t="str">
            <v>North Santo (Santo)</v>
          </cell>
        </row>
        <row r="1913">
          <cell r="C1913" t="str">
            <v>North Santo (Santo)</v>
          </cell>
        </row>
        <row r="1914">
          <cell r="C1914" t="str">
            <v>North Santo (Santo)</v>
          </cell>
        </row>
        <row r="1915">
          <cell r="C1915" t="str">
            <v>North Santo (Santo)</v>
          </cell>
        </row>
        <row r="1916">
          <cell r="C1916" t="str">
            <v>North Santo (Santo)</v>
          </cell>
        </row>
        <row r="1917">
          <cell r="C1917" t="str">
            <v>North Santo (Santo)</v>
          </cell>
        </row>
        <row r="1918">
          <cell r="C1918" t="str">
            <v>North Santo (Santo)</v>
          </cell>
        </row>
        <row r="1919">
          <cell r="C1919" t="str">
            <v>North Santo (Santo)</v>
          </cell>
        </row>
        <row r="1920">
          <cell r="C1920" t="str">
            <v>North Santo (Santo)</v>
          </cell>
        </row>
        <row r="1921">
          <cell r="C1921" t="str">
            <v>North Santo (Santo)</v>
          </cell>
        </row>
        <row r="1922">
          <cell r="C1922" t="str">
            <v>North Santo (Santo)</v>
          </cell>
        </row>
        <row r="1923">
          <cell r="C1923" t="str">
            <v>North Santo (Santo)</v>
          </cell>
        </row>
        <row r="1924">
          <cell r="C1924" t="str">
            <v>North Santo (Santo)</v>
          </cell>
        </row>
        <row r="1925">
          <cell r="C1925" t="str">
            <v>North Santo (Santo)</v>
          </cell>
        </row>
        <row r="1926">
          <cell r="C1926" t="str">
            <v>North Santo (Santo)</v>
          </cell>
        </row>
        <row r="1927">
          <cell r="C1927" t="str">
            <v>North Santo (Santo)</v>
          </cell>
        </row>
        <row r="1928">
          <cell r="C1928" t="str">
            <v>North Santo (Santo)</v>
          </cell>
        </row>
        <row r="1929">
          <cell r="C1929" t="str">
            <v>North Santo (Santo)</v>
          </cell>
        </row>
        <row r="1930">
          <cell r="C1930" t="str">
            <v>North Santo (Santo)</v>
          </cell>
        </row>
        <row r="1931">
          <cell r="C1931" t="str">
            <v>North Santo (Santo)</v>
          </cell>
        </row>
        <row r="1932">
          <cell r="C1932" t="str">
            <v>North Santo (Santo)</v>
          </cell>
        </row>
        <row r="1933">
          <cell r="C1933" t="str">
            <v>North Santo (Santo)</v>
          </cell>
        </row>
        <row r="1934">
          <cell r="C1934" t="str">
            <v>North Santo (Santo)</v>
          </cell>
        </row>
        <row r="1935">
          <cell r="C1935" t="str">
            <v>North Santo (Santo)</v>
          </cell>
        </row>
        <row r="1936">
          <cell r="C1936" t="str">
            <v>North Santo (Santo)</v>
          </cell>
        </row>
        <row r="1937">
          <cell r="C1937" t="str">
            <v>North Santo (Santo)</v>
          </cell>
        </row>
        <row r="1938">
          <cell r="C1938" t="str">
            <v>North Santo (Santo)</v>
          </cell>
        </row>
        <row r="1939">
          <cell r="C1939" t="str">
            <v>North Santo (Santo)</v>
          </cell>
        </row>
        <row r="1940">
          <cell r="C1940" t="str">
            <v>North Santo (Santo)</v>
          </cell>
        </row>
        <row r="1941">
          <cell r="C1941" t="str">
            <v>North Santo (Santo)</v>
          </cell>
        </row>
        <row r="1942">
          <cell r="C1942" t="str">
            <v>North Santo (Santo)</v>
          </cell>
        </row>
        <row r="1943">
          <cell r="C1943" t="str">
            <v>North Santo (Santo)</v>
          </cell>
        </row>
        <row r="1944">
          <cell r="C1944" t="str">
            <v>North Santo (Santo)</v>
          </cell>
        </row>
        <row r="1945">
          <cell r="C1945" t="str">
            <v>North Santo (Santo)</v>
          </cell>
        </row>
        <row r="1946">
          <cell r="C1946" t="str">
            <v>North Santo (Santo)</v>
          </cell>
        </row>
        <row r="1947">
          <cell r="C1947" t="str">
            <v>North Santo (Santo)</v>
          </cell>
        </row>
        <row r="1948">
          <cell r="C1948" t="str">
            <v>North Santo (Santo)</v>
          </cell>
        </row>
        <row r="1949">
          <cell r="C1949" t="str">
            <v>North Santo (Santo)</v>
          </cell>
        </row>
        <row r="1950">
          <cell r="C1950" t="str">
            <v>North Santo (Santo)</v>
          </cell>
        </row>
        <row r="1951">
          <cell r="C1951" t="str">
            <v>North Santo (Santo)</v>
          </cell>
        </row>
        <row r="1952">
          <cell r="C1952" t="str">
            <v>North Santo (Santo)</v>
          </cell>
        </row>
        <row r="1953">
          <cell r="C1953" t="str">
            <v>North Santo (Santo)</v>
          </cell>
        </row>
        <row r="1954">
          <cell r="C1954" t="str">
            <v>North Santo (Santo)</v>
          </cell>
        </row>
        <row r="1955">
          <cell r="C1955" t="str">
            <v>North Santo (Santo)</v>
          </cell>
        </row>
        <row r="1956">
          <cell r="C1956" t="str">
            <v>North Santo (Santo)</v>
          </cell>
        </row>
        <row r="1957">
          <cell r="C1957" t="str">
            <v>North Santo (Santo)</v>
          </cell>
        </row>
        <row r="1958">
          <cell r="C1958" t="str">
            <v>North Santo (Santo)</v>
          </cell>
        </row>
        <row r="1959">
          <cell r="C1959" t="str">
            <v>North Santo (Santo)</v>
          </cell>
        </row>
        <row r="1960">
          <cell r="C1960" t="str">
            <v>North Santo (Santo)</v>
          </cell>
        </row>
        <row r="1961">
          <cell r="C1961" t="str">
            <v>North Santo (Santo)</v>
          </cell>
        </row>
        <row r="1962">
          <cell r="C1962" t="str">
            <v>North Santo (Santo)</v>
          </cell>
        </row>
        <row r="1963">
          <cell r="C1963" t="str">
            <v>North Santo (Santo)</v>
          </cell>
        </row>
        <row r="1964">
          <cell r="C1964" t="str">
            <v>North Santo (Santo)</v>
          </cell>
        </row>
        <row r="1965">
          <cell r="C1965" t="str">
            <v>North Santo (Santo)</v>
          </cell>
        </row>
        <row r="1966">
          <cell r="C1966" t="str">
            <v>North Santo (Santo)</v>
          </cell>
        </row>
        <row r="1967">
          <cell r="C1967" t="str">
            <v>North Tanna (Tanna)</v>
          </cell>
        </row>
        <row r="1968">
          <cell r="C1968" t="str">
            <v>North Tanna (Tanna)</v>
          </cell>
        </row>
        <row r="1969">
          <cell r="C1969" t="str">
            <v>North Tanna (Tanna)</v>
          </cell>
        </row>
        <row r="1970">
          <cell r="C1970" t="str">
            <v>North Tanna (Tanna)</v>
          </cell>
        </row>
        <row r="1971">
          <cell r="C1971" t="str">
            <v>North Tanna (Tanna)</v>
          </cell>
        </row>
        <row r="1972">
          <cell r="C1972" t="str">
            <v>North Tanna (Tanna)</v>
          </cell>
        </row>
        <row r="1973">
          <cell r="C1973" t="str">
            <v>North Tanna (Tanna)</v>
          </cell>
        </row>
        <row r="1974">
          <cell r="C1974" t="str">
            <v>North Tanna (Tanna)</v>
          </cell>
        </row>
        <row r="1975">
          <cell r="C1975" t="str">
            <v>North Tanna (Tanna)</v>
          </cell>
        </row>
        <row r="1976">
          <cell r="C1976" t="str">
            <v>North Tanna (Tanna)</v>
          </cell>
        </row>
        <row r="1977">
          <cell r="C1977" t="str">
            <v>North Tanna (Tanna)</v>
          </cell>
        </row>
        <row r="1978">
          <cell r="C1978" t="str">
            <v>North Tanna (Tanna)</v>
          </cell>
        </row>
        <row r="1979">
          <cell r="C1979" t="str">
            <v>North Tanna (Tanna)</v>
          </cell>
        </row>
        <row r="1980">
          <cell r="C1980" t="str">
            <v>North Tanna (Tanna)</v>
          </cell>
        </row>
        <row r="1981">
          <cell r="C1981" t="str">
            <v>North Tanna (Tanna)</v>
          </cell>
        </row>
        <row r="1982">
          <cell r="C1982" t="str">
            <v>North Tanna (Tanna)</v>
          </cell>
        </row>
        <row r="1983">
          <cell r="C1983" t="str">
            <v>North Tanna (Tanna)</v>
          </cell>
        </row>
        <row r="1984">
          <cell r="C1984" t="str">
            <v>North Tanna (Tanna)</v>
          </cell>
        </row>
        <row r="1985">
          <cell r="C1985" t="str">
            <v>North Tanna (Tanna)</v>
          </cell>
        </row>
        <row r="1986">
          <cell r="C1986" t="str">
            <v>North Tanna (Tanna)</v>
          </cell>
        </row>
        <row r="1987">
          <cell r="C1987" t="str">
            <v>North Tanna (Tanna)</v>
          </cell>
        </row>
        <row r="1988">
          <cell r="C1988" t="str">
            <v>North Tanna (Tanna)</v>
          </cell>
        </row>
        <row r="1989">
          <cell r="C1989" t="str">
            <v>North Tanna (Tanna)</v>
          </cell>
        </row>
        <row r="1990">
          <cell r="C1990" t="str">
            <v>North Tanna (Tanna)</v>
          </cell>
        </row>
        <row r="1991">
          <cell r="C1991" t="str">
            <v>North Tanna (Tanna)</v>
          </cell>
        </row>
        <row r="1992">
          <cell r="C1992" t="str">
            <v>North Tanna (Tanna)</v>
          </cell>
        </row>
        <row r="1993">
          <cell r="C1993" t="str">
            <v>North Tanna (Tanna)</v>
          </cell>
        </row>
        <row r="1994">
          <cell r="C1994" t="str">
            <v>North Tanna (Tanna)</v>
          </cell>
        </row>
        <row r="1995">
          <cell r="C1995" t="str">
            <v>North Tanna (Tanna)</v>
          </cell>
        </row>
        <row r="1996">
          <cell r="C1996" t="str">
            <v>North Tanna (Tanna)</v>
          </cell>
        </row>
        <row r="1997">
          <cell r="C1997" t="str">
            <v>North Tanna (Tanna)</v>
          </cell>
        </row>
        <row r="1998">
          <cell r="C1998" t="str">
            <v>North Tanna (Tanna)</v>
          </cell>
        </row>
        <row r="1999">
          <cell r="C1999" t="str">
            <v>North Tanna (Tanna)</v>
          </cell>
        </row>
        <row r="2000">
          <cell r="C2000" t="str">
            <v>North Tanna (Tanna)</v>
          </cell>
        </row>
        <row r="2001">
          <cell r="C2001" t="str">
            <v>North Tanna (Tanna)</v>
          </cell>
        </row>
        <row r="2002">
          <cell r="C2002" t="str">
            <v>North Tanna (Tanna)</v>
          </cell>
        </row>
        <row r="2003">
          <cell r="C2003" t="str">
            <v>North Tanna (Tanna)</v>
          </cell>
        </row>
        <row r="2004">
          <cell r="C2004" t="str">
            <v>North Tanna (Tanna)</v>
          </cell>
        </row>
        <row r="2005">
          <cell r="C2005" t="str">
            <v>North Tanna (Tanna)</v>
          </cell>
        </row>
        <row r="2006">
          <cell r="C2006" t="str">
            <v>North Tanna (Tanna)</v>
          </cell>
        </row>
        <row r="2007">
          <cell r="C2007" t="str">
            <v>North Tanna (Tanna)</v>
          </cell>
        </row>
        <row r="2008">
          <cell r="C2008" t="str">
            <v>North Tanna (Tanna)</v>
          </cell>
        </row>
        <row r="2009">
          <cell r="C2009" t="str">
            <v>North Tanna (Tanna)</v>
          </cell>
        </row>
        <row r="2010">
          <cell r="C2010" t="str">
            <v>North Tanna (Tanna)</v>
          </cell>
        </row>
        <row r="2011">
          <cell r="C2011" t="str">
            <v>North Tanna (Tanna)</v>
          </cell>
        </row>
        <row r="2012">
          <cell r="C2012" t="str">
            <v>North Tanna (Tanna)</v>
          </cell>
        </row>
        <row r="2013">
          <cell r="C2013" t="str">
            <v>North Tanna (Tanna)</v>
          </cell>
        </row>
        <row r="2014">
          <cell r="C2014" t="str">
            <v>North Tanna (Tanna)</v>
          </cell>
        </row>
        <row r="2015">
          <cell r="C2015" t="str">
            <v>North Tanna (Tanna)</v>
          </cell>
        </row>
        <row r="2016">
          <cell r="C2016" t="str">
            <v>North Tanna (Tanna)</v>
          </cell>
        </row>
        <row r="2017">
          <cell r="C2017" t="str">
            <v>North Tanna (Tanna)</v>
          </cell>
        </row>
        <row r="2018">
          <cell r="C2018" t="str">
            <v>North Tanna (Tanna)</v>
          </cell>
        </row>
        <row r="2019">
          <cell r="C2019" t="str">
            <v>North Tanna (Tanna)</v>
          </cell>
        </row>
        <row r="2020">
          <cell r="C2020" t="str">
            <v>North Tanna (Tanna)</v>
          </cell>
        </row>
        <row r="2021">
          <cell r="C2021" t="str">
            <v>North Tanna (Tanna)</v>
          </cell>
        </row>
        <row r="2022">
          <cell r="C2022" t="str">
            <v>North Tanna (Tanna)</v>
          </cell>
        </row>
        <row r="2023">
          <cell r="C2023" t="str">
            <v>North Tanna (Tanna)</v>
          </cell>
        </row>
        <row r="2024">
          <cell r="C2024" t="str">
            <v>North Tanna (Tanna)</v>
          </cell>
        </row>
        <row r="2025">
          <cell r="C2025" t="str">
            <v>North Tanna (Tanna)</v>
          </cell>
        </row>
        <row r="2026">
          <cell r="C2026" t="str">
            <v>North Tanna (Tanna)</v>
          </cell>
        </row>
        <row r="2027">
          <cell r="C2027" t="str">
            <v>North Tanna (Tanna)</v>
          </cell>
        </row>
        <row r="2028">
          <cell r="C2028" t="str">
            <v>North Tanna (Tanna)</v>
          </cell>
        </row>
        <row r="2029">
          <cell r="C2029" t="str">
            <v>North Tanna (Tanna)</v>
          </cell>
        </row>
        <row r="2030">
          <cell r="C2030" t="str">
            <v>North Tanna (Tanna)</v>
          </cell>
        </row>
        <row r="2031">
          <cell r="C2031" t="str">
            <v>North Tanna (Tanna)</v>
          </cell>
        </row>
        <row r="2032">
          <cell r="C2032" t="str">
            <v>North Tanna (Tanna)</v>
          </cell>
        </row>
        <row r="2033">
          <cell r="C2033" t="str">
            <v>North Tanna (Tanna)</v>
          </cell>
        </row>
        <row r="2034">
          <cell r="C2034" t="str">
            <v>North Tanna (Tanna)</v>
          </cell>
        </row>
        <row r="2035">
          <cell r="C2035" t="str">
            <v>North Tanna (Tanna)</v>
          </cell>
        </row>
        <row r="2036">
          <cell r="C2036" t="str">
            <v>North Tanna (Tanna)</v>
          </cell>
        </row>
        <row r="2037">
          <cell r="C2037" t="str">
            <v>North Tanna (Tanna)</v>
          </cell>
        </row>
        <row r="2038">
          <cell r="C2038" t="str">
            <v>North Tanna (Tanna)</v>
          </cell>
        </row>
        <row r="2039">
          <cell r="C2039" t="str">
            <v>North Tongoa (Laika)</v>
          </cell>
        </row>
        <row r="2040">
          <cell r="C2040" t="str">
            <v>North Tongoa (Tevala Kiki)</v>
          </cell>
        </row>
        <row r="2041">
          <cell r="C2041" t="str">
            <v>North Tongoa (Tevala)</v>
          </cell>
        </row>
        <row r="2042">
          <cell r="C2042" t="str">
            <v>North Tongoa (Tongoa)</v>
          </cell>
        </row>
        <row r="2043">
          <cell r="C2043" t="str">
            <v>North Tongoa (Tongoa)</v>
          </cell>
        </row>
        <row r="2044">
          <cell r="C2044" t="str">
            <v>North Tongoa (Tongoa)</v>
          </cell>
        </row>
        <row r="2045">
          <cell r="C2045" t="str">
            <v>North Tongoa (Tongoa)</v>
          </cell>
        </row>
        <row r="2046">
          <cell r="C2046" t="str">
            <v>North Tongoa (Tongoa)</v>
          </cell>
        </row>
        <row r="2047">
          <cell r="C2047" t="str">
            <v>North Tongoa (Tongoa)</v>
          </cell>
        </row>
        <row r="2048">
          <cell r="C2048" t="str">
            <v>North Tongoa (Tongoa)</v>
          </cell>
        </row>
        <row r="2049">
          <cell r="C2049" t="str">
            <v>North Tongoa (Tongoa)</v>
          </cell>
        </row>
        <row r="2050">
          <cell r="C2050" t="str">
            <v>North Tongoa (Tongoa)</v>
          </cell>
        </row>
        <row r="2051">
          <cell r="C2051" t="str">
            <v>North Tongoa (Tongoa)</v>
          </cell>
        </row>
        <row r="2052">
          <cell r="C2052" t="str">
            <v>North Tongoa (Tongoa)</v>
          </cell>
        </row>
        <row r="2053">
          <cell r="C2053" t="str">
            <v>North Tongoa (Tongoa)</v>
          </cell>
        </row>
        <row r="2054">
          <cell r="C2054" t="str">
            <v>North Tongoa (Tongoa)</v>
          </cell>
        </row>
        <row r="2055">
          <cell r="C2055" t="str">
            <v>North Tongoa (Tongoa)</v>
          </cell>
        </row>
        <row r="2056">
          <cell r="C2056" t="str">
            <v>North Tongoa (Tongoa)</v>
          </cell>
        </row>
        <row r="2057">
          <cell r="C2057" t="str">
            <v>North Tongoa (Tongoa)</v>
          </cell>
        </row>
        <row r="2058">
          <cell r="C2058" t="str">
            <v>North Tongoa (Tongoa)</v>
          </cell>
        </row>
        <row r="2059">
          <cell r="C2059" t="str">
            <v>North Tongoa (Tongoa)</v>
          </cell>
        </row>
        <row r="2060">
          <cell r="C2060" t="str">
            <v>North Tongoa (Tongoa)</v>
          </cell>
        </row>
        <row r="2061">
          <cell r="C2061" t="str">
            <v>North Tongoa (Tongoa)</v>
          </cell>
        </row>
        <row r="2062">
          <cell r="C2062" t="str">
            <v>North Tongoa (Tongoa)</v>
          </cell>
        </row>
        <row r="2063">
          <cell r="C2063" t="str">
            <v>North Tongoa (Tongoa)</v>
          </cell>
        </row>
        <row r="2064">
          <cell r="C2064" t="str">
            <v>North Tongoa (Tongoa)</v>
          </cell>
        </row>
        <row r="2065">
          <cell r="C2065" t="str">
            <v>North Tongoa (Tongoa)</v>
          </cell>
        </row>
        <row r="2066">
          <cell r="C2066" t="str">
            <v>North Tongoa (Tongoa)</v>
          </cell>
        </row>
        <row r="2067">
          <cell r="C2067" t="str">
            <v>North Tongoa (Tongoa)</v>
          </cell>
        </row>
        <row r="2068">
          <cell r="C2068" t="str">
            <v>North Tongoa (Tongoa)</v>
          </cell>
        </row>
        <row r="2069">
          <cell r="C2069" t="str">
            <v>North Tongoa (Tongoa)</v>
          </cell>
        </row>
        <row r="2070">
          <cell r="C2070" t="str">
            <v>North Tongoa (Tongoa)</v>
          </cell>
        </row>
        <row r="2071">
          <cell r="C2071" t="str">
            <v>North Tongoa (Tongoa)</v>
          </cell>
        </row>
        <row r="2072">
          <cell r="C2072" t="str">
            <v>North West Malekula (Malekula)</v>
          </cell>
        </row>
        <row r="2073">
          <cell r="C2073" t="str">
            <v>North West Malekula (Malekula)</v>
          </cell>
        </row>
        <row r="2074">
          <cell r="C2074" t="str">
            <v>North West Malekula (Malekula)</v>
          </cell>
        </row>
        <row r="2075">
          <cell r="C2075" t="str">
            <v>North West Malekula (Malekula)</v>
          </cell>
        </row>
        <row r="2076">
          <cell r="C2076" t="str">
            <v>North West Malekula (Malekula)</v>
          </cell>
        </row>
        <row r="2077">
          <cell r="C2077" t="str">
            <v>North West Malekula (Malekula)</v>
          </cell>
        </row>
        <row r="2078">
          <cell r="C2078" t="str">
            <v>North West Malekula (Malekula)</v>
          </cell>
        </row>
        <row r="2079">
          <cell r="C2079" t="str">
            <v>North West Malekula (Malekula)</v>
          </cell>
        </row>
        <row r="2080">
          <cell r="C2080" t="str">
            <v>North West Malekula (Malekula)</v>
          </cell>
        </row>
        <row r="2081">
          <cell r="C2081" t="str">
            <v>North West Malekula (Malekula)</v>
          </cell>
        </row>
        <row r="2082">
          <cell r="C2082" t="str">
            <v>North West Malekula (Malekula)</v>
          </cell>
        </row>
        <row r="2083">
          <cell r="C2083" t="str">
            <v>North West Malekula (Malekula)</v>
          </cell>
        </row>
        <row r="2084">
          <cell r="C2084" t="str">
            <v>North West Malekula (Malekula)</v>
          </cell>
        </row>
        <row r="2085">
          <cell r="C2085" t="str">
            <v>North West Malekula (Malekula)</v>
          </cell>
        </row>
        <row r="2086">
          <cell r="C2086" t="str">
            <v>North West Malekula (Malekula)</v>
          </cell>
        </row>
        <row r="2087">
          <cell r="C2087" t="str">
            <v>North West Malekula (Malekula)</v>
          </cell>
        </row>
        <row r="2088">
          <cell r="C2088" t="str">
            <v>North West Malekula (Malekula)</v>
          </cell>
        </row>
        <row r="2089">
          <cell r="C2089" t="str">
            <v>North West Malekula (Malekula)</v>
          </cell>
        </row>
        <row r="2090">
          <cell r="C2090" t="str">
            <v>North West Malekula (Malekula)</v>
          </cell>
        </row>
        <row r="2091">
          <cell r="C2091" t="str">
            <v>North West Malekula (Malekula)</v>
          </cell>
        </row>
        <row r="2092">
          <cell r="C2092" t="str">
            <v>North West Malekula (Malekula)</v>
          </cell>
        </row>
        <row r="2093">
          <cell r="C2093" t="str">
            <v>North West Malekula (Malekula)</v>
          </cell>
        </row>
        <row r="2094">
          <cell r="C2094" t="str">
            <v>North West Malekula (Malekula)</v>
          </cell>
        </row>
        <row r="2095">
          <cell r="C2095" t="str">
            <v>North West Malekula (Malekula)</v>
          </cell>
        </row>
        <row r="2096">
          <cell r="C2096" t="str">
            <v>North West Malekula (Malekula)</v>
          </cell>
        </row>
        <row r="2097">
          <cell r="C2097" t="str">
            <v>North West Malekula (Malekula)</v>
          </cell>
        </row>
        <row r="2098">
          <cell r="C2098" t="str">
            <v>North West Malekula (Malekula)</v>
          </cell>
        </row>
        <row r="2099">
          <cell r="C2099" t="str">
            <v>North West Malekula (Malekula)</v>
          </cell>
        </row>
        <row r="2100">
          <cell r="C2100" t="str">
            <v>North West Malekula (Malekula)</v>
          </cell>
        </row>
        <row r="2101">
          <cell r="C2101" t="str">
            <v>North West Malekula (Malekula)</v>
          </cell>
        </row>
        <row r="2102">
          <cell r="C2102" t="str">
            <v>North West Malekula (Malekula)</v>
          </cell>
        </row>
        <row r="2103">
          <cell r="C2103" t="str">
            <v>North West Malekula (Malekula)</v>
          </cell>
        </row>
        <row r="2104">
          <cell r="C2104" t="str">
            <v>North West Malekula (Malekula)</v>
          </cell>
        </row>
        <row r="2105">
          <cell r="C2105" t="str">
            <v>North West Malekula (Malekula)</v>
          </cell>
        </row>
        <row r="2106">
          <cell r="C2106" t="str">
            <v>North West Malekula (Malekula)</v>
          </cell>
        </row>
        <row r="2107">
          <cell r="C2107" t="str">
            <v>North West Malekula (Malekula)</v>
          </cell>
        </row>
        <row r="2108">
          <cell r="C2108" t="str">
            <v>North West Malekula (Malekula)</v>
          </cell>
        </row>
        <row r="2109">
          <cell r="C2109" t="str">
            <v>North West Malekula (Malekula)</v>
          </cell>
        </row>
        <row r="2110">
          <cell r="C2110" t="str">
            <v>North West Malekula (Malekula)</v>
          </cell>
        </row>
        <row r="2111">
          <cell r="C2111" t="str">
            <v>North West Malekula (Malekula)</v>
          </cell>
        </row>
        <row r="2112">
          <cell r="C2112" t="str">
            <v>North West Malekula (Malekula)</v>
          </cell>
        </row>
        <row r="2113">
          <cell r="C2113" t="str">
            <v>North West Malekula (Malekula)</v>
          </cell>
        </row>
        <row r="2114">
          <cell r="C2114" t="str">
            <v>North West Malekula (Malekula)</v>
          </cell>
        </row>
        <row r="2115">
          <cell r="C2115" t="str">
            <v>North West Malekula (Malekula)</v>
          </cell>
        </row>
        <row r="2116">
          <cell r="C2116" t="str">
            <v>North West Malekula (Malekula)</v>
          </cell>
        </row>
        <row r="2117">
          <cell r="C2117" t="str">
            <v>North West Malekula (Malekula)</v>
          </cell>
        </row>
        <row r="2118">
          <cell r="C2118" t="str">
            <v>North West Malekula (Malekula)</v>
          </cell>
        </row>
        <row r="2119">
          <cell r="C2119" t="str">
            <v>North West Malekula (Malekula)</v>
          </cell>
        </row>
        <row r="2120">
          <cell r="C2120" t="str">
            <v>North West Malekula (Malekula)</v>
          </cell>
        </row>
        <row r="2121">
          <cell r="C2121" t="str">
            <v>North West Malekula (Malekula)</v>
          </cell>
        </row>
        <row r="2122">
          <cell r="C2122" t="str">
            <v>North West Malekula (Malekula)</v>
          </cell>
        </row>
        <row r="2123">
          <cell r="C2123" t="str">
            <v>North West Malekula (Malekula)</v>
          </cell>
        </row>
        <row r="2124">
          <cell r="C2124" t="str">
            <v>North West Malekula (Malekula)</v>
          </cell>
        </row>
        <row r="2125">
          <cell r="C2125" t="str">
            <v>North West Malekula (Malekula)</v>
          </cell>
        </row>
        <row r="2126">
          <cell r="C2126" t="str">
            <v>North West Malekula (Malekula)</v>
          </cell>
        </row>
        <row r="2127">
          <cell r="C2127" t="str">
            <v>North West Malekula (Malekula)</v>
          </cell>
        </row>
        <row r="2128">
          <cell r="C2128" t="str">
            <v>North West Malekula (Malekula)</v>
          </cell>
        </row>
        <row r="2129">
          <cell r="C2129" t="str">
            <v>North West Malekula (Malekula)</v>
          </cell>
        </row>
        <row r="2130">
          <cell r="C2130" t="str">
            <v>North West Malekula (Malekula)</v>
          </cell>
        </row>
        <row r="2131">
          <cell r="C2131" t="str">
            <v>North West Malekula (Malekula)</v>
          </cell>
        </row>
        <row r="2132">
          <cell r="C2132" t="str">
            <v>North West Malekula (Malekula)</v>
          </cell>
        </row>
        <row r="2133">
          <cell r="C2133" t="str">
            <v>North West Malekula (Malekula)</v>
          </cell>
        </row>
        <row r="2134">
          <cell r="C2134" t="str">
            <v>North West Malekula (Malekula)</v>
          </cell>
        </row>
        <row r="2135">
          <cell r="C2135" t="str">
            <v>North West Malekula (Malekula)</v>
          </cell>
        </row>
        <row r="2136">
          <cell r="C2136" t="str">
            <v>North West Malekula (Malekula)</v>
          </cell>
        </row>
        <row r="2137">
          <cell r="C2137" t="str">
            <v>North West Malekula (Malekula)</v>
          </cell>
        </row>
        <row r="2138">
          <cell r="C2138" t="str">
            <v>North West Malekula (Malekula)</v>
          </cell>
        </row>
        <row r="2139">
          <cell r="C2139" t="str">
            <v>North West Malekula (Malekula)</v>
          </cell>
        </row>
        <row r="2140">
          <cell r="C2140" t="str">
            <v>North West Malekula (Malekula)</v>
          </cell>
        </row>
        <row r="2141">
          <cell r="C2141" t="str">
            <v>North West Malekula (Malekula)</v>
          </cell>
        </row>
        <row r="2142">
          <cell r="C2142" t="str">
            <v>North West Malekula (Malekula)</v>
          </cell>
        </row>
        <row r="2143">
          <cell r="C2143" t="str">
            <v>North West Malekula (Malekula)</v>
          </cell>
        </row>
        <row r="2144">
          <cell r="C2144" t="str">
            <v>North West Malekula (Malekula)</v>
          </cell>
        </row>
        <row r="2145">
          <cell r="C2145" t="str">
            <v>North West Malekula (Malekula)</v>
          </cell>
        </row>
        <row r="2146">
          <cell r="C2146" t="str">
            <v>North West Malekula (Malekula)</v>
          </cell>
        </row>
        <row r="2147">
          <cell r="C2147" t="str">
            <v>North West Malekula (Malekula)</v>
          </cell>
        </row>
        <row r="2148">
          <cell r="C2148" t="str">
            <v>North West Malekula (Malekula)</v>
          </cell>
        </row>
        <row r="2149">
          <cell r="C2149" t="str">
            <v>North West Malekula (Malekula)</v>
          </cell>
        </row>
        <row r="2150">
          <cell r="C2150" t="str">
            <v>North West Malekula (Malekula)</v>
          </cell>
        </row>
        <row r="2151">
          <cell r="C2151" t="str">
            <v>North West Malekula (Malekula)</v>
          </cell>
        </row>
        <row r="2152">
          <cell r="C2152" t="str">
            <v>North West Malekula (Malekula)</v>
          </cell>
        </row>
        <row r="2153">
          <cell r="C2153" t="str">
            <v>North West Malekula (Malekula)</v>
          </cell>
        </row>
        <row r="2154">
          <cell r="C2154" t="str">
            <v>North West Malekula (Malekula)</v>
          </cell>
        </row>
        <row r="2155">
          <cell r="C2155" t="str">
            <v>North West Malekula (Malekula)</v>
          </cell>
        </row>
        <row r="2156">
          <cell r="C2156" t="str">
            <v>North West Malekula (Malekula)</v>
          </cell>
        </row>
        <row r="2157">
          <cell r="C2157" t="str">
            <v>North West Malekula (Malekula)</v>
          </cell>
        </row>
        <row r="2158">
          <cell r="C2158" t="str">
            <v>North West Malekula (Malekula)</v>
          </cell>
        </row>
        <row r="2159">
          <cell r="C2159" t="str">
            <v>North West Malekula (Malekula)</v>
          </cell>
        </row>
        <row r="2160">
          <cell r="C2160" t="str">
            <v>North West Malekula (Malekula)</v>
          </cell>
        </row>
        <row r="2161">
          <cell r="C2161" t="str">
            <v>North West Malekula (Malekula)</v>
          </cell>
        </row>
        <row r="2162">
          <cell r="C2162" t="str">
            <v>North West Malekula (Malekula)</v>
          </cell>
        </row>
        <row r="2163">
          <cell r="C2163" t="str">
            <v>North West Malekula (Malekula)</v>
          </cell>
        </row>
        <row r="2164">
          <cell r="C2164" t="str">
            <v>North West Malekula (Malekula)</v>
          </cell>
        </row>
        <row r="2165">
          <cell r="C2165" t="str">
            <v>North West Malekula (Malekula)</v>
          </cell>
        </row>
        <row r="2166">
          <cell r="C2166" t="str">
            <v>North West Malekula (Malekula)</v>
          </cell>
        </row>
        <row r="2167">
          <cell r="C2167" t="str">
            <v>North West Malekula (Malekula)</v>
          </cell>
        </row>
        <row r="2168">
          <cell r="C2168" t="str">
            <v>North West Malekula (Malekula)</v>
          </cell>
        </row>
        <row r="2169">
          <cell r="C2169" t="str">
            <v>North West Malekula (Malekula)</v>
          </cell>
        </row>
        <row r="2170">
          <cell r="C2170" t="str">
            <v>North West Malekula (Malekula)</v>
          </cell>
        </row>
        <row r="2171">
          <cell r="C2171" t="str">
            <v>North West Malekula (Malekula)</v>
          </cell>
        </row>
        <row r="2172">
          <cell r="C2172" t="str">
            <v>North West Malekula (Malekula)</v>
          </cell>
        </row>
        <row r="2173">
          <cell r="C2173" t="str">
            <v>North West Malekula (Malekula)</v>
          </cell>
        </row>
        <row r="2174">
          <cell r="C2174" t="str">
            <v>North West Malekula (Malekula)</v>
          </cell>
        </row>
        <row r="2175">
          <cell r="C2175" t="str">
            <v>North West Malekula (Malekula)</v>
          </cell>
        </row>
        <row r="2176">
          <cell r="C2176" t="str">
            <v>North West Malekula (Malekula)</v>
          </cell>
        </row>
        <row r="2177">
          <cell r="C2177" t="str">
            <v>North West Malekula (Malekula)</v>
          </cell>
        </row>
        <row r="2178">
          <cell r="C2178" t="str">
            <v>North West Malekula (Malekula)</v>
          </cell>
        </row>
        <row r="2179">
          <cell r="C2179" t="str">
            <v>North West Malekula (Malekula)</v>
          </cell>
        </row>
        <row r="2180">
          <cell r="C2180" t="str">
            <v>North West Malekula (Malekula)</v>
          </cell>
        </row>
        <row r="2181">
          <cell r="C2181" t="str">
            <v>North West Malekula (Malekula)</v>
          </cell>
        </row>
        <row r="2182">
          <cell r="C2182" t="str">
            <v>North West Malekula (Malekula)</v>
          </cell>
        </row>
        <row r="2183">
          <cell r="C2183" t="str">
            <v>North West Malekula (Malekula)</v>
          </cell>
        </row>
        <row r="2184">
          <cell r="C2184" t="str">
            <v>North West Malekula (Malekula)</v>
          </cell>
        </row>
        <row r="2185">
          <cell r="C2185" t="str">
            <v>North West Malekula (Malekula)</v>
          </cell>
        </row>
        <row r="2186">
          <cell r="C2186" t="str">
            <v>North West Malekula (Malekula)</v>
          </cell>
        </row>
        <row r="2187">
          <cell r="C2187" t="str">
            <v>North West Santo (Santo)</v>
          </cell>
        </row>
        <row r="2188">
          <cell r="C2188" t="str">
            <v>North West Santo (Santo)</v>
          </cell>
        </row>
        <row r="2189">
          <cell r="C2189" t="str">
            <v>North West Santo (Santo)</v>
          </cell>
        </row>
        <row r="2190">
          <cell r="C2190" t="str">
            <v>North West Santo (Santo)</v>
          </cell>
        </row>
        <row r="2191">
          <cell r="C2191" t="str">
            <v>North West Santo (Santo)</v>
          </cell>
        </row>
        <row r="2192">
          <cell r="C2192" t="str">
            <v>North West Santo (Santo)</v>
          </cell>
        </row>
        <row r="2193">
          <cell r="C2193" t="str">
            <v>North West Santo (Santo)</v>
          </cell>
        </row>
        <row r="2194">
          <cell r="C2194" t="str">
            <v>North West Santo (Santo)</v>
          </cell>
        </row>
        <row r="2195">
          <cell r="C2195" t="str">
            <v>North West Santo (Santo)</v>
          </cell>
        </row>
        <row r="2196">
          <cell r="C2196" t="str">
            <v>North West Santo (Santo)</v>
          </cell>
        </row>
        <row r="2197">
          <cell r="C2197" t="str">
            <v>North West Santo (Santo)</v>
          </cell>
        </row>
        <row r="2198">
          <cell r="C2198" t="str">
            <v>North West Santo (Santo)</v>
          </cell>
        </row>
        <row r="2199">
          <cell r="C2199" t="str">
            <v>North West Santo (Santo)</v>
          </cell>
        </row>
        <row r="2200">
          <cell r="C2200" t="str">
            <v>North West Santo (Santo)</v>
          </cell>
        </row>
        <row r="2201">
          <cell r="C2201" t="str">
            <v>North West Santo (Santo)</v>
          </cell>
        </row>
        <row r="2202">
          <cell r="C2202" t="str">
            <v>North West Santo (Santo)</v>
          </cell>
        </row>
        <row r="2203">
          <cell r="C2203" t="str">
            <v>North West Santo (Santo)</v>
          </cell>
        </row>
        <row r="2204">
          <cell r="C2204" t="str">
            <v>North West Santo (Santo)</v>
          </cell>
        </row>
        <row r="2205">
          <cell r="C2205" t="str">
            <v>North West Santo (Santo)</v>
          </cell>
        </row>
        <row r="2206">
          <cell r="C2206" t="str">
            <v>North West Santo (Santo)</v>
          </cell>
        </row>
        <row r="2207">
          <cell r="C2207" t="str">
            <v>North West Santo (Santo)</v>
          </cell>
        </row>
        <row r="2208">
          <cell r="C2208" t="str">
            <v>North West Santo (Santo)</v>
          </cell>
        </row>
        <row r="2209">
          <cell r="C2209" t="str">
            <v>North West Santo (Santo)</v>
          </cell>
        </row>
        <row r="2210">
          <cell r="C2210" t="str">
            <v>North West Santo (Santo)</v>
          </cell>
        </row>
        <row r="2211">
          <cell r="C2211" t="str">
            <v>North West Santo (Santo)</v>
          </cell>
        </row>
        <row r="2212">
          <cell r="C2212" t="str">
            <v>North West Santo (Santo)</v>
          </cell>
        </row>
        <row r="2213">
          <cell r="C2213" t="str">
            <v>North West Santo (Santo)</v>
          </cell>
        </row>
        <row r="2214">
          <cell r="C2214" t="str">
            <v>North West Santo (Santo)</v>
          </cell>
        </row>
        <row r="2215">
          <cell r="C2215" t="str">
            <v>North West Santo (Santo)</v>
          </cell>
        </row>
        <row r="2216">
          <cell r="C2216" t="str">
            <v>North West Santo (Santo)</v>
          </cell>
        </row>
        <row r="2217">
          <cell r="C2217" t="str">
            <v>North West Santo (Santo)</v>
          </cell>
        </row>
        <row r="2218">
          <cell r="C2218" t="str">
            <v>North West Santo (Santo)</v>
          </cell>
        </row>
        <row r="2219">
          <cell r="C2219" t="str">
            <v>North West Santo (Santo)</v>
          </cell>
        </row>
        <row r="2220">
          <cell r="C2220" t="str">
            <v>North West Santo (Santo)</v>
          </cell>
        </row>
        <row r="2221">
          <cell r="C2221" t="str">
            <v>North West Santo (Santo)</v>
          </cell>
        </row>
        <row r="2222">
          <cell r="C2222" t="str">
            <v>North West Santo (Santo)</v>
          </cell>
        </row>
        <row r="2223">
          <cell r="C2223" t="str">
            <v>North West Santo (Santo)</v>
          </cell>
        </row>
        <row r="2224">
          <cell r="C2224" t="str">
            <v>North West Santo (Santo)</v>
          </cell>
        </row>
        <row r="2225">
          <cell r="C2225" t="str">
            <v>North West Santo (Santo)</v>
          </cell>
        </row>
        <row r="2226">
          <cell r="C2226" t="str">
            <v>North West Santo (Santo)</v>
          </cell>
        </row>
        <row r="2227">
          <cell r="C2227" t="str">
            <v>North West Santo (Santo)</v>
          </cell>
        </row>
        <row r="2228">
          <cell r="C2228" t="str">
            <v>North West Santo (Santo)</v>
          </cell>
        </row>
        <row r="2229">
          <cell r="C2229" t="str">
            <v>North West Santo (Santo)</v>
          </cell>
        </row>
        <row r="2230">
          <cell r="C2230" t="str">
            <v>North West Santo (Santo)</v>
          </cell>
        </row>
        <row r="2231">
          <cell r="C2231" t="str">
            <v>North West Santo (Santo)</v>
          </cell>
        </row>
        <row r="2232">
          <cell r="C2232" t="str">
            <v>North West Santo (Santo)</v>
          </cell>
        </row>
        <row r="2233">
          <cell r="C2233" t="str">
            <v>North West Santo (Santo)</v>
          </cell>
        </row>
        <row r="2234">
          <cell r="C2234" t="str">
            <v>North West Santo (Santo)</v>
          </cell>
        </row>
        <row r="2235">
          <cell r="C2235" t="str">
            <v>North West Santo (Santo)</v>
          </cell>
        </row>
        <row r="2236">
          <cell r="C2236" t="str">
            <v>Northern Area Council (Hiu)</v>
          </cell>
        </row>
        <row r="2237">
          <cell r="C2237" t="str">
            <v>Northern Area Council (Hiu)</v>
          </cell>
        </row>
        <row r="2238">
          <cell r="C2238" t="str">
            <v>Northern Area Council (Hiu)</v>
          </cell>
        </row>
        <row r="2239">
          <cell r="C2239" t="str">
            <v>Northern Area Council (Hiu)</v>
          </cell>
        </row>
        <row r="2240">
          <cell r="C2240" t="str">
            <v>Northern Area Council (Hiu)</v>
          </cell>
        </row>
        <row r="2241">
          <cell r="C2241" t="str">
            <v>Northern Area Council (Loh)</v>
          </cell>
        </row>
        <row r="2242">
          <cell r="C2242" t="str">
            <v>Northern Area Council (Loh)</v>
          </cell>
        </row>
        <row r="2243">
          <cell r="C2243" t="str">
            <v>Northern Area Council (Loh)</v>
          </cell>
        </row>
        <row r="2244">
          <cell r="C2244" t="str">
            <v>Northern Area Council (Loh)</v>
          </cell>
        </row>
        <row r="2245">
          <cell r="C2245" t="str">
            <v>Northern Area Council (Metoma)</v>
          </cell>
        </row>
        <row r="2246">
          <cell r="C2246" t="str">
            <v>Northern Area Council (Metoma)</v>
          </cell>
        </row>
        <row r="2247">
          <cell r="C2247" t="str">
            <v>Northern Area Council (Tegua)</v>
          </cell>
        </row>
        <row r="2248">
          <cell r="C2248" t="str">
            <v>Northern Area Council (Tegua)</v>
          </cell>
        </row>
        <row r="2249">
          <cell r="C2249" t="str">
            <v>Northern Area Council (Tegua)</v>
          </cell>
        </row>
        <row r="2250">
          <cell r="C2250" t="str">
            <v>Northern Area Council (Toga)</v>
          </cell>
        </row>
        <row r="2251">
          <cell r="C2251" t="str">
            <v>Northern Area Council (Toga)</v>
          </cell>
        </row>
        <row r="2252">
          <cell r="C2252" t="str">
            <v>Northern Area Council (Toga)</v>
          </cell>
        </row>
        <row r="2253">
          <cell r="C2253" t="str">
            <v>Northern Area Council (Toga)</v>
          </cell>
        </row>
        <row r="2254">
          <cell r="C2254" t="str">
            <v>Northern Area Council (Toga)</v>
          </cell>
        </row>
        <row r="2255">
          <cell r="C2255" t="str">
            <v>Paama (Lopevi)</v>
          </cell>
        </row>
        <row r="2256">
          <cell r="C2256" t="str">
            <v>Paama (Paama)</v>
          </cell>
        </row>
        <row r="2257">
          <cell r="C2257" t="str">
            <v>Paama (Paama)</v>
          </cell>
        </row>
        <row r="2258">
          <cell r="C2258" t="str">
            <v>Paama (Paama)</v>
          </cell>
        </row>
        <row r="2259">
          <cell r="C2259" t="str">
            <v>Paama (Paama)</v>
          </cell>
        </row>
        <row r="2260">
          <cell r="C2260" t="str">
            <v>Paama (Paama)</v>
          </cell>
        </row>
        <row r="2261">
          <cell r="C2261" t="str">
            <v>Paama (Paama)</v>
          </cell>
        </row>
        <row r="2262">
          <cell r="C2262" t="str">
            <v>Paama (Paama)</v>
          </cell>
        </row>
        <row r="2263">
          <cell r="C2263" t="str">
            <v>Paama (Paama)</v>
          </cell>
        </row>
        <row r="2264">
          <cell r="C2264" t="str">
            <v>Paama (Paama)</v>
          </cell>
        </row>
        <row r="2265">
          <cell r="C2265" t="str">
            <v>Paama (Paama)</v>
          </cell>
        </row>
        <row r="2266">
          <cell r="C2266" t="str">
            <v>Paama (Paama)</v>
          </cell>
        </row>
        <row r="2267">
          <cell r="C2267" t="str">
            <v>Paama (Paama)</v>
          </cell>
        </row>
        <row r="2268">
          <cell r="C2268" t="str">
            <v>Paama (Paama)</v>
          </cell>
        </row>
        <row r="2269">
          <cell r="C2269" t="str">
            <v>Paama (Paama)</v>
          </cell>
        </row>
        <row r="2270">
          <cell r="C2270" t="str">
            <v>Paama (Paama)</v>
          </cell>
        </row>
        <row r="2271">
          <cell r="C2271" t="str">
            <v>Paama (Paama)</v>
          </cell>
        </row>
        <row r="2272">
          <cell r="C2272" t="str">
            <v>Paama (Paama)</v>
          </cell>
        </row>
        <row r="2273">
          <cell r="C2273" t="str">
            <v>Paama (Paama)</v>
          </cell>
        </row>
        <row r="2274">
          <cell r="C2274" t="str">
            <v>Paama (Paama)</v>
          </cell>
        </row>
        <row r="2275">
          <cell r="C2275" t="str">
            <v>Paama (Paama)</v>
          </cell>
        </row>
        <row r="2276">
          <cell r="C2276" t="str">
            <v>Paama (Paama)</v>
          </cell>
        </row>
        <row r="2277">
          <cell r="C2277" t="str">
            <v>Paama (Paama)</v>
          </cell>
        </row>
        <row r="2278">
          <cell r="C2278" t="str">
            <v>Paama (Paama)</v>
          </cell>
        </row>
        <row r="2279">
          <cell r="C2279" t="str">
            <v>Paama (Paama)</v>
          </cell>
        </row>
        <row r="2280">
          <cell r="C2280" t="str">
            <v>Paama (Paama)</v>
          </cell>
        </row>
        <row r="2281">
          <cell r="C2281" t="str">
            <v>Paama (Paama)</v>
          </cell>
        </row>
        <row r="2282">
          <cell r="C2282" t="str">
            <v>Paama (Paama)</v>
          </cell>
        </row>
        <row r="2283">
          <cell r="C2283" t="str">
            <v>Paama (Paama)</v>
          </cell>
        </row>
        <row r="2284">
          <cell r="C2284" t="str">
            <v>Paama (Paama)</v>
          </cell>
        </row>
        <row r="2285">
          <cell r="C2285" t="str">
            <v>Paama (Paama)</v>
          </cell>
        </row>
        <row r="2286">
          <cell r="C2286" t="str">
            <v>Paama (Paama)</v>
          </cell>
        </row>
        <row r="2287">
          <cell r="C2287" t="str">
            <v>Paama (Paama)</v>
          </cell>
        </row>
        <row r="2288">
          <cell r="C2288" t="str">
            <v>Paama (Paama)</v>
          </cell>
        </row>
        <row r="2289">
          <cell r="C2289" t="str">
            <v>Paama (Paama)</v>
          </cell>
        </row>
        <row r="2290">
          <cell r="C2290" t="str">
            <v>Paama (Paama)</v>
          </cell>
        </row>
        <row r="2291">
          <cell r="C2291" t="str">
            <v>Paama (Paama)</v>
          </cell>
        </row>
        <row r="2292">
          <cell r="C2292" t="str">
            <v>Paama (Paama)</v>
          </cell>
        </row>
        <row r="2293">
          <cell r="C2293" t="str">
            <v>Paama (Paama)</v>
          </cell>
        </row>
        <row r="2294">
          <cell r="C2294" t="str">
            <v>Paama (Paama)</v>
          </cell>
        </row>
        <row r="2295">
          <cell r="C2295" t="str">
            <v>Paama (Paama)</v>
          </cell>
        </row>
        <row r="2296">
          <cell r="C2296" t="str">
            <v>Paama (Paama)</v>
          </cell>
        </row>
        <row r="2297">
          <cell r="C2297" t="str">
            <v>Paama (Paama)</v>
          </cell>
        </row>
        <row r="2298">
          <cell r="C2298" t="str">
            <v>Paama (Paama)</v>
          </cell>
        </row>
        <row r="2299">
          <cell r="C2299" t="str">
            <v>Paama (Paama)</v>
          </cell>
        </row>
        <row r="2300">
          <cell r="C2300" t="str">
            <v>Pango (Efate)</v>
          </cell>
        </row>
        <row r="2301">
          <cell r="C2301" t="str">
            <v>Pango (Efate)</v>
          </cell>
        </row>
        <row r="2302">
          <cell r="C2302" t="str">
            <v>Pango (Efate)</v>
          </cell>
        </row>
        <row r="2303">
          <cell r="C2303" t="str">
            <v>Pango (Efate)</v>
          </cell>
        </row>
        <row r="2304">
          <cell r="C2304" t="str">
            <v>Pango (Efate)</v>
          </cell>
        </row>
        <row r="2305">
          <cell r="C2305" t="str">
            <v>Pango (Efate)</v>
          </cell>
        </row>
        <row r="2306">
          <cell r="C2306" t="str">
            <v>Pango (Efate)</v>
          </cell>
        </row>
        <row r="2307">
          <cell r="C2307" t="str">
            <v>Pango (Efate)</v>
          </cell>
        </row>
        <row r="2308">
          <cell r="C2308" t="str">
            <v>Port Vila (Iririki)</v>
          </cell>
        </row>
        <row r="2309">
          <cell r="C2309" t="str">
            <v>Port Vila (Port Vila)</v>
          </cell>
        </row>
        <row r="2310">
          <cell r="C2310" t="str">
            <v>Port Vila (Port Vila)</v>
          </cell>
        </row>
        <row r="2311">
          <cell r="C2311" t="str">
            <v>Port Vila (Port Vila)</v>
          </cell>
        </row>
        <row r="2312">
          <cell r="C2312" t="str">
            <v>Port Vila (Port Vila)</v>
          </cell>
        </row>
        <row r="2313">
          <cell r="C2313" t="str">
            <v>Port Vila (Port Vila)</v>
          </cell>
        </row>
        <row r="2314">
          <cell r="C2314" t="str">
            <v>Port Vila (Port Vila)</v>
          </cell>
        </row>
        <row r="2315">
          <cell r="C2315" t="str">
            <v>Port Vila (Port Vila)</v>
          </cell>
        </row>
        <row r="2316">
          <cell r="C2316" t="str">
            <v>Port Vila (Port Vila)</v>
          </cell>
        </row>
        <row r="2317">
          <cell r="C2317" t="str">
            <v>Port Vila (Port Vila)</v>
          </cell>
        </row>
        <row r="2318">
          <cell r="C2318" t="str">
            <v>Port Vila (Port Vila)</v>
          </cell>
        </row>
        <row r="2319">
          <cell r="C2319" t="str">
            <v>Port Vila (Port Vila)</v>
          </cell>
        </row>
        <row r="2320">
          <cell r="C2320" t="str">
            <v>Port Vila (Port Vila)</v>
          </cell>
        </row>
        <row r="2321">
          <cell r="C2321" t="str">
            <v>Port Vila (Port Vila)</v>
          </cell>
        </row>
        <row r="2322">
          <cell r="C2322" t="str">
            <v>Port Vila (Port Vila)</v>
          </cell>
        </row>
        <row r="2323">
          <cell r="C2323" t="str">
            <v>Port Vila (Port Vila)</v>
          </cell>
        </row>
        <row r="2324">
          <cell r="C2324" t="str">
            <v>Port Vila (Port Vila)</v>
          </cell>
        </row>
        <row r="2325">
          <cell r="C2325" t="str">
            <v>Port Vila (Port Vila)</v>
          </cell>
        </row>
        <row r="2326">
          <cell r="C2326" t="str">
            <v>Port Vila (Port Vila)</v>
          </cell>
        </row>
        <row r="2327">
          <cell r="C2327" t="str">
            <v>Port Vila (Port Vila)</v>
          </cell>
        </row>
        <row r="2328">
          <cell r="C2328" t="str">
            <v>Port Vila (Port Vila)</v>
          </cell>
        </row>
        <row r="2329">
          <cell r="C2329" t="str">
            <v>Port Vila (Port Vila)</v>
          </cell>
        </row>
        <row r="2330">
          <cell r="C2330" t="str">
            <v>Port Vila (Port Vila)</v>
          </cell>
        </row>
        <row r="2331">
          <cell r="C2331" t="str">
            <v>Port Vila (Port Vila)</v>
          </cell>
        </row>
        <row r="2332">
          <cell r="C2332" t="str">
            <v>Port Vila (Port Vila)</v>
          </cell>
        </row>
        <row r="2333">
          <cell r="C2333" t="str">
            <v>Port Vila (Port Vila)</v>
          </cell>
        </row>
        <row r="2334">
          <cell r="C2334" t="str">
            <v>Port Vila (Port Vila)</v>
          </cell>
        </row>
        <row r="2335">
          <cell r="C2335" t="str">
            <v>Port Vila (Port Vila)</v>
          </cell>
        </row>
        <row r="2336">
          <cell r="C2336" t="str">
            <v>Port Vila (Port Vila)</v>
          </cell>
        </row>
        <row r="2337">
          <cell r="C2337" t="str">
            <v>South Ambae (Ambae)</v>
          </cell>
        </row>
        <row r="2338">
          <cell r="C2338" t="str">
            <v>South Ambae (Ambae)</v>
          </cell>
        </row>
        <row r="2339">
          <cell r="C2339" t="str">
            <v>South Ambae (Ambae)</v>
          </cell>
        </row>
        <row r="2340">
          <cell r="C2340" t="str">
            <v>South Ambae (Ambae)</v>
          </cell>
        </row>
        <row r="2341">
          <cell r="C2341" t="str">
            <v>South Ambae (Ambae)</v>
          </cell>
        </row>
        <row r="2342">
          <cell r="C2342" t="str">
            <v>South Ambae (Ambae)</v>
          </cell>
        </row>
        <row r="2343">
          <cell r="C2343" t="str">
            <v>South Ambae (Ambae)</v>
          </cell>
        </row>
        <row r="2344">
          <cell r="C2344" t="str">
            <v>South Ambae (Ambae)</v>
          </cell>
        </row>
        <row r="2345">
          <cell r="C2345" t="str">
            <v>South Ambae (Ambae)</v>
          </cell>
        </row>
        <row r="2346">
          <cell r="C2346" t="str">
            <v>South Ambae (Ambae)</v>
          </cell>
        </row>
        <row r="2347">
          <cell r="C2347" t="str">
            <v>South Ambae (Ambae)</v>
          </cell>
        </row>
        <row r="2348">
          <cell r="C2348" t="str">
            <v>South Ambae (Ambae)</v>
          </cell>
        </row>
        <row r="2349">
          <cell r="C2349" t="str">
            <v>South Ambae (Ambae)</v>
          </cell>
        </row>
        <row r="2350">
          <cell r="C2350" t="str">
            <v>South Ambae (Ambae)</v>
          </cell>
        </row>
        <row r="2351">
          <cell r="C2351" t="str">
            <v>South Ambae (Ambae)</v>
          </cell>
        </row>
        <row r="2352">
          <cell r="C2352" t="str">
            <v>South Ambae (Ambae)</v>
          </cell>
        </row>
        <row r="2353">
          <cell r="C2353" t="str">
            <v>South Ambae (Ambae)</v>
          </cell>
        </row>
        <row r="2354">
          <cell r="C2354" t="str">
            <v>South Ambae (Ambae)</v>
          </cell>
        </row>
        <row r="2355">
          <cell r="C2355" t="str">
            <v>South Ambae (Ambae)</v>
          </cell>
        </row>
        <row r="2356">
          <cell r="C2356" t="str">
            <v>South Ambae (Ambae)</v>
          </cell>
        </row>
        <row r="2357">
          <cell r="C2357" t="str">
            <v>South Ambae (Ambae)</v>
          </cell>
        </row>
        <row r="2358">
          <cell r="C2358" t="str">
            <v>South Ambae (Ambae)</v>
          </cell>
        </row>
        <row r="2359">
          <cell r="C2359" t="str">
            <v>South Ambae (Ambae)</v>
          </cell>
        </row>
        <row r="2360">
          <cell r="C2360" t="str">
            <v>South Ambae (Ambae)</v>
          </cell>
        </row>
        <row r="2361">
          <cell r="C2361" t="str">
            <v>South Ambae (Ambae)</v>
          </cell>
        </row>
        <row r="2362">
          <cell r="C2362" t="str">
            <v>South Ambae (Ambae)</v>
          </cell>
        </row>
        <row r="2363">
          <cell r="C2363" t="str">
            <v>South Ambae (Ambae)</v>
          </cell>
        </row>
        <row r="2364">
          <cell r="C2364" t="str">
            <v>South Ambae (Ambae)</v>
          </cell>
        </row>
        <row r="2365">
          <cell r="C2365" t="str">
            <v>South Ambae (Ambae)</v>
          </cell>
        </row>
        <row r="2366">
          <cell r="C2366" t="str">
            <v>South Ambae (Ambae)</v>
          </cell>
        </row>
        <row r="2367">
          <cell r="C2367" t="str">
            <v>South Ambae (Ambae)</v>
          </cell>
        </row>
        <row r="2368">
          <cell r="C2368" t="str">
            <v>South Ambae (Ambae)</v>
          </cell>
        </row>
        <row r="2369">
          <cell r="C2369" t="str">
            <v>South Ambae (Ambae)</v>
          </cell>
        </row>
        <row r="2370">
          <cell r="C2370" t="str">
            <v>South Ambae (Ambae)</v>
          </cell>
        </row>
        <row r="2371">
          <cell r="C2371" t="str">
            <v>South Ambae (Ambae)</v>
          </cell>
        </row>
        <row r="2372">
          <cell r="C2372" t="str">
            <v>South Ambae (Ambae)</v>
          </cell>
        </row>
        <row r="2373">
          <cell r="C2373" t="str">
            <v>South Ambae (Ambae)</v>
          </cell>
        </row>
        <row r="2374">
          <cell r="C2374" t="str">
            <v>South Ambae (Ambae)</v>
          </cell>
        </row>
        <row r="2375">
          <cell r="C2375" t="str">
            <v>South East Ambrym (Ambrym)</v>
          </cell>
        </row>
        <row r="2376">
          <cell r="C2376" t="str">
            <v>South East Ambrym (Ambrym)</v>
          </cell>
        </row>
        <row r="2377">
          <cell r="C2377" t="str">
            <v>South East Ambrym (Ambrym)</v>
          </cell>
        </row>
        <row r="2378">
          <cell r="C2378" t="str">
            <v>South East Ambrym (Ambrym)</v>
          </cell>
        </row>
        <row r="2379">
          <cell r="C2379" t="str">
            <v>South East Ambrym (Ambrym)</v>
          </cell>
        </row>
        <row r="2380">
          <cell r="C2380" t="str">
            <v>South East Ambrym (Ambrym)</v>
          </cell>
        </row>
        <row r="2381">
          <cell r="C2381" t="str">
            <v>South East Ambrym (Ambrym)</v>
          </cell>
        </row>
        <row r="2382">
          <cell r="C2382" t="str">
            <v>South East Ambrym (Ambrym)</v>
          </cell>
        </row>
        <row r="2383">
          <cell r="C2383" t="str">
            <v>South East Ambrym (Ambrym)</v>
          </cell>
        </row>
        <row r="2384">
          <cell r="C2384" t="str">
            <v>South East Ambrym (Ambrym)</v>
          </cell>
        </row>
        <row r="2385">
          <cell r="C2385" t="str">
            <v>South East Ambrym (Ambrym)</v>
          </cell>
        </row>
        <row r="2386">
          <cell r="C2386" t="str">
            <v>South East Ambrym (Ambrym)</v>
          </cell>
        </row>
        <row r="2387">
          <cell r="C2387" t="str">
            <v>South East Ambrym (Ambrym)</v>
          </cell>
        </row>
        <row r="2388">
          <cell r="C2388" t="str">
            <v>South East Ambrym (Ambrym)</v>
          </cell>
        </row>
        <row r="2389">
          <cell r="C2389" t="str">
            <v>South East Ambrym (Ambrym)</v>
          </cell>
        </row>
        <row r="2390">
          <cell r="C2390" t="str">
            <v>South East Ambrym (Ambrym)</v>
          </cell>
        </row>
        <row r="2391">
          <cell r="C2391" t="str">
            <v>South East Ambrym (Ambrym)</v>
          </cell>
        </row>
        <row r="2392">
          <cell r="C2392" t="str">
            <v>South East Ambrym (Ambrym)</v>
          </cell>
        </row>
        <row r="2393">
          <cell r="C2393" t="str">
            <v>South East Ambrym (Ambrym)</v>
          </cell>
        </row>
        <row r="2394">
          <cell r="C2394" t="str">
            <v>South East Ambrym (Ambrym)</v>
          </cell>
        </row>
        <row r="2395">
          <cell r="C2395" t="str">
            <v>South East Ambrym (Ambrym)</v>
          </cell>
        </row>
        <row r="2396">
          <cell r="C2396" t="str">
            <v>South East Ambrym (Ambrym)</v>
          </cell>
        </row>
        <row r="2397">
          <cell r="C2397" t="str">
            <v>South East Ambrym (Ambrym)</v>
          </cell>
        </row>
        <row r="2398">
          <cell r="C2398" t="str">
            <v>South East Ambrym (Ambrym)</v>
          </cell>
        </row>
        <row r="2399">
          <cell r="C2399" t="str">
            <v>South East Ambrym (Ambrym)</v>
          </cell>
        </row>
        <row r="2400">
          <cell r="C2400" t="str">
            <v>South East Ambrym (Ambrym)</v>
          </cell>
        </row>
        <row r="2401">
          <cell r="C2401" t="str">
            <v>South East Ambrym (Ambrym)</v>
          </cell>
        </row>
        <row r="2402">
          <cell r="C2402" t="str">
            <v>South East Ambrym (Ambrym)</v>
          </cell>
        </row>
        <row r="2403">
          <cell r="C2403" t="str">
            <v>South East Ambrym (Ambrym)</v>
          </cell>
        </row>
        <row r="2404">
          <cell r="C2404" t="str">
            <v>South East Ambrym (Ambrym)</v>
          </cell>
        </row>
        <row r="2405">
          <cell r="C2405" t="str">
            <v>South East Ambrym (Ambrym)</v>
          </cell>
        </row>
        <row r="2406">
          <cell r="C2406" t="str">
            <v>South East Ambrym (Ambrym)</v>
          </cell>
        </row>
        <row r="2407">
          <cell r="C2407" t="str">
            <v>South East Ambrym (Ambrym)</v>
          </cell>
        </row>
        <row r="2408">
          <cell r="C2408" t="str">
            <v>South East Ambrym (Ambrym)</v>
          </cell>
        </row>
        <row r="2409">
          <cell r="C2409" t="str">
            <v>South East Ambrym (Ambrym)</v>
          </cell>
        </row>
        <row r="2410">
          <cell r="C2410" t="str">
            <v>South East Ambrym (Ambrym)</v>
          </cell>
        </row>
        <row r="2411">
          <cell r="C2411" t="str">
            <v>South East Ambrym (Ambrym)</v>
          </cell>
        </row>
        <row r="2412">
          <cell r="C2412" t="str">
            <v>South East Ambrym (Ambrym)</v>
          </cell>
        </row>
        <row r="2413">
          <cell r="C2413" t="str">
            <v>South East Ambrym (Ambrym)</v>
          </cell>
        </row>
        <row r="2414">
          <cell r="C2414" t="str">
            <v>South East Ambrym (Ambrym)</v>
          </cell>
        </row>
        <row r="2415">
          <cell r="C2415" t="str">
            <v>South East Ambrym (Ambrym)</v>
          </cell>
        </row>
        <row r="2416">
          <cell r="C2416" t="str">
            <v>South East Ambrym (Ambrym)</v>
          </cell>
        </row>
        <row r="2417">
          <cell r="C2417" t="str">
            <v>South East Ambrym (Ambrym)</v>
          </cell>
        </row>
        <row r="2418">
          <cell r="C2418" t="str">
            <v>South East Ambrym (Ambrym)</v>
          </cell>
        </row>
        <row r="2419">
          <cell r="C2419" t="str">
            <v>South East Ambrym (Ambrym)</v>
          </cell>
        </row>
        <row r="2420">
          <cell r="C2420" t="str">
            <v>South East Ambrym (Ambrym)</v>
          </cell>
        </row>
        <row r="2421">
          <cell r="C2421" t="str">
            <v>South East Ambrym (Ambrym)</v>
          </cell>
        </row>
        <row r="2422">
          <cell r="C2422" t="str">
            <v>South East Ambrym (Ambrym)</v>
          </cell>
        </row>
        <row r="2423">
          <cell r="C2423" t="str">
            <v>South East Ambrym (Ambrym)</v>
          </cell>
        </row>
        <row r="2424">
          <cell r="C2424" t="str">
            <v>South East Ambrym (Ambrym)</v>
          </cell>
        </row>
        <row r="2425">
          <cell r="C2425" t="str">
            <v>South East Ambrym (Ambrym)</v>
          </cell>
        </row>
        <row r="2426">
          <cell r="C2426" t="str">
            <v>South East Ambrym (Ambrym)</v>
          </cell>
        </row>
        <row r="2427">
          <cell r="C2427" t="str">
            <v>South East Ambrym (Ambrym)</v>
          </cell>
        </row>
        <row r="2428">
          <cell r="C2428" t="str">
            <v>South East Ambrym (Ambrym)</v>
          </cell>
        </row>
        <row r="2429">
          <cell r="C2429" t="str">
            <v>South East Malekula (Malekula)</v>
          </cell>
        </row>
        <row r="2430">
          <cell r="C2430" t="str">
            <v>South East Malekula (Malekula)</v>
          </cell>
        </row>
        <row r="2431">
          <cell r="C2431" t="str">
            <v>South East Malekula (Malekula)</v>
          </cell>
        </row>
        <row r="2432">
          <cell r="C2432" t="str">
            <v>South East Malekula (Malekula)</v>
          </cell>
        </row>
        <row r="2433">
          <cell r="C2433" t="str">
            <v>South East Malekula (Malekula)</v>
          </cell>
        </row>
        <row r="2434">
          <cell r="C2434" t="str">
            <v>South East Malekula (Malekula)</v>
          </cell>
        </row>
        <row r="2435">
          <cell r="C2435" t="str">
            <v>South East Malekula (Malekula)</v>
          </cell>
        </row>
        <row r="2436">
          <cell r="C2436" t="str">
            <v>South East Malekula (Malekula)</v>
          </cell>
        </row>
        <row r="2437">
          <cell r="C2437" t="str">
            <v>South East Malekula (Malekula)</v>
          </cell>
        </row>
        <row r="2438">
          <cell r="C2438" t="str">
            <v>South East Malekula (Malekula)</v>
          </cell>
        </row>
        <row r="2439">
          <cell r="C2439" t="str">
            <v>South East Malekula (Malekula)</v>
          </cell>
        </row>
        <row r="2440">
          <cell r="C2440" t="str">
            <v>South East Malekula (Malekula)</v>
          </cell>
        </row>
        <row r="2441">
          <cell r="C2441" t="str">
            <v>South East Malekula (Malekula)</v>
          </cell>
        </row>
        <row r="2442">
          <cell r="C2442" t="str">
            <v>South East Malekula (Malekula)</v>
          </cell>
        </row>
        <row r="2443">
          <cell r="C2443" t="str">
            <v>South East Malekula (Malekula)</v>
          </cell>
        </row>
        <row r="2444">
          <cell r="C2444" t="str">
            <v>South East Malekula (Malekula)</v>
          </cell>
        </row>
        <row r="2445">
          <cell r="C2445" t="str">
            <v>South East Malekula (Malekula)</v>
          </cell>
        </row>
        <row r="2446">
          <cell r="C2446" t="str">
            <v>South East Malekula (Malekula)</v>
          </cell>
        </row>
        <row r="2447">
          <cell r="C2447" t="str">
            <v>South East Malekula (Malekula)</v>
          </cell>
        </row>
        <row r="2448">
          <cell r="C2448" t="str">
            <v>South East Malekula (Malekula)</v>
          </cell>
        </row>
        <row r="2449">
          <cell r="C2449" t="str">
            <v>South East Malekula (Malekula)</v>
          </cell>
        </row>
        <row r="2450">
          <cell r="C2450" t="str">
            <v>South East Malekula (Malekula)</v>
          </cell>
        </row>
        <row r="2451">
          <cell r="C2451" t="str">
            <v>South East Malekula (Malekula)</v>
          </cell>
        </row>
        <row r="2452">
          <cell r="C2452" t="str">
            <v>South East Malekula (Malekula)</v>
          </cell>
        </row>
        <row r="2453">
          <cell r="C2453" t="str">
            <v>South East Malekula (Malekula)</v>
          </cell>
        </row>
        <row r="2454">
          <cell r="C2454" t="str">
            <v>South East Malekula (Malekula)</v>
          </cell>
        </row>
        <row r="2455">
          <cell r="C2455" t="str">
            <v>South East Malekula (Malekula)</v>
          </cell>
        </row>
        <row r="2456">
          <cell r="C2456" t="str">
            <v>South East Malekula (Malekula)</v>
          </cell>
        </row>
        <row r="2457">
          <cell r="C2457" t="str">
            <v>South East Malekula (Malekula)</v>
          </cell>
        </row>
        <row r="2458">
          <cell r="C2458" t="str">
            <v>South East Malekula (Malekula)</v>
          </cell>
        </row>
        <row r="2459">
          <cell r="C2459" t="str">
            <v>South East Malekula (Malekula)</v>
          </cell>
        </row>
        <row r="2460">
          <cell r="C2460" t="str">
            <v>South East Malekula (Malekula)</v>
          </cell>
        </row>
        <row r="2461">
          <cell r="C2461" t="str">
            <v>South East Malekula (Malekula)</v>
          </cell>
        </row>
        <row r="2462">
          <cell r="C2462" t="str">
            <v>South East Malekula (Malekula)</v>
          </cell>
        </row>
        <row r="2463">
          <cell r="C2463" t="str">
            <v>South East Malekula (Malekula)</v>
          </cell>
        </row>
        <row r="2464">
          <cell r="C2464" t="str">
            <v>South East Malekula (Malekula)</v>
          </cell>
        </row>
        <row r="2465">
          <cell r="C2465" t="str">
            <v>South East Malekula (Malekula)</v>
          </cell>
        </row>
        <row r="2466">
          <cell r="C2466" t="str">
            <v>South East Malekula (Malekula)</v>
          </cell>
        </row>
        <row r="2467">
          <cell r="C2467" t="str">
            <v>South East Malekula (Malekula)</v>
          </cell>
        </row>
        <row r="2468">
          <cell r="C2468" t="str">
            <v>South East Malekula (Malekula)</v>
          </cell>
        </row>
        <row r="2469">
          <cell r="C2469" t="str">
            <v>South East Malekula (Malekula)</v>
          </cell>
        </row>
        <row r="2470">
          <cell r="C2470" t="str">
            <v>South East Malekula (Malekula)</v>
          </cell>
        </row>
        <row r="2471">
          <cell r="C2471" t="str">
            <v>South East Malekula (Malekula)</v>
          </cell>
        </row>
        <row r="2472">
          <cell r="C2472" t="str">
            <v>South East Malekula (Malekula)</v>
          </cell>
        </row>
        <row r="2473">
          <cell r="C2473" t="str">
            <v>South East Malekula (Malekula)</v>
          </cell>
        </row>
        <row r="2474">
          <cell r="C2474" t="str">
            <v>South East Malekula (Malekula)</v>
          </cell>
        </row>
        <row r="2475">
          <cell r="C2475" t="str">
            <v>South East Malekula (Malekula)</v>
          </cell>
        </row>
        <row r="2476">
          <cell r="C2476" t="str">
            <v>South East Malekula (Malekula)</v>
          </cell>
        </row>
        <row r="2477">
          <cell r="C2477" t="str">
            <v>South East Malekula (Malekula)</v>
          </cell>
        </row>
        <row r="2478">
          <cell r="C2478" t="str">
            <v>South East Malekula (Malekula)</v>
          </cell>
        </row>
        <row r="2479">
          <cell r="C2479" t="str">
            <v>South East Malekula (Malekula)</v>
          </cell>
        </row>
        <row r="2480">
          <cell r="C2480" t="str">
            <v>South East Malekula (Malekula)</v>
          </cell>
        </row>
        <row r="2481">
          <cell r="C2481" t="str">
            <v>South East Malekula (Malekula)</v>
          </cell>
        </row>
        <row r="2482">
          <cell r="C2482" t="str">
            <v>South East Malekula (Malekula)</v>
          </cell>
        </row>
        <row r="2483">
          <cell r="C2483" t="str">
            <v>South East Santo (Aese)</v>
          </cell>
        </row>
        <row r="2484">
          <cell r="C2484" t="str">
            <v>South East Santo (Aese)</v>
          </cell>
        </row>
        <row r="2485">
          <cell r="C2485" t="str">
            <v>South East Santo (Lataroa)</v>
          </cell>
        </row>
        <row r="2486">
          <cell r="C2486" t="str">
            <v>South East Santo (Mavea)</v>
          </cell>
        </row>
        <row r="2487">
          <cell r="C2487" t="str">
            <v>South East Santo (Mavea)</v>
          </cell>
        </row>
        <row r="2488">
          <cell r="C2488" t="str">
            <v>South East Santo (Mavea)</v>
          </cell>
        </row>
        <row r="2489">
          <cell r="C2489" t="str">
            <v>South East Santo (Mavea)</v>
          </cell>
        </row>
        <row r="2490">
          <cell r="C2490" t="str">
            <v>South East Santo (Mavea)</v>
          </cell>
        </row>
        <row r="2491">
          <cell r="C2491" t="str">
            <v>South East Santo (Mavea)</v>
          </cell>
        </row>
        <row r="2492">
          <cell r="C2492" t="str">
            <v>South East Santo (Santo)</v>
          </cell>
        </row>
        <row r="2493">
          <cell r="C2493" t="str">
            <v>South East Santo (Santo)</v>
          </cell>
        </row>
        <row r="2494">
          <cell r="C2494" t="str">
            <v>South East Santo (Santo)</v>
          </cell>
        </row>
        <row r="2495">
          <cell r="C2495" t="str">
            <v>South East Santo (Santo)</v>
          </cell>
        </row>
        <row r="2496">
          <cell r="C2496" t="str">
            <v>South East Santo (Santo)</v>
          </cell>
        </row>
        <row r="2497">
          <cell r="C2497" t="str">
            <v>South East Santo (Santo)</v>
          </cell>
        </row>
        <row r="2498">
          <cell r="C2498" t="str">
            <v>South East Santo (Santo)</v>
          </cell>
        </row>
        <row r="2499">
          <cell r="C2499" t="str">
            <v>South East Santo (Santo)</v>
          </cell>
        </row>
        <row r="2500">
          <cell r="C2500" t="str">
            <v>South East Santo (Santo)</v>
          </cell>
        </row>
        <row r="2501">
          <cell r="C2501" t="str">
            <v>South East Santo (Santo)</v>
          </cell>
        </row>
        <row r="2502">
          <cell r="C2502" t="str">
            <v>South East Santo (Santo)</v>
          </cell>
        </row>
        <row r="2503">
          <cell r="C2503" t="str">
            <v>South East Santo (Santo)</v>
          </cell>
        </row>
        <row r="2504">
          <cell r="C2504" t="str">
            <v>South East Santo (Santo)</v>
          </cell>
        </row>
        <row r="2505">
          <cell r="C2505" t="str">
            <v>South East Santo (Santo)</v>
          </cell>
        </row>
        <row r="2506">
          <cell r="C2506" t="str">
            <v>South East Santo (Santo)</v>
          </cell>
        </row>
        <row r="2507">
          <cell r="C2507" t="str">
            <v>South East Santo (Santo)</v>
          </cell>
        </row>
        <row r="2508">
          <cell r="C2508" t="str">
            <v>South East Santo (Santo)</v>
          </cell>
        </row>
        <row r="2509">
          <cell r="C2509" t="str">
            <v>South East Santo (Santo)</v>
          </cell>
        </row>
        <row r="2510">
          <cell r="C2510" t="str">
            <v>South East Santo (Santo)</v>
          </cell>
        </row>
        <row r="2511">
          <cell r="C2511" t="str">
            <v>South East Santo (Santo)</v>
          </cell>
        </row>
        <row r="2512">
          <cell r="C2512" t="str">
            <v>South East Santo (Santo)</v>
          </cell>
        </row>
        <row r="2513">
          <cell r="C2513" t="str">
            <v>South East Santo (Santo)</v>
          </cell>
        </row>
        <row r="2514">
          <cell r="C2514" t="str">
            <v>South East Santo (Santo)</v>
          </cell>
        </row>
        <row r="2515">
          <cell r="C2515" t="str">
            <v>South East Santo (Santo)</v>
          </cell>
        </row>
        <row r="2516">
          <cell r="C2516" t="str">
            <v>South East Santo (Santo)</v>
          </cell>
        </row>
        <row r="2517">
          <cell r="C2517" t="str">
            <v>South East Santo (Santo)</v>
          </cell>
        </row>
        <row r="2518">
          <cell r="C2518" t="str">
            <v>South East Santo (Santo)</v>
          </cell>
        </row>
        <row r="2519">
          <cell r="C2519" t="str">
            <v>South East Santo (Santo)</v>
          </cell>
        </row>
        <row r="2520">
          <cell r="C2520" t="str">
            <v>South East Santo (Santo)</v>
          </cell>
        </row>
        <row r="2521">
          <cell r="C2521" t="str">
            <v>South East Santo (Santo)</v>
          </cell>
        </row>
        <row r="2522">
          <cell r="C2522" t="str">
            <v>South East Santo (Santo)</v>
          </cell>
        </row>
        <row r="2523">
          <cell r="C2523" t="str">
            <v>South East Santo (Santo)</v>
          </cell>
        </row>
        <row r="2524">
          <cell r="C2524" t="str">
            <v>South Erromango (Erromango)</v>
          </cell>
        </row>
        <row r="2525">
          <cell r="C2525" t="str">
            <v>South Erromango (Erromango)</v>
          </cell>
        </row>
        <row r="2526">
          <cell r="C2526" t="str">
            <v>South Erromango (Erromango)</v>
          </cell>
        </row>
        <row r="2527">
          <cell r="C2527" t="str">
            <v>South Erromango (Erromango)</v>
          </cell>
        </row>
        <row r="2528">
          <cell r="C2528" t="str">
            <v>South Erromango (Erromango)</v>
          </cell>
        </row>
        <row r="2529">
          <cell r="C2529" t="str">
            <v>South Erromango (Erromango)</v>
          </cell>
        </row>
        <row r="2530">
          <cell r="C2530" t="str">
            <v>South Erromango (Erromango)</v>
          </cell>
        </row>
        <row r="2531">
          <cell r="C2531" t="str">
            <v>South Erromango (Erromango)</v>
          </cell>
        </row>
        <row r="2532">
          <cell r="C2532" t="str">
            <v>South Erromango (Erromango)</v>
          </cell>
        </row>
        <row r="2533">
          <cell r="C2533" t="str">
            <v>South Erromango (Erromango)</v>
          </cell>
        </row>
        <row r="2534">
          <cell r="C2534" t="str">
            <v>South Erromango (Erromango)</v>
          </cell>
        </row>
        <row r="2535">
          <cell r="C2535" t="str">
            <v>South Erromango (Erromango)</v>
          </cell>
        </row>
        <row r="2536">
          <cell r="C2536" t="str">
            <v>South Erromango (Erromango)</v>
          </cell>
        </row>
        <row r="2537">
          <cell r="C2537" t="str">
            <v>South Erromango (Erromango)</v>
          </cell>
        </row>
        <row r="2538">
          <cell r="C2538" t="str">
            <v>South Erromango (Erromango)</v>
          </cell>
        </row>
        <row r="2539">
          <cell r="C2539" t="str">
            <v>South Erromango (Erromango)</v>
          </cell>
        </row>
        <row r="2540">
          <cell r="C2540" t="str">
            <v>South Erromango (Erromango)</v>
          </cell>
        </row>
        <row r="2541">
          <cell r="C2541" t="str">
            <v>South Erromango (Erromango)</v>
          </cell>
        </row>
        <row r="2542">
          <cell r="C2542" t="str">
            <v>South Erromango (Erromango)</v>
          </cell>
        </row>
        <row r="2543">
          <cell r="C2543" t="str">
            <v>South Erromango (Erromango)</v>
          </cell>
        </row>
        <row r="2544">
          <cell r="C2544" t="str">
            <v>South Erromango (Erromango)</v>
          </cell>
        </row>
        <row r="2545">
          <cell r="C2545" t="str">
            <v>South Erromango (Erromango)</v>
          </cell>
        </row>
        <row r="2546">
          <cell r="C2546" t="str">
            <v>South Erromango (Erromango)</v>
          </cell>
        </row>
        <row r="2547">
          <cell r="C2547" t="str">
            <v>South Erromango (Erromango)</v>
          </cell>
        </row>
        <row r="2548">
          <cell r="C2548" t="str">
            <v>South Erromango (Erromango)</v>
          </cell>
        </row>
        <row r="2549">
          <cell r="C2549" t="str">
            <v>South Erromango (Erromango)</v>
          </cell>
        </row>
        <row r="2550">
          <cell r="C2550" t="str">
            <v>South Erromango (Erromango)</v>
          </cell>
        </row>
        <row r="2551">
          <cell r="C2551" t="str">
            <v>South Erromango (Erromango)</v>
          </cell>
        </row>
        <row r="2552">
          <cell r="C2552" t="str">
            <v>South Erromango (Erromango)</v>
          </cell>
        </row>
        <row r="2553">
          <cell r="C2553" t="str">
            <v>South Erromango (Erromango)</v>
          </cell>
        </row>
        <row r="2554">
          <cell r="C2554" t="str">
            <v>South Erromango (Erromango)</v>
          </cell>
        </row>
        <row r="2555">
          <cell r="C2555" t="str">
            <v>South Erromango (Erromango)</v>
          </cell>
        </row>
        <row r="2556">
          <cell r="C2556" t="str">
            <v>South Erromango (Erromango)</v>
          </cell>
        </row>
        <row r="2557">
          <cell r="C2557" t="str">
            <v>South Erromango (Erromango)</v>
          </cell>
        </row>
        <row r="2558">
          <cell r="C2558" t="str">
            <v>South Erromango (Erromango)</v>
          </cell>
        </row>
        <row r="2559">
          <cell r="C2559" t="str">
            <v>South Erromango (Erromango)</v>
          </cell>
        </row>
        <row r="2560">
          <cell r="C2560" t="str">
            <v>South Erromango (Erromango)</v>
          </cell>
        </row>
        <row r="2561">
          <cell r="C2561" t="str">
            <v>South Erromango (Erromango)</v>
          </cell>
        </row>
        <row r="2562">
          <cell r="C2562" t="str">
            <v>South Erromango (Erromango)</v>
          </cell>
        </row>
        <row r="2563">
          <cell r="C2563" t="str">
            <v>South Erromango (Erromango)</v>
          </cell>
        </row>
        <row r="2564">
          <cell r="C2564" t="str">
            <v>South Maewo (Maewo)</v>
          </cell>
        </row>
        <row r="2565">
          <cell r="C2565" t="str">
            <v>South Maewo (Maewo)</v>
          </cell>
        </row>
        <row r="2566">
          <cell r="C2566" t="str">
            <v>South Maewo (Maewo)</v>
          </cell>
        </row>
        <row r="2567">
          <cell r="C2567" t="str">
            <v>South Maewo (Maewo)</v>
          </cell>
        </row>
        <row r="2568">
          <cell r="C2568" t="str">
            <v>South Maewo (Maewo)</v>
          </cell>
        </row>
        <row r="2569">
          <cell r="C2569" t="str">
            <v>South Maewo (Maewo)</v>
          </cell>
        </row>
        <row r="2570">
          <cell r="C2570" t="str">
            <v>South Maewo (Maewo)</v>
          </cell>
        </row>
        <row r="2571">
          <cell r="C2571" t="str">
            <v>South Maewo (Maewo)</v>
          </cell>
        </row>
        <row r="2572">
          <cell r="C2572" t="str">
            <v>South Maewo (Maewo)</v>
          </cell>
        </row>
        <row r="2573">
          <cell r="C2573" t="str">
            <v>South Maewo (Maewo)</v>
          </cell>
        </row>
        <row r="2574">
          <cell r="C2574" t="str">
            <v>South Maewo (Maewo)</v>
          </cell>
        </row>
        <row r="2575">
          <cell r="C2575" t="str">
            <v>South Maewo (Maewo)</v>
          </cell>
        </row>
        <row r="2576">
          <cell r="C2576" t="str">
            <v>South Maewo (Maewo)</v>
          </cell>
        </row>
        <row r="2577">
          <cell r="C2577" t="str">
            <v>South Maewo (Maewo)</v>
          </cell>
        </row>
        <row r="2578">
          <cell r="C2578" t="str">
            <v>South Maewo (Maewo)</v>
          </cell>
        </row>
        <row r="2579">
          <cell r="C2579" t="str">
            <v>South Malekula (Akhamb)</v>
          </cell>
        </row>
        <row r="2580">
          <cell r="C2580" t="str">
            <v>South Malekula (Akhamb)</v>
          </cell>
        </row>
        <row r="2581">
          <cell r="C2581" t="str">
            <v>South Malekula (Akhamb)</v>
          </cell>
        </row>
        <row r="2582">
          <cell r="C2582" t="str">
            <v>South Malekula (Akhamb)</v>
          </cell>
        </row>
        <row r="2583">
          <cell r="C2583" t="str">
            <v>South Malekula (Akhamb)</v>
          </cell>
        </row>
        <row r="2584">
          <cell r="C2584" t="str">
            <v>South Malekula (Akhamb)</v>
          </cell>
        </row>
        <row r="2585">
          <cell r="C2585" t="str">
            <v>South Malekula (Akhamb)</v>
          </cell>
        </row>
        <row r="2586">
          <cell r="C2586" t="str">
            <v>South Malekula (Avokh)</v>
          </cell>
        </row>
        <row r="2587">
          <cell r="C2587" t="str">
            <v>South Malekula (Awei)</v>
          </cell>
        </row>
        <row r="2588">
          <cell r="C2588" t="str">
            <v>South Malekula (Lembong)</v>
          </cell>
        </row>
        <row r="2589">
          <cell r="C2589" t="str">
            <v>South Malekula (Malekula)</v>
          </cell>
        </row>
        <row r="2590">
          <cell r="C2590" t="str">
            <v>South Malekula (Malekula)</v>
          </cell>
        </row>
        <row r="2591">
          <cell r="C2591" t="str">
            <v>South Malekula (Malekula)</v>
          </cell>
        </row>
        <row r="2592">
          <cell r="C2592" t="str">
            <v>South Malekula (Malekula)</v>
          </cell>
        </row>
        <row r="2593">
          <cell r="C2593" t="str">
            <v>South Malekula (Malekula)</v>
          </cell>
        </row>
        <row r="2594">
          <cell r="C2594" t="str">
            <v>South Malekula (Malekula)</v>
          </cell>
        </row>
        <row r="2595">
          <cell r="C2595" t="str">
            <v>South Malekula (Malekula)</v>
          </cell>
        </row>
        <row r="2596">
          <cell r="C2596" t="str">
            <v>South Malekula (Malekula)</v>
          </cell>
        </row>
        <row r="2597">
          <cell r="C2597" t="str">
            <v>South Malekula (Malekula)</v>
          </cell>
        </row>
        <row r="2598">
          <cell r="C2598" t="str">
            <v>South Malekula (Malekula)</v>
          </cell>
        </row>
        <row r="2599">
          <cell r="C2599" t="str">
            <v>South Malekula (Malekula)</v>
          </cell>
        </row>
        <row r="2600">
          <cell r="C2600" t="str">
            <v>South Malekula (Malekula)</v>
          </cell>
        </row>
        <row r="2601">
          <cell r="C2601" t="str">
            <v>South Malekula (Malekula)</v>
          </cell>
        </row>
        <row r="2602">
          <cell r="C2602" t="str">
            <v>South Malekula (Malekula)</v>
          </cell>
        </row>
        <row r="2603">
          <cell r="C2603" t="str">
            <v>South Malekula (Malekula)</v>
          </cell>
        </row>
        <row r="2604">
          <cell r="C2604" t="str">
            <v>South Malekula (Malekula)</v>
          </cell>
        </row>
        <row r="2605">
          <cell r="C2605" t="str">
            <v>South Malekula (Malekula)</v>
          </cell>
        </row>
        <row r="2606">
          <cell r="C2606" t="str">
            <v>South Malekula (Malekula)</v>
          </cell>
        </row>
        <row r="2607">
          <cell r="C2607" t="str">
            <v>South Malekula (Malekula)</v>
          </cell>
        </row>
        <row r="2608">
          <cell r="C2608" t="str">
            <v>South Malekula (Malekula)</v>
          </cell>
        </row>
        <row r="2609">
          <cell r="C2609" t="str">
            <v>South Malekula (Malekula)</v>
          </cell>
        </row>
        <row r="2610">
          <cell r="C2610" t="str">
            <v>South Malekula (Malekula)</v>
          </cell>
        </row>
        <row r="2611">
          <cell r="C2611" t="str">
            <v>South Malekula (Malekula)</v>
          </cell>
        </row>
        <row r="2612">
          <cell r="C2612" t="str">
            <v>South Malekula (Malekula)</v>
          </cell>
        </row>
        <row r="2613">
          <cell r="C2613" t="str">
            <v>South Malekula (Malekula)</v>
          </cell>
        </row>
        <row r="2614">
          <cell r="C2614" t="str">
            <v>South Malekula (Malekula)</v>
          </cell>
        </row>
        <row r="2615">
          <cell r="C2615" t="str">
            <v>South Malekula (Malekula)</v>
          </cell>
        </row>
        <row r="2616">
          <cell r="C2616" t="str">
            <v>South Malekula (Malekula)</v>
          </cell>
        </row>
        <row r="2617">
          <cell r="C2617" t="str">
            <v>South Malekula (Malekula)</v>
          </cell>
        </row>
        <row r="2618">
          <cell r="C2618" t="str">
            <v>South Malekula (Malekula)</v>
          </cell>
        </row>
        <row r="2619">
          <cell r="C2619" t="str">
            <v>South Malekula (Malekula)</v>
          </cell>
        </row>
        <row r="2620">
          <cell r="C2620" t="str">
            <v>South Malekula (Malekula)</v>
          </cell>
        </row>
        <row r="2621">
          <cell r="C2621" t="str">
            <v>South Malekula (Malekula)</v>
          </cell>
        </row>
        <row r="2622">
          <cell r="C2622" t="str">
            <v>South Malekula (Malekula)</v>
          </cell>
        </row>
        <row r="2623">
          <cell r="C2623" t="str">
            <v>South Malekula (Malekula)</v>
          </cell>
        </row>
        <row r="2624">
          <cell r="C2624" t="str">
            <v>South Malekula (Malekula)</v>
          </cell>
        </row>
        <row r="2625">
          <cell r="C2625" t="str">
            <v>South Malekula (Malekula)</v>
          </cell>
        </row>
        <row r="2626">
          <cell r="C2626" t="str">
            <v>South Malekula (Malekula)</v>
          </cell>
        </row>
        <row r="2627">
          <cell r="C2627" t="str">
            <v>South Malekula (Malekula)</v>
          </cell>
        </row>
        <row r="2628">
          <cell r="C2628" t="str">
            <v>South Malekula (Malekula)</v>
          </cell>
        </row>
        <row r="2629">
          <cell r="C2629" t="str">
            <v>South Malekula (Malekula)</v>
          </cell>
        </row>
        <row r="2630">
          <cell r="C2630" t="str">
            <v>South Malekula (Malekula)</v>
          </cell>
        </row>
        <row r="2631">
          <cell r="C2631" t="str">
            <v>South Malekula (Malekula)</v>
          </cell>
        </row>
        <row r="2632">
          <cell r="C2632" t="str">
            <v>South Malekula (Malekula)</v>
          </cell>
        </row>
        <row r="2633">
          <cell r="C2633" t="str">
            <v>South Malekula (Maskeylenes - Batghu)</v>
          </cell>
        </row>
        <row r="2634">
          <cell r="C2634" t="str">
            <v>South Malekula (Maskeylenes - Khunev)</v>
          </cell>
        </row>
        <row r="2635">
          <cell r="C2635" t="str">
            <v>South Pentecost (Pentecost)</v>
          </cell>
        </row>
        <row r="2636">
          <cell r="C2636" t="str">
            <v>South Pentecost (Pentecost)</v>
          </cell>
        </row>
        <row r="2637">
          <cell r="C2637" t="str">
            <v>South Pentecost (Pentecost)</v>
          </cell>
        </row>
        <row r="2638">
          <cell r="C2638" t="str">
            <v>South Pentecost (Pentecost)</v>
          </cell>
        </row>
        <row r="2639">
          <cell r="C2639" t="str">
            <v>South Pentecost (Pentecost)</v>
          </cell>
        </row>
        <row r="2640">
          <cell r="C2640" t="str">
            <v>South Pentecost (Pentecost)</v>
          </cell>
        </row>
        <row r="2641">
          <cell r="C2641" t="str">
            <v>South Pentecost (Pentecost)</v>
          </cell>
        </row>
        <row r="2642">
          <cell r="C2642" t="str">
            <v>South Pentecost (Pentecost)</v>
          </cell>
        </row>
        <row r="2643">
          <cell r="C2643" t="str">
            <v>South Pentecost (Pentecost)</v>
          </cell>
        </row>
        <row r="2644">
          <cell r="C2644" t="str">
            <v>South Pentecost (Pentecost)</v>
          </cell>
        </row>
        <row r="2645">
          <cell r="C2645" t="str">
            <v>South Pentecost (Pentecost)</v>
          </cell>
        </row>
        <row r="2646">
          <cell r="C2646" t="str">
            <v>South Pentecost (Pentecost)</v>
          </cell>
        </row>
        <row r="2647">
          <cell r="C2647" t="str">
            <v>South Pentecost (Pentecost)</v>
          </cell>
        </row>
        <row r="2648">
          <cell r="C2648" t="str">
            <v>South Pentecost (Pentecost)</v>
          </cell>
        </row>
        <row r="2649">
          <cell r="C2649" t="str">
            <v>South Pentecost (Pentecost)</v>
          </cell>
        </row>
        <row r="2650">
          <cell r="C2650" t="str">
            <v>South Pentecost (Pentecost)</v>
          </cell>
        </row>
        <row r="2651">
          <cell r="C2651" t="str">
            <v>South Pentecost (Pentecost)</v>
          </cell>
        </row>
        <row r="2652">
          <cell r="C2652" t="str">
            <v>South Pentecost (Pentecost)</v>
          </cell>
        </row>
        <row r="2653">
          <cell r="C2653" t="str">
            <v>South Pentecost (Pentecost)</v>
          </cell>
        </row>
        <row r="2654">
          <cell r="C2654" t="str">
            <v>South Pentecost (Pentecost)</v>
          </cell>
        </row>
        <row r="2655">
          <cell r="C2655" t="str">
            <v>South Pentecost (Pentecost)</v>
          </cell>
        </row>
        <row r="2656">
          <cell r="C2656" t="str">
            <v>South Pentecost (Pentecost)</v>
          </cell>
        </row>
        <row r="2657">
          <cell r="C2657" t="str">
            <v>South Pentecost (Pentecost)</v>
          </cell>
        </row>
        <row r="2658">
          <cell r="C2658" t="str">
            <v>South Pentecost (Pentecost)</v>
          </cell>
        </row>
        <row r="2659">
          <cell r="C2659" t="str">
            <v>South Pentecost (Pentecost)</v>
          </cell>
        </row>
        <row r="2660">
          <cell r="C2660" t="str">
            <v>South Pentecost (Pentecost)</v>
          </cell>
        </row>
        <row r="2661">
          <cell r="C2661" t="str">
            <v>South Pentecost (Pentecost)</v>
          </cell>
        </row>
        <row r="2662">
          <cell r="C2662" t="str">
            <v>South Pentecost (Pentecost)</v>
          </cell>
        </row>
        <row r="2663">
          <cell r="C2663" t="str">
            <v>South Pentecost (Pentecost)</v>
          </cell>
        </row>
        <row r="2664">
          <cell r="C2664" t="str">
            <v>South Pentecost (Pentecost)</v>
          </cell>
        </row>
        <row r="2665">
          <cell r="C2665" t="str">
            <v>South Pentecost (Pentecost)</v>
          </cell>
        </row>
        <row r="2666">
          <cell r="C2666" t="str">
            <v>South Pentecost (Pentecost)</v>
          </cell>
        </row>
        <row r="2667">
          <cell r="C2667" t="str">
            <v>South Pentecost (Pentecost)</v>
          </cell>
        </row>
        <row r="2668">
          <cell r="C2668" t="str">
            <v>South Pentecost (Pentecost)</v>
          </cell>
        </row>
        <row r="2669">
          <cell r="C2669" t="str">
            <v>South Pentecost (Pentecost)</v>
          </cell>
        </row>
        <row r="2670">
          <cell r="C2670" t="str">
            <v>South Pentecost (Pentecost)</v>
          </cell>
        </row>
        <row r="2671">
          <cell r="C2671" t="str">
            <v>South Pentecost (Pentecost)</v>
          </cell>
        </row>
        <row r="2672">
          <cell r="C2672" t="str">
            <v>South Pentecost (Pentecost)</v>
          </cell>
        </row>
        <row r="2673">
          <cell r="C2673" t="str">
            <v>South Pentecost (Pentecost)</v>
          </cell>
        </row>
        <row r="2674">
          <cell r="C2674" t="str">
            <v>South Pentecost (Pentecost)</v>
          </cell>
        </row>
        <row r="2675">
          <cell r="C2675" t="str">
            <v>South Pentecost (Pentecost)</v>
          </cell>
        </row>
        <row r="2676">
          <cell r="C2676" t="str">
            <v>South Pentecost (Pentecost)</v>
          </cell>
        </row>
        <row r="2677">
          <cell r="C2677" t="str">
            <v>South Pentecost (Pentecost)</v>
          </cell>
        </row>
        <row r="2678">
          <cell r="C2678" t="str">
            <v>South Pentecost (Pentecost)</v>
          </cell>
        </row>
        <row r="2679">
          <cell r="C2679" t="str">
            <v>South Pentecost (Pentecost)</v>
          </cell>
        </row>
        <row r="2680">
          <cell r="C2680" t="str">
            <v>South Pentecost (Pentecost)</v>
          </cell>
        </row>
        <row r="2681">
          <cell r="C2681" t="str">
            <v>South Pentecost (Pentecost)</v>
          </cell>
        </row>
        <row r="2682">
          <cell r="C2682" t="str">
            <v>South Pentecost (Pentecost)</v>
          </cell>
        </row>
        <row r="2683">
          <cell r="C2683" t="str">
            <v>South Pentecost (Pentecost)</v>
          </cell>
        </row>
        <row r="2684">
          <cell r="C2684" t="str">
            <v>South Pentecost (Pentecost)</v>
          </cell>
        </row>
        <row r="2685">
          <cell r="C2685" t="str">
            <v>South Pentecost (Pentecost)</v>
          </cell>
        </row>
        <row r="2686">
          <cell r="C2686" t="str">
            <v>South Pentecost (Pentecost)</v>
          </cell>
        </row>
        <row r="2687">
          <cell r="C2687" t="str">
            <v>South Pentecost (Pentecost)</v>
          </cell>
        </row>
        <row r="2688">
          <cell r="C2688" t="str">
            <v>South Pentecost (Pentecost)</v>
          </cell>
        </row>
        <row r="2689">
          <cell r="C2689" t="str">
            <v>South Pentecost (Pentecost)</v>
          </cell>
        </row>
        <row r="2690">
          <cell r="C2690" t="str">
            <v>South Pentecost (Pentecost)</v>
          </cell>
        </row>
        <row r="2691">
          <cell r="C2691" t="str">
            <v>South Pentecost (Pentecost)</v>
          </cell>
        </row>
        <row r="2692">
          <cell r="C2692" t="str">
            <v>South Pentecost (Pentecost)</v>
          </cell>
        </row>
        <row r="2693">
          <cell r="C2693" t="str">
            <v>South Pentecost (Pentecost)</v>
          </cell>
        </row>
        <row r="2694">
          <cell r="C2694" t="str">
            <v>South Pentecost (Pentecost)</v>
          </cell>
        </row>
        <row r="2695">
          <cell r="C2695" t="str">
            <v>South Pentecost (Pentecost)</v>
          </cell>
        </row>
        <row r="2696">
          <cell r="C2696" t="str">
            <v>South Pentecost (Pentecost)</v>
          </cell>
        </row>
        <row r="2697">
          <cell r="C2697" t="str">
            <v>South Pentecost (Pentecost)</v>
          </cell>
        </row>
        <row r="2698">
          <cell r="C2698" t="str">
            <v>South Pentecost (Pentecost)</v>
          </cell>
        </row>
        <row r="2699">
          <cell r="C2699" t="str">
            <v>South Pentecost (Pentecost)</v>
          </cell>
        </row>
        <row r="2700">
          <cell r="C2700" t="str">
            <v>South Pentecost (Pentecost)</v>
          </cell>
        </row>
        <row r="2701">
          <cell r="C2701" t="str">
            <v>South Pentecost (Pentecost)</v>
          </cell>
        </row>
        <row r="2702">
          <cell r="C2702" t="str">
            <v>South Pentecost (Pentecost)</v>
          </cell>
        </row>
        <row r="2703">
          <cell r="C2703" t="str">
            <v>South Pentecost (Pentecost)</v>
          </cell>
        </row>
        <row r="2704">
          <cell r="C2704" t="str">
            <v>South Pentecost (Pentecost)</v>
          </cell>
        </row>
        <row r="2705">
          <cell r="C2705" t="str">
            <v>South Pentecost (Pentecost)</v>
          </cell>
        </row>
        <row r="2706">
          <cell r="C2706" t="str">
            <v>South Pentecost (Pentecost)</v>
          </cell>
        </row>
        <row r="2707">
          <cell r="C2707" t="str">
            <v>South Pentecost (Pentecost)</v>
          </cell>
        </row>
        <row r="2708">
          <cell r="C2708" t="str">
            <v>South Pentecost (Pentecost)</v>
          </cell>
        </row>
        <row r="2709">
          <cell r="C2709" t="str">
            <v>South Pentecost (Pentecost)</v>
          </cell>
        </row>
        <row r="2710">
          <cell r="C2710" t="str">
            <v>South Pentecost (Pentecost)</v>
          </cell>
        </row>
        <row r="2711">
          <cell r="C2711" t="str">
            <v>South Pentecost (Pentecost)</v>
          </cell>
        </row>
        <row r="2712">
          <cell r="C2712" t="str">
            <v>South Santo (Araki)</v>
          </cell>
        </row>
        <row r="2713">
          <cell r="C2713" t="str">
            <v>South Santo (Araki)</v>
          </cell>
        </row>
        <row r="2714">
          <cell r="C2714" t="str">
            <v>South Santo (Araki)</v>
          </cell>
        </row>
        <row r="2715">
          <cell r="C2715" t="str">
            <v>South Santo (Araki)</v>
          </cell>
        </row>
        <row r="2716">
          <cell r="C2716" t="str">
            <v>South Santo (Araki)</v>
          </cell>
        </row>
        <row r="2717">
          <cell r="C2717" t="str">
            <v>South Santo (Araki)</v>
          </cell>
        </row>
        <row r="2718">
          <cell r="C2718" t="str">
            <v>South Santo (Araki)</v>
          </cell>
        </row>
        <row r="2719">
          <cell r="C2719" t="str">
            <v>South Santo (Elia)</v>
          </cell>
        </row>
        <row r="2720">
          <cell r="C2720" t="str">
            <v>South Santo (Santo)</v>
          </cell>
        </row>
        <row r="2721">
          <cell r="C2721" t="str">
            <v>South Santo (Santo)</v>
          </cell>
        </row>
        <row r="2722">
          <cell r="C2722" t="str">
            <v>South Santo (Santo)</v>
          </cell>
        </row>
        <row r="2723">
          <cell r="C2723" t="str">
            <v>South Santo (Santo)</v>
          </cell>
        </row>
        <row r="2724">
          <cell r="C2724" t="str">
            <v>South Santo (Santo)</v>
          </cell>
        </row>
        <row r="2725">
          <cell r="C2725" t="str">
            <v>South Santo (Santo)</v>
          </cell>
        </row>
        <row r="2726">
          <cell r="C2726" t="str">
            <v>South Santo (Santo)</v>
          </cell>
        </row>
        <row r="2727">
          <cell r="C2727" t="str">
            <v>South Santo (Santo)</v>
          </cell>
        </row>
        <row r="2728">
          <cell r="C2728" t="str">
            <v>South Santo (Santo)</v>
          </cell>
        </row>
        <row r="2729">
          <cell r="C2729" t="str">
            <v>South Santo (Santo)</v>
          </cell>
        </row>
        <row r="2730">
          <cell r="C2730" t="str">
            <v>South Santo (Santo)</v>
          </cell>
        </row>
        <row r="2731">
          <cell r="C2731" t="str">
            <v>South Santo (Santo)</v>
          </cell>
        </row>
        <row r="2732">
          <cell r="C2732" t="str">
            <v>South Santo (Santo)</v>
          </cell>
        </row>
        <row r="2733">
          <cell r="C2733" t="str">
            <v>South Santo (Santo)</v>
          </cell>
        </row>
        <row r="2734">
          <cell r="C2734" t="str">
            <v>South Santo (Santo)</v>
          </cell>
        </row>
        <row r="2735">
          <cell r="C2735" t="str">
            <v>South Santo (Santo)</v>
          </cell>
        </row>
        <row r="2736">
          <cell r="C2736" t="str">
            <v>South Santo (Santo)</v>
          </cell>
        </row>
        <row r="2737">
          <cell r="C2737" t="str">
            <v>South Santo (Santo)</v>
          </cell>
        </row>
        <row r="2738">
          <cell r="C2738" t="str">
            <v>South Santo (Santo)</v>
          </cell>
        </row>
        <row r="2739">
          <cell r="C2739" t="str">
            <v>South Santo (Santo)</v>
          </cell>
        </row>
        <row r="2740">
          <cell r="C2740" t="str">
            <v>South Santo (Santo)</v>
          </cell>
        </row>
        <row r="2741">
          <cell r="C2741" t="str">
            <v>South Santo (Santo)</v>
          </cell>
        </row>
        <row r="2742">
          <cell r="C2742" t="str">
            <v>South Santo (Santo)</v>
          </cell>
        </row>
        <row r="2743">
          <cell r="C2743" t="str">
            <v>South Santo (Santo)</v>
          </cell>
        </row>
        <row r="2744">
          <cell r="C2744" t="str">
            <v>South Santo (Santo)</v>
          </cell>
        </row>
        <row r="2745">
          <cell r="C2745" t="str">
            <v>South Santo (Santo)</v>
          </cell>
        </row>
        <row r="2746">
          <cell r="C2746" t="str">
            <v>South Santo (Santo)</v>
          </cell>
        </row>
        <row r="2747">
          <cell r="C2747" t="str">
            <v>South Santo (Santo)</v>
          </cell>
        </row>
        <row r="2748">
          <cell r="C2748" t="str">
            <v>South Santo (Santo)</v>
          </cell>
        </row>
        <row r="2749">
          <cell r="C2749" t="str">
            <v>South Santo (Santo)</v>
          </cell>
        </row>
        <row r="2750">
          <cell r="C2750" t="str">
            <v>South Santo (Santo)</v>
          </cell>
        </row>
        <row r="2751">
          <cell r="C2751" t="str">
            <v>South Santo (Santo)</v>
          </cell>
        </row>
        <row r="2752">
          <cell r="C2752" t="str">
            <v>South Santo (Santo)</v>
          </cell>
        </row>
        <row r="2753">
          <cell r="C2753" t="str">
            <v>South Santo (Santo)</v>
          </cell>
        </row>
        <row r="2754">
          <cell r="C2754" t="str">
            <v>South Santo (Santo)</v>
          </cell>
        </row>
        <row r="2755">
          <cell r="C2755" t="str">
            <v>South Santo (Santo)</v>
          </cell>
        </row>
        <row r="2756">
          <cell r="C2756" t="str">
            <v>South Santo (Santo)</v>
          </cell>
        </row>
        <row r="2757">
          <cell r="C2757" t="str">
            <v>South Santo (Santo)</v>
          </cell>
        </row>
        <row r="2758">
          <cell r="C2758" t="str">
            <v>South Santo (Santo)</v>
          </cell>
        </row>
        <row r="2759">
          <cell r="C2759" t="str">
            <v>South Santo (Santo)</v>
          </cell>
        </row>
        <row r="2760">
          <cell r="C2760" t="str">
            <v>South Santo (Santo)</v>
          </cell>
        </row>
        <row r="2761">
          <cell r="C2761" t="str">
            <v>South Santo (Santo)</v>
          </cell>
        </row>
        <row r="2762">
          <cell r="C2762" t="str">
            <v>South Santo (Santo)</v>
          </cell>
        </row>
        <row r="2763">
          <cell r="C2763" t="str">
            <v>South Santo (Santo)</v>
          </cell>
        </row>
        <row r="2764">
          <cell r="C2764" t="str">
            <v>South Santo (Santo)</v>
          </cell>
        </row>
        <row r="2765">
          <cell r="C2765" t="str">
            <v>South Santo (Santo)</v>
          </cell>
        </row>
        <row r="2766">
          <cell r="C2766" t="str">
            <v>South Santo (Santo)</v>
          </cell>
        </row>
        <row r="2767">
          <cell r="C2767" t="str">
            <v>South Santo (Santo)</v>
          </cell>
        </row>
        <row r="2768">
          <cell r="C2768" t="str">
            <v>South Santo (Santo)</v>
          </cell>
        </row>
        <row r="2769">
          <cell r="C2769" t="str">
            <v>South Santo (Santo)</v>
          </cell>
        </row>
        <row r="2770">
          <cell r="C2770" t="str">
            <v>South Santo (Santo)</v>
          </cell>
        </row>
        <row r="2771">
          <cell r="C2771" t="str">
            <v>South Santo (Santo)</v>
          </cell>
        </row>
        <row r="2772">
          <cell r="C2772" t="str">
            <v>South Santo (Santo)</v>
          </cell>
        </row>
        <row r="2773">
          <cell r="C2773" t="str">
            <v>South Santo (Santo)</v>
          </cell>
        </row>
        <row r="2774">
          <cell r="C2774" t="str">
            <v>South Santo (Santo)</v>
          </cell>
        </row>
        <row r="2775">
          <cell r="C2775" t="str">
            <v>South Santo (Santo)</v>
          </cell>
        </row>
        <row r="2776">
          <cell r="C2776" t="str">
            <v>South Santo (Santo)</v>
          </cell>
        </row>
        <row r="2777">
          <cell r="C2777" t="str">
            <v>South Santo (Santo)</v>
          </cell>
        </row>
        <row r="2778">
          <cell r="C2778" t="str">
            <v>South Santo (Santo)</v>
          </cell>
        </row>
        <row r="2779">
          <cell r="C2779" t="str">
            <v>South Santo (Santo)</v>
          </cell>
        </row>
        <row r="2780">
          <cell r="C2780" t="str">
            <v>South Santo (Santo)</v>
          </cell>
        </row>
        <row r="2781">
          <cell r="C2781" t="str">
            <v>South Santo (Santo)</v>
          </cell>
        </row>
        <row r="2782">
          <cell r="C2782" t="str">
            <v>South Santo (Santo)</v>
          </cell>
        </row>
        <row r="2783">
          <cell r="C2783" t="str">
            <v>South Santo (Santo)</v>
          </cell>
        </row>
        <row r="2784">
          <cell r="C2784" t="str">
            <v>South Santo (Santo)</v>
          </cell>
        </row>
        <row r="2785">
          <cell r="C2785" t="str">
            <v>South Santo (Santo)</v>
          </cell>
        </row>
        <row r="2786">
          <cell r="C2786" t="str">
            <v>South Santo (Santo)</v>
          </cell>
        </row>
        <row r="2787">
          <cell r="C2787" t="str">
            <v>South Santo (Santo)</v>
          </cell>
        </row>
        <row r="2788">
          <cell r="C2788" t="str">
            <v>South Santo (Santo)</v>
          </cell>
        </row>
        <row r="2789">
          <cell r="C2789" t="str">
            <v>South Santo (Santo)</v>
          </cell>
        </row>
        <row r="2790">
          <cell r="C2790" t="str">
            <v>South Santo (Santo)</v>
          </cell>
        </row>
        <row r="2791">
          <cell r="C2791" t="str">
            <v>South Santo (Santo)</v>
          </cell>
        </row>
        <row r="2792">
          <cell r="C2792" t="str">
            <v>South Santo (Santo)</v>
          </cell>
        </row>
        <row r="2793">
          <cell r="C2793" t="str">
            <v>South Santo (Santo)</v>
          </cell>
        </row>
        <row r="2794">
          <cell r="C2794" t="str">
            <v>South Santo (Santo)</v>
          </cell>
        </row>
        <row r="2795">
          <cell r="C2795" t="str">
            <v>South Santo (Santo)</v>
          </cell>
        </row>
        <row r="2796">
          <cell r="C2796" t="str">
            <v>South Santo (Santo)</v>
          </cell>
        </row>
        <row r="2797">
          <cell r="C2797" t="str">
            <v>South Santo (Santo)</v>
          </cell>
        </row>
        <row r="2798">
          <cell r="C2798" t="str">
            <v>South Santo (Santo)</v>
          </cell>
        </row>
        <row r="2799">
          <cell r="C2799" t="str">
            <v>South Santo (Santo)</v>
          </cell>
        </row>
        <row r="2800">
          <cell r="C2800" t="str">
            <v>South Santo (Santo)</v>
          </cell>
        </row>
        <row r="2801">
          <cell r="C2801" t="str">
            <v>South Santo (Santo)</v>
          </cell>
        </row>
        <row r="2802">
          <cell r="C2802" t="str">
            <v>South Santo (Santo)</v>
          </cell>
        </row>
        <row r="2803">
          <cell r="C2803" t="str">
            <v>South Santo (Santo)</v>
          </cell>
        </row>
        <row r="2804">
          <cell r="C2804" t="str">
            <v>South Santo (Santo)</v>
          </cell>
        </row>
        <row r="2805">
          <cell r="C2805" t="str">
            <v>South Santo (Santo)</v>
          </cell>
        </row>
        <row r="2806">
          <cell r="C2806" t="str">
            <v>South Santo (Santo)</v>
          </cell>
        </row>
        <row r="2807">
          <cell r="C2807" t="str">
            <v>South Santo (Santo)</v>
          </cell>
        </row>
        <row r="2808">
          <cell r="C2808" t="str">
            <v>South Santo (Santo)</v>
          </cell>
        </row>
        <row r="2809">
          <cell r="C2809" t="str">
            <v>South Santo (Santo)</v>
          </cell>
        </row>
        <row r="2810">
          <cell r="C2810" t="str">
            <v>South Santo (Santo)</v>
          </cell>
        </row>
        <row r="2811">
          <cell r="C2811" t="str">
            <v>South Santo (Santo)</v>
          </cell>
        </row>
        <row r="2812">
          <cell r="C2812" t="str">
            <v>South Santo (Santo)</v>
          </cell>
        </row>
        <row r="2813">
          <cell r="C2813" t="str">
            <v>South Santo (Santo)</v>
          </cell>
        </row>
        <row r="2814">
          <cell r="C2814" t="str">
            <v>South Santo (Santo)</v>
          </cell>
        </row>
        <row r="2815">
          <cell r="C2815" t="str">
            <v>South Santo (Santo)</v>
          </cell>
        </row>
        <row r="2816">
          <cell r="C2816" t="str">
            <v>South Santo (Santo)</v>
          </cell>
        </row>
        <row r="2817">
          <cell r="C2817" t="str">
            <v>South Santo (Santo)</v>
          </cell>
        </row>
        <row r="2818">
          <cell r="C2818" t="str">
            <v>South Santo (Santo)</v>
          </cell>
        </row>
        <row r="2819">
          <cell r="C2819" t="str">
            <v>South Santo (Santo)</v>
          </cell>
        </row>
        <row r="2820">
          <cell r="C2820" t="str">
            <v>South Santo (Santo)</v>
          </cell>
        </row>
        <row r="2821">
          <cell r="C2821" t="str">
            <v>South Santo (Santo)</v>
          </cell>
        </row>
        <row r="2822">
          <cell r="C2822" t="str">
            <v>South Santo (Santo)</v>
          </cell>
        </row>
        <row r="2823">
          <cell r="C2823" t="str">
            <v>South Santo (Santo)</v>
          </cell>
        </row>
        <row r="2824">
          <cell r="C2824" t="str">
            <v>South Santo (Santo)</v>
          </cell>
        </row>
        <row r="2825">
          <cell r="C2825" t="str">
            <v>South Santo (Santo)</v>
          </cell>
        </row>
        <row r="2826">
          <cell r="C2826" t="str">
            <v>South Santo (Santo)</v>
          </cell>
        </row>
        <row r="2827">
          <cell r="C2827" t="str">
            <v>South Santo (Santo)</v>
          </cell>
        </row>
        <row r="2828">
          <cell r="C2828" t="str">
            <v>South Santo (Santo)</v>
          </cell>
        </row>
        <row r="2829">
          <cell r="C2829" t="str">
            <v>South Santo (Santo)</v>
          </cell>
        </row>
        <row r="2830">
          <cell r="C2830" t="str">
            <v>South Santo (Santo)</v>
          </cell>
        </row>
        <row r="2831">
          <cell r="C2831" t="str">
            <v>South Santo (Santo)</v>
          </cell>
        </row>
        <row r="2832">
          <cell r="C2832" t="str">
            <v>South Santo (Santo)</v>
          </cell>
        </row>
        <row r="2833">
          <cell r="C2833" t="str">
            <v>South Santo (Santo)</v>
          </cell>
        </row>
        <row r="2834">
          <cell r="C2834" t="str">
            <v>South Santo (Santo)</v>
          </cell>
        </row>
        <row r="2835">
          <cell r="C2835" t="str">
            <v>South Santo (Santo)</v>
          </cell>
        </row>
        <row r="2836">
          <cell r="C2836" t="str">
            <v>South Santo (Santo)</v>
          </cell>
        </row>
        <row r="2837">
          <cell r="C2837" t="str">
            <v>South Santo (Santo)</v>
          </cell>
        </row>
        <row r="2838">
          <cell r="C2838" t="str">
            <v>South Santo (Santo)</v>
          </cell>
        </row>
        <row r="2839">
          <cell r="C2839" t="str">
            <v>South Santo (Santo)</v>
          </cell>
        </row>
        <row r="2840">
          <cell r="C2840" t="str">
            <v>South Santo (Santo)</v>
          </cell>
        </row>
        <row r="2841">
          <cell r="C2841" t="str">
            <v>South Santo (Santo)</v>
          </cell>
        </row>
        <row r="2842">
          <cell r="C2842" t="str">
            <v>South Santo (Santo)</v>
          </cell>
        </row>
        <row r="2843">
          <cell r="C2843" t="str">
            <v>South Santo (Santo)</v>
          </cell>
        </row>
        <row r="2844">
          <cell r="C2844" t="str">
            <v>South Santo (Santo)</v>
          </cell>
        </row>
        <row r="2845">
          <cell r="C2845" t="str">
            <v>South Santo (Santo)</v>
          </cell>
        </row>
        <row r="2846">
          <cell r="C2846" t="str">
            <v>South Santo (Santo)</v>
          </cell>
        </row>
        <row r="2847">
          <cell r="C2847" t="str">
            <v>South Santo (Santo)</v>
          </cell>
        </row>
        <row r="2848">
          <cell r="C2848" t="str">
            <v>South Santo (Santo)</v>
          </cell>
        </row>
        <row r="2849">
          <cell r="C2849" t="str">
            <v>South Santo (Santo)</v>
          </cell>
        </row>
        <row r="2850">
          <cell r="C2850" t="str">
            <v>South Santo (Santo)</v>
          </cell>
        </row>
        <row r="2851">
          <cell r="C2851" t="str">
            <v>South Santo (Santo)</v>
          </cell>
        </row>
        <row r="2852">
          <cell r="C2852" t="str">
            <v>South Santo (Santo)</v>
          </cell>
        </row>
        <row r="2853">
          <cell r="C2853" t="str">
            <v>South Santo (Santo)</v>
          </cell>
        </row>
        <row r="2854">
          <cell r="C2854" t="str">
            <v>South Santo (Santo)</v>
          </cell>
        </row>
        <row r="2855">
          <cell r="C2855" t="str">
            <v>South Santo (Santo)</v>
          </cell>
        </row>
        <row r="2856">
          <cell r="C2856" t="str">
            <v>South Santo (Santo)</v>
          </cell>
        </row>
        <row r="2857">
          <cell r="C2857" t="str">
            <v>South Santo (Santo)</v>
          </cell>
        </row>
        <row r="2858">
          <cell r="C2858" t="str">
            <v>South Santo (Santo)</v>
          </cell>
        </row>
        <row r="2859">
          <cell r="C2859" t="str">
            <v>South Santo (Santo)</v>
          </cell>
        </row>
        <row r="2860">
          <cell r="C2860" t="str">
            <v>South Santo (Santo)</v>
          </cell>
        </row>
        <row r="2861">
          <cell r="C2861" t="str">
            <v>South Santo (Santo)</v>
          </cell>
        </row>
        <row r="2862">
          <cell r="C2862" t="str">
            <v>South Santo (Santo)</v>
          </cell>
        </row>
        <row r="2863">
          <cell r="C2863" t="str">
            <v>South Santo (Santo)</v>
          </cell>
        </row>
        <row r="2864">
          <cell r="C2864" t="str">
            <v>South Santo (Santo)</v>
          </cell>
        </row>
        <row r="2865">
          <cell r="C2865" t="str">
            <v>South Santo (Santo)</v>
          </cell>
        </row>
        <row r="2866">
          <cell r="C2866" t="str">
            <v>South Santo (Santo)</v>
          </cell>
        </row>
        <row r="2867">
          <cell r="C2867" t="str">
            <v>South Santo (Santo)</v>
          </cell>
        </row>
        <row r="2868">
          <cell r="C2868" t="str">
            <v>South Santo (Santo)</v>
          </cell>
        </row>
        <row r="2869">
          <cell r="C2869" t="str">
            <v>South Santo (Santo)</v>
          </cell>
        </row>
        <row r="2870">
          <cell r="C2870" t="str">
            <v>South Santo (Santo)</v>
          </cell>
        </row>
        <row r="2871">
          <cell r="C2871" t="str">
            <v>South Santo (Santo)</v>
          </cell>
        </row>
        <row r="2872">
          <cell r="C2872" t="str">
            <v>South Santo (Santo)</v>
          </cell>
        </row>
        <row r="2873">
          <cell r="C2873" t="str">
            <v>South Santo (Santo)</v>
          </cell>
        </row>
        <row r="2874">
          <cell r="C2874" t="str">
            <v>South Santo (Santo)</v>
          </cell>
        </row>
        <row r="2875">
          <cell r="C2875" t="str">
            <v>South Santo (Santo)</v>
          </cell>
        </row>
        <row r="2876">
          <cell r="C2876" t="str">
            <v>South Santo (Santo)</v>
          </cell>
        </row>
        <row r="2877">
          <cell r="C2877" t="str">
            <v>South Santo (Santo)</v>
          </cell>
        </row>
        <row r="2878">
          <cell r="C2878" t="str">
            <v>South Santo (Santo)</v>
          </cell>
        </row>
        <row r="2879">
          <cell r="C2879" t="str">
            <v>South Santo (Santo)</v>
          </cell>
        </row>
        <row r="2880">
          <cell r="C2880" t="str">
            <v>South Santo (Santo)</v>
          </cell>
        </row>
        <row r="2881">
          <cell r="C2881" t="str">
            <v>South Santo (Santo)</v>
          </cell>
        </row>
        <row r="2882">
          <cell r="C2882" t="str">
            <v>South Santo (Santo)</v>
          </cell>
        </row>
        <row r="2883">
          <cell r="C2883" t="str">
            <v>South Santo (Santo)</v>
          </cell>
        </row>
        <row r="2884">
          <cell r="C2884" t="str">
            <v>South Santo (Santo)</v>
          </cell>
        </row>
        <row r="2885">
          <cell r="C2885" t="str">
            <v>South Santo (Santo)</v>
          </cell>
        </row>
        <row r="2886">
          <cell r="C2886" t="str">
            <v>South Santo (Santo)</v>
          </cell>
        </row>
        <row r="2887">
          <cell r="C2887" t="str">
            <v>South Santo (Santo)</v>
          </cell>
        </row>
        <row r="2888">
          <cell r="C2888" t="str">
            <v>South Santo (Santo)</v>
          </cell>
        </row>
        <row r="2889">
          <cell r="C2889" t="str">
            <v>South Santo (Santo)</v>
          </cell>
        </row>
        <row r="2890">
          <cell r="C2890" t="str">
            <v>South Santo (Santo)</v>
          </cell>
        </row>
        <row r="2891">
          <cell r="C2891" t="str">
            <v>South Santo (Santo)</v>
          </cell>
        </row>
        <row r="2892">
          <cell r="C2892" t="str">
            <v>South Santo (Santo)</v>
          </cell>
        </row>
        <row r="2893">
          <cell r="C2893" t="str">
            <v>South Santo (Santo)</v>
          </cell>
        </row>
        <row r="2894">
          <cell r="C2894" t="str">
            <v>South Santo (Santo)</v>
          </cell>
        </row>
        <row r="2895">
          <cell r="C2895" t="str">
            <v>South Santo (Santo)</v>
          </cell>
        </row>
        <row r="2896">
          <cell r="C2896" t="str">
            <v>South Santo (Santo)</v>
          </cell>
        </row>
        <row r="2897">
          <cell r="C2897" t="str">
            <v>South Santo (Santo)</v>
          </cell>
        </row>
        <row r="2898">
          <cell r="C2898" t="str">
            <v>South Santo (Santo)</v>
          </cell>
        </row>
        <row r="2899">
          <cell r="C2899" t="str">
            <v>South Santo (Santo)</v>
          </cell>
        </row>
        <row r="2900">
          <cell r="C2900" t="str">
            <v>South Santo (Santo)</v>
          </cell>
        </row>
        <row r="2901">
          <cell r="C2901" t="str">
            <v>South Santo (Santo)</v>
          </cell>
        </row>
        <row r="2902">
          <cell r="C2902" t="str">
            <v>South Santo (Santo)</v>
          </cell>
        </row>
        <row r="2903">
          <cell r="C2903" t="str">
            <v>South Santo (Santo)</v>
          </cell>
        </row>
        <row r="2904">
          <cell r="C2904" t="str">
            <v>South Santo (Santo)</v>
          </cell>
        </row>
        <row r="2905">
          <cell r="C2905" t="str">
            <v>South Santo (Santo)</v>
          </cell>
        </row>
        <row r="2906">
          <cell r="C2906" t="str">
            <v>South Santo (Santo)</v>
          </cell>
        </row>
        <row r="2907">
          <cell r="C2907" t="str">
            <v>South Santo (Santo)</v>
          </cell>
        </row>
        <row r="2908">
          <cell r="C2908" t="str">
            <v>South Santo (Santo)</v>
          </cell>
        </row>
        <row r="2909">
          <cell r="C2909" t="str">
            <v>South Santo (Santo)</v>
          </cell>
        </row>
        <row r="2910">
          <cell r="C2910" t="str">
            <v>South Santo (Santo)</v>
          </cell>
        </row>
        <row r="2911">
          <cell r="C2911" t="str">
            <v>South Santo (Santo)</v>
          </cell>
        </row>
        <row r="2912">
          <cell r="C2912" t="str">
            <v>South Santo (Santo)</v>
          </cell>
        </row>
        <row r="2913">
          <cell r="C2913" t="str">
            <v>South Santo (Santo)</v>
          </cell>
        </row>
        <row r="2914">
          <cell r="C2914" t="str">
            <v>South Santo (Santo)</v>
          </cell>
        </row>
        <row r="2915">
          <cell r="C2915" t="str">
            <v>South Santo (Santo)</v>
          </cell>
        </row>
        <row r="2916">
          <cell r="C2916" t="str">
            <v>South Santo (Santo)</v>
          </cell>
        </row>
        <row r="2917">
          <cell r="C2917" t="str">
            <v>South Santo (Santo)</v>
          </cell>
        </row>
        <row r="2918">
          <cell r="C2918" t="str">
            <v>South Santo (Santo)</v>
          </cell>
        </row>
        <row r="2919">
          <cell r="C2919" t="str">
            <v>South Santo (Santo)</v>
          </cell>
        </row>
        <row r="2920">
          <cell r="C2920" t="str">
            <v>South Santo (Santo)</v>
          </cell>
        </row>
        <row r="2921">
          <cell r="C2921" t="str">
            <v>South Santo (Santo)</v>
          </cell>
        </row>
        <row r="2922">
          <cell r="C2922" t="str">
            <v>South Santo (Santo)</v>
          </cell>
        </row>
        <row r="2923">
          <cell r="C2923" t="str">
            <v>South Santo (Santo)</v>
          </cell>
        </row>
        <row r="2924">
          <cell r="C2924" t="str">
            <v>South Santo (Santo)</v>
          </cell>
        </row>
        <row r="2925">
          <cell r="C2925" t="str">
            <v>South Santo (Santo)</v>
          </cell>
        </row>
        <row r="2926">
          <cell r="C2926" t="str">
            <v>South Santo (Santo)</v>
          </cell>
        </row>
        <row r="2927">
          <cell r="C2927" t="str">
            <v>South Santo (Santo)</v>
          </cell>
        </row>
        <row r="2928">
          <cell r="C2928" t="str">
            <v>South Santo (Santo)</v>
          </cell>
        </row>
        <row r="2929">
          <cell r="C2929" t="str">
            <v>South Santo (Santo)</v>
          </cell>
        </row>
        <row r="2930">
          <cell r="C2930" t="str">
            <v>South Santo (Santo)</v>
          </cell>
        </row>
        <row r="2931">
          <cell r="C2931" t="str">
            <v>South Santo (Santo)</v>
          </cell>
        </row>
        <row r="2932">
          <cell r="C2932" t="str">
            <v>South Santo (Santo)</v>
          </cell>
        </row>
        <row r="2933">
          <cell r="C2933" t="str">
            <v>South Santo (Santo)</v>
          </cell>
        </row>
        <row r="2934">
          <cell r="C2934" t="str">
            <v>South Santo (Santo)</v>
          </cell>
        </row>
        <row r="2935">
          <cell r="C2935" t="str">
            <v>South Santo (Santo)</v>
          </cell>
        </row>
        <row r="2936">
          <cell r="C2936" t="str">
            <v>South Santo (Santo)</v>
          </cell>
        </row>
        <row r="2937">
          <cell r="C2937" t="str">
            <v>South Santo (Santo)</v>
          </cell>
        </row>
        <row r="2938">
          <cell r="C2938" t="str">
            <v>South Santo (Tangisi)</v>
          </cell>
        </row>
        <row r="2939">
          <cell r="C2939" t="str">
            <v>South Santo (Tangoa)</v>
          </cell>
        </row>
        <row r="2940">
          <cell r="C2940" t="str">
            <v>South Santo (Tangoa)</v>
          </cell>
        </row>
        <row r="2941">
          <cell r="C2941" t="str">
            <v>South Santo (Tangoa)</v>
          </cell>
        </row>
        <row r="2942">
          <cell r="C2942" t="str">
            <v>South Santo (Tuvana)</v>
          </cell>
        </row>
        <row r="2943">
          <cell r="C2943" t="str">
            <v>South Tanna (Tanna)</v>
          </cell>
        </row>
        <row r="2944">
          <cell r="C2944" t="str">
            <v>South Tanna (Tanna)</v>
          </cell>
        </row>
        <row r="2945">
          <cell r="C2945" t="str">
            <v>South Tanna (Tanna)</v>
          </cell>
        </row>
        <row r="2946">
          <cell r="C2946" t="str">
            <v>South Tanna (Tanna)</v>
          </cell>
        </row>
        <row r="2947">
          <cell r="C2947" t="str">
            <v>South Tanna (Tanna)</v>
          </cell>
        </row>
        <row r="2948">
          <cell r="C2948" t="str">
            <v>South Tanna (Tanna)</v>
          </cell>
        </row>
        <row r="2949">
          <cell r="C2949" t="str">
            <v>South Tanna (Tanna)</v>
          </cell>
        </row>
        <row r="2950">
          <cell r="C2950" t="str">
            <v>South Tanna (Tanna)</v>
          </cell>
        </row>
        <row r="2951">
          <cell r="C2951" t="str">
            <v>South Tanna (Tanna)</v>
          </cell>
        </row>
        <row r="2952">
          <cell r="C2952" t="str">
            <v>South Tanna (Tanna)</v>
          </cell>
        </row>
        <row r="2953">
          <cell r="C2953" t="str">
            <v>South Tanna (Tanna)</v>
          </cell>
        </row>
        <row r="2954">
          <cell r="C2954" t="str">
            <v>South Tanna (Tanna)</v>
          </cell>
        </row>
        <row r="2955">
          <cell r="C2955" t="str">
            <v>South Tanna (Tanna)</v>
          </cell>
        </row>
        <row r="2956">
          <cell r="C2956" t="str">
            <v>South Tanna (Tanna)</v>
          </cell>
        </row>
        <row r="2957">
          <cell r="C2957" t="str">
            <v>South Tanna (Tanna)</v>
          </cell>
        </row>
        <row r="2958">
          <cell r="C2958" t="str">
            <v>South Tanna (Tanna)</v>
          </cell>
        </row>
        <row r="2959">
          <cell r="C2959" t="str">
            <v>South Tanna (Tanna)</v>
          </cell>
        </row>
        <row r="2960">
          <cell r="C2960" t="str">
            <v>South Tanna (Tanna)</v>
          </cell>
        </row>
        <row r="2961">
          <cell r="C2961" t="str">
            <v>South Tanna (Tanna)</v>
          </cell>
        </row>
        <row r="2962">
          <cell r="C2962" t="str">
            <v>South Tanna (Tanna)</v>
          </cell>
        </row>
        <row r="2963">
          <cell r="C2963" t="str">
            <v>South Tanna (Tanna)</v>
          </cell>
        </row>
        <row r="2964">
          <cell r="C2964" t="str">
            <v>South Tanna (Tanna)</v>
          </cell>
        </row>
        <row r="2965">
          <cell r="C2965" t="str">
            <v>South Tanna (Tanna)</v>
          </cell>
        </row>
        <row r="2966">
          <cell r="C2966" t="str">
            <v>South Tanna (Tanna)</v>
          </cell>
        </row>
        <row r="2967">
          <cell r="C2967" t="str">
            <v>South Tanna (Tanna)</v>
          </cell>
        </row>
        <row r="2968">
          <cell r="C2968" t="str">
            <v>South Tanna (Tanna)</v>
          </cell>
        </row>
        <row r="2969">
          <cell r="C2969" t="str">
            <v>South Tanna (Tanna)</v>
          </cell>
        </row>
        <row r="2970">
          <cell r="C2970" t="str">
            <v>South Tanna (Tanna)</v>
          </cell>
        </row>
        <row r="2971">
          <cell r="C2971" t="str">
            <v>South Tanna (Tanna)</v>
          </cell>
        </row>
        <row r="2972">
          <cell r="C2972" t="str">
            <v>South Tanna (Tanna)</v>
          </cell>
        </row>
        <row r="2973">
          <cell r="C2973" t="str">
            <v>South Tanna (Tanna)</v>
          </cell>
        </row>
        <row r="2974">
          <cell r="C2974" t="str">
            <v>South Tanna (Tanna)</v>
          </cell>
        </row>
        <row r="2975">
          <cell r="C2975" t="str">
            <v>South Tanna (Tanna)</v>
          </cell>
        </row>
        <row r="2976">
          <cell r="C2976" t="str">
            <v>South TORBA (Mere Lava)</v>
          </cell>
        </row>
        <row r="2977">
          <cell r="C2977" t="str">
            <v>South TORBA (Mere Lava)</v>
          </cell>
        </row>
        <row r="2978">
          <cell r="C2978" t="str">
            <v>South TORBA (Mere Lava)</v>
          </cell>
        </row>
        <row r="2979">
          <cell r="C2979" t="str">
            <v>South TORBA (Mere Lava)</v>
          </cell>
        </row>
        <row r="2980">
          <cell r="C2980" t="str">
            <v>South TORBA (Merig)</v>
          </cell>
        </row>
        <row r="2981">
          <cell r="C2981" t="str">
            <v>South West Malekula (Malekula)</v>
          </cell>
        </row>
        <row r="2982">
          <cell r="C2982" t="str">
            <v>South West Malekula (Malekula)</v>
          </cell>
        </row>
        <row r="2983">
          <cell r="C2983" t="str">
            <v>South West Malekula (Malekula)</v>
          </cell>
        </row>
        <row r="2984">
          <cell r="C2984" t="str">
            <v>South West Malekula (Malekula)</v>
          </cell>
        </row>
        <row r="2985">
          <cell r="C2985" t="str">
            <v>South West Malekula (Malekula)</v>
          </cell>
        </row>
        <row r="2986">
          <cell r="C2986" t="str">
            <v>South West Malekula (Malekula)</v>
          </cell>
        </row>
        <row r="2987">
          <cell r="C2987" t="str">
            <v>South West Malekula (Malekula)</v>
          </cell>
        </row>
        <row r="2988">
          <cell r="C2988" t="str">
            <v>South West Malekula (Malekula)</v>
          </cell>
        </row>
        <row r="2989">
          <cell r="C2989" t="str">
            <v>South West Malekula (Malekula)</v>
          </cell>
        </row>
        <row r="2990">
          <cell r="C2990" t="str">
            <v>South West Malekula (Malekula)</v>
          </cell>
        </row>
        <row r="2991">
          <cell r="C2991" t="str">
            <v>South West Malekula (Malekula)</v>
          </cell>
        </row>
        <row r="2992">
          <cell r="C2992" t="str">
            <v>South West Malekula (Malekula)</v>
          </cell>
        </row>
        <row r="2993">
          <cell r="C2993" t="str">
            <v>South West Malekula (Malekula)</v>
          </cell>
        </row>
        <row r="2994">
          <cell r="C2994" t="str">
            <v>South West Malekula (Malekula)</v>
          </cell>
        </row>
        <row r="2995">
          <cell r="C2995" t="str">
            <v>South West Malekula (Malekula)</v>
          </cell>
        </row>
        <row r="2996">
          <cell r="C2996" t="str">
            <v>South West Malekula (Malekula)</v>
          </cell>
        </row>
        <row r="2997">
          <cell r="C2997" t="str">
            <v>South West Malekula (Malekula)</v>
          </cell>
        </row>
        <row r="2998">
          <cell r="C2998" t="str">
            <v>South West Malekula (Malekula)</v>
          </cell>
        </row>
        <row r="2999">
          <cell r="C2999" t="str">
            <v>South West Malekula (Malekula)</v>
          </cell>
        </row>
        <row r="3000">
          <cell r="C3000" t="str">
            <v>South West Malekula (Malekula)</v>
          </cell>
        </row>
        <row r="3001">
          <cell r="C3001" t="str">
            <v>South West Malekula (Malekula)</v>
          </cell>
        </row>
        <row r="3002">
          <cell r="C3002" t="str">
            <v>South West Malekula (Malekula)</v>
          </cell>
        </row>
        <row r="3003">
          <cell r="C3003" t="str">
            <v>South West Malekula (Malekula)</v>
          </cell>
        </row>
        <row r="3004">
          <cell r="C3004" t="str">
            <v>South West Malekula (Malekula)</v>
          </cell>
        </row>
        <row r="3005">
          <cell r="C3005" t="str">
            <v>South West Malekula (Malekula)</v>
          </cell>
        </row>
        <row r="3006">
          <cell r="C3006" t="str">
            <v>South West Malekula (Malekula)</v>
          </cell>
        </row>
        <row r="3007">
          <cell r="C3007" t="str">
            <v>South West Malekula (Malekula)</v>
          </cell>
        </row>
        <row r="3008">
          <cell r="C3008" t="str">
            <v>South West Malekula (Malekula)</v>
          </cell>
        </row>
        <row r="3009">
          <cell r="C3009" t="str">
            <v>South West Malekula (Malekula)</v>
          </cell>
        </row>
        <row r="3010">
          <cell r="C3010" t="str">
            <v>South West Malekula (Malekula)</v>
          </cell>
        </row>
        <row r="3011">
          <cell r="C3011" t="str">
            <v>South West Malekula (Malekula)</v>
          </cell>
        </row>
        <row r="3012">
          <cell r="C3012" t="str">
            <v>South West Malekula (Malekula)</v>
          </cell>
        </row>
        <row r="3013">
          <cell r="C3013" t="str">
            <v>South West Malekula (Malekula)</v>
          </cell>
        </row>
        <row r="3014">
          <cell r="C3014" t="str">
            <v>South West Malekula (Malekula)</v>
          </cell>
        </row>
        <row r="3015">
          <cell r="C3015" t="str">
            <v>South West Malekula (Malekula)</v>
          </cell>
        </row>
        <row r="3016">
          <cell r="C3016" t="str">
            <v>South West Malekula (Malekula)</v>
          </cell>
        </row>
        <row r="3017">
          <cell r="C3017" t="str">
            <v>South West Malekula (Malekula)</v>
          </cell>
        </row>
        <row r="3018">
          <cell r="C3018" t="str">
            <v>South West Malekula (Malekula)</v>
          </cell>
        </row>
        <row r="3019">
          <cell r="C3019" t="str">
            <v>South West Malekula (Malekula)</v>
          </cell>
        </row>
        <row r="3020">
          <cell r="C3020" t="str">
            <v>South West Malekula (Malekula)</v>
          </cell>
        </row>
        <row r="3021">
          <cell r="C3021" t="str">
            <v>South West Malekula (Malekula)</v>
          </cell>
        </row>
        <row r="3022">
          <cell r="C3022" t="str">
            <v>South West Malekula (Malekula)</v>
          </cell>
        </row>
        <row r="3023">
          <cell r="C3023" t="str">
            <v>South West Malekula (Malekula)</v>
          </cell>
        </row>
        <row r="3024">
          <cell r="C3024" t="str">
            <v>South West Malekula (Malekula)</v>
          </cell>
        </row>
        <row r="3025">
          <cell r="C3025" t="str">
            <v>South West Malekula (Malekula)</v>
          </cell>
        </row>
        <row r="3026">
          <cell r="C3026" t="str">
            <v>South West Malekula (Malekula)</v>
          </cell>
        </row>
        <row r="3027">
          <cell r="C3027" t="str">
            <v>South West Malekula (Malekula)</v>
          </cell>
        </row>
        <row r="3028">
          <cell r="C3028" t="str">
            <v>South West Malekula (Malekula)</v>
          </cell>
        </row>
        <row r="3029">
          <cell r="C3029" t="str">
            <v>South West Malekula (Malekula)</v>
          </cell>
        </row>
        <row r="3030">
          <cell r="C3030" t="str">
            <v>South West Malekula (Malekula)</v>
          </cell>
        </row>
        <row r="3031">
          <cell r="C3031" t="str">
            <v>South West Malekula (Malekula)</v>
          </cell>
        </row>
        <row r="3032">
          <cell r="C3032" t="str">
            <v>South West Malekula (Malekula)</v>
          </cell>
        </row>
        <row r="3033">
          <cell r="C3033" t="str">
            <v>South West Malekula (Malekula)</v>
          </cell>
        </row>
        <row r="3034">
          <cell r="C3034" t="str">
            <v>South West Malekula (Tomman)</v>
          </cell>
        </row>
        <row r="3035">
          <cell r="C3035" t="str">
            <v>South West Malekula (Tomman)</v>
          </cell>
        </row>
        <row r="3036">
          <cell r="C3036" t="str">
            <v>South West Malekula (Tomman)</v>
          </cell>
        </row>
        <row r="3037">
          <cell r="C3037" t="str">
            <v>South West Malekula (Tomman)</v>
          </cell>
        </row>
        <row r="3038">
          <cell r="C3038" t="str">
            <v>South West Malekula (Tomman)</v>
          </cell>
        </row>
        <row r="3039">
          <cell r="C3039" t="str">
            <v>South West Malekula (Tomman)</v>
          </cell>
        </row>
        <row r="3040">
          <cell r="C3040" t="str">
            <v>South West Malekula (Tomman)</v>
          </cell>
        </row>
        <row r="3041">
          <cell r="C3041" t="str">
            <v>South West Malekula (Tomman)</v>
          </cell>
        </row>
        <row r="3042">
          <cell r="C3042" t="str">
            <v>South West Tanna (Tanna)</v>
          </cell>
        </row>
        <row r="3043">
          <cell r="C3043" t="str">
            <v>South West Tanna (Tanna)</v>
          </cell>
        </row>
        <row r="3044">
          <cell r="C3044" t="str">
            <v>South West Tanna (Tanna)</v>
          </cell>
        </row>
        <row r="3045">
          <cell r="C3045" t="str">
            <v>South West Tanna (Tanna)</v>
          </cell>
        </row>
        <row r="3046">
          <cell r="C3046" t="str">
            <v>South West Tanna (Tanna)</v>
          </cell>
        </row>
        <row r="3047">
          <cell r="C3047" t="str">
            <v>South West Tanna (Tanna)</v>
          </cell>
        </row>
        <row r="3048">
          <cell r="C3048" t="str">
            <v>South West Tanna (Tanna)</v>
          </cell>
        </row>
        <row r="3049">
          <cell r="C3049" t="str">
            <v>South West Tanna (Tanna)</v>
          </cell>
        </row>
        <row r="3050">
          <cell r="C3050" t="str">
            <v>South West Tanna (Tanna)</v>
          </cell>
        </row>
        <row r="3051">
          <cell r="C3051" t="str">
            <v>South West Tanna (Tanna)</v>
          </cell>
        </row>
        <row r="3052">
          <cell r="C3052" t="str">
            <v>South West Tanna (Tanna)</v>
          </cell>
        </row>
        <row r="3053">
          <cell r="C3053" t="str">
            <v>South West Tanna (Tanna)</v>
          </cell>
        </row>
        <row r="3054">
          <cell r="C3054" t="str">
            <v>South West Tanna (Tanna)</v>
          </cell>
        </row>
        <row r="3055">
          <cell r="C3055" t="str">
            <v>South West Tanna (Tanna)</v>
          </cell>
        </row>
        <row r="3056">
          <cell r="C3056" t="str">
            <v>South West Tanna (Tanna)</v>
          </cell>
        </row>
        <row r="3057">
          <cell r="C3057" t="str">
            <v>South West Tanna (Tanna)</v>
          </cell>
        </row>
        <row r="3058">
          <cell r="C3058" t="str">
            <v>South West Tanna (Tanna)</v>
          </cell>
        </row>
        <row r="3059">
          <cell r="C3059" t="str">
            <v>South West Tanna (Tanna)</v>
          </cell>
        </row>
        <row r="3060">
          <cell r="C3060" t="str">
            <v>South West Tanna (Tanna)</v>
          </cell>
        </row>
        <row r="3061">
          <cell r="C3061" t="str">
            <v>South West Tanna (Tanna)</v>
          </cell>
        </row>
        <row r="3062">
          <cell r="C3062" t="str">
            <v>South West Tanna (Tanna)</v>
          </cell>
        </row>
        <row r="3063">
          <cell r="C3063" t="str">
            <v>South West Tanna (Tanna)</v>
          </cell>
        </row>
        <row r="3064">
          <cell r="C3064" t="str">
            <v>South West Tanna (Tanna)</v>
          </cell>
        </row>
        <row r="3065">
          <cell r="C3065" t="str">
            <v>South West Tanna (Tanna)</v>
          </cell>
        </row>
        <row r="3066">
          <cell r="C3066" t="str">
            <v>South West Tanna (Tanna)</v>
          </cell>
        </row>
        <row r="3067">
          <cell r="C3067" t="str">
            <v>South West Tanna (Tanna)</v>
          </cell>
        </row>
        <row r="3068">
          <cell r="C3068" t="str">
            <v>South West Tanna (Tanna)</v>
          </cell>
        </row>
        <row r="3069">
          <cell r="C3069" t="str">
            <v>South West Tanna (Tanna)</v>
          </cell>
        </row>
        <row r="3070">
          <cell r="C3070" t="str">
            <v>South West Tanna (Tanna)</v>
          </cell>
        </row>
        <row r="3071">
          <cell r="C3071" t="str">
            <v>South West Tanna (Tanna)</v>
          </cell>
        </row>
        <row r="3072">
          <cell r="C3072" t="str">
            <v>South West Tanna (Tanna)</v>
          </cell>
        </row>
        <row r="3073">
          <cell r="C3073" t="str">
            <v>South West Tanna (Tanna)</v>
          </cell>
        </row>
        <row r="3074">
          <cell r="C3074" t="str">
            <v>South West Tanna (Tanna)</v>
          </cell>
        </row>
        <row r="3075">
          <cell r="C3075" t="str">
            <v>South West Tanna (Tanna)</v>
          </cell>
        </row>
        <row r="3076">
          <cell r="C3076" t="str">
            <v>South West Tanna (Tanna)</v>
          </cell>
        </row>
        <row r="3077">
          <cell r="C3077" t="str">
            <v>South West Tanna (Tanna)</v>
          </cell>
        </row>
        <row r="3078">
          <cell r="C3078" t="str">
            <v>South West Tanna (Tanna)</v>
          </cell>
        </row>
        <row r="3079">
          <cell r="C3079" t="str">
            <v>South West Tanna (Tanna)</v>
          </cell>
        </row>
        <row r="3080">
          <cell r="C3080" t="str">
            <v>South West Tanna (Tanna)</v>
          </cell>
        </row>
        <row r="3081">
          <cell r="C3081" t="str">
            <v>South West Tanna (Tanna)</v>
          </cell>
        </row>
        <row r="3082">
          <cell r="C3082" t="str">
            <v>South West Tanna (Tanna)</v>
          </cell>
        </row>
        <row r="3083">
          <cell r="C3083" t="str">
            <v>South West Tanna (Tanna)</v>
          </cell>
        </row>
        <row r="3084">
          <cell r="C3084" t="str">
            <v>South West Tanna (Tanna)</v>
          </cell>
        </row>
        <row r="3085">
          <cell r="C3085" t="str">
            <v>South West Tanna (Tanna)</v>
          </cell>
        </row>
        <row r="3086">
          <cell r="C3086" t="str">
            <v>South West Tanna (Tanna)</v>
          </cell>
        </row>
        <row r="3087">
          <cell r="C3087" t="str">
            <v>South West Tanna (Tanna)</v>
          </cell>
        </row>
        <row r="3088">
          <cell r="C3088" t="str">
            <v>South West Tanna (Tanna)</v>
          </cell>
        </row>
        <row r="3089">
          <cell r="C3089" t="str">
            <v>South West Tanna (Tanna)</v>
          </cell>
        </row>
        <row r="3090">
          <cell r="C3090" t="str">
            <v>South West Tanna (Tanna)</v>
          </cell>
        </row>
        <row r="3091">
          <cell r="C3091" t="str">
            <v>South West Tanna (Tanna)</v>
          </cell>
        </row>
        <row r="3092">
          <cell r="C3092" t="str">
            <v>South West Tanna (Tanna)</v>
          </cell>
        </row>
        <row r="3093">
          <cell r="C3093" t="str">
            <v>South West Tanna (Tanna)</v>
          </cell>
        </row>
        <row r="3094">
          <cell r="C3094" t="str">
            <v>South West Tanna (Tanna)</v>
          </cell>
        </row>
        <row r="3095">
          <cell r="C3095" t="str">
            <v>South West Tanna (Tanna)</v>
          </cell>
        </row>
        <row r="3096">
          <cell r="C3096" t="str">
            <v>South West Tanna (Tanna)</v>
          </cell>
        </row>
        <row r="3097">
          <cell r="C3097" t="str">
            <v>South West Tanna (Tanna)</v>
          </cell>
        </row>
        <row r="3098">
          <cell r="C3098" t="str">
            <v>South West Tanna (Tanna)</v>
          </cell>
        </row>
        <row r="3099">
          <cell r="C3099" t="str">
            <v>South West Tanna (Tanna)</v>
          </cell>
        </row>
        <row r="3100">
          <cell r="C3100" t="str">
            <v>South West Tanna (Tanna)</v>
          </cell>
        </row>
        <row r="3101">
          <cell r="C3101" t="str">
            <v>South West Tanna (Tanna)</v>
          </cell>
        </row>
        <row r="3102">
          <cell r="C3102" t="str">
            <v>South West Tanna (Tanna)</v>
          </cell>
        </row>
        <row r="3103">
          <cell r="C3103" t="str">
            <v>South West Tanna (Tanna)</v>
          </cell>
        </row>
        <row r="3104">
          <cell r="C3104" t="str">
            <v>South West Tanna (Tanna)</v>
          </cell>
        </row>
        <row r="3105">
          <cell r="C3105" t="str">
            <v>South West Tanna (Tanna)</v>
          </cell>
        </row>
        <row r="3106">
          <cell r="C3106" t="str">
            <v>South West Tanna (Tanna)</v>
          </cell>
        </row>
        <row r="3107">
          <cell r="C3107" t="str">
            <v>South West Tanna (Tanna)</v>
          </cell>
        </row>
        <row r="3108">
          <cell r="C3108" t="str">
            <v>South West Tanna (Tanna)</v>
          </cell>
        </row>
        <row r="3109">
          <cell r="C3109" t="str">
            <v>South West Tanna (Tanna)</v>
          </cell>
        </row>
        <row r="3110">
          <cell r="C3110" t="str">
            <v>South West Tanna (Tanna)</v>
          </cell>
        </row>
        <row r="3111">
          <cell r="C3111" t="str">
            <v>South West Tanna (Tanna)</v>
          </cell>
        </row>
        <row r="3112">
          <cell r="C3112" t="str">
            <v>South West Tanna (Tanna)</v>
          </cell>
        </row>
        <row r="3113">
          <cell r="C3113" t="str">
            <v>South West Tanna (Tanna)</v>
          </cell>
        </row>
        <row r="3114">
          <cell r="C3114" t="str">
            <v>South West Tanna (Tanna)</v>
          </cell>
        </row>
        <row r="3115">
          <cell r="C3115" t="str">
            <v>South West Tanna (Tanna)</v>
          </cell>
        </row>
        <row r="3116">
          <cell r="C3116" t="str">
            <v>South West Tanna (Tanna)</v>
          </cell>
        </row>
        <row r="3117">
          <cell r="C3117" t="str">
            <v>South West Tanna (Tanna)</v>
          </cell>
        </row>
        <row r="3118">
          <cell r="C3118" t="str">
            <v>South West Tanna (Tanna)</v>
          </cell>
        </row>
        <row r="3119">
          <cell r="C3119" t="str">
            <v>South West Tanna (Tanna)</v>
          </cell>
        </row>
        <row r="3120">
          <cell r="C3120" t="str">
            <v>South West Tanna (Tanna)</v>
          </cell>
        </row>
        <row r="3121">
          <cell r="C3121" t="str">
            <v>South West Tanna (Tanna)</v>
          </cell>
        </row>
        <row r="3122">
          <cell r="C3122" t="str">
            <v>South West Tanna (Tanna)</v>
          </cell>
        </row>
        <row r="3123">
          <cell r="C3123" t="str">
            <v>South West Tanna (Tanna)</v>
          </cell>
        </row>
        <row r="3124">
          <cell r="C3124" t="str">
            <v>South West Tanna (Tanna)</v>
          </cell>
        </row>
        <row r="3125">
          <cell r="C3125" t="str">
            <v>South West Tanna (Tanna)</v>
          </cell>
        </row>
        <row r="3126">
          <cell r="C3126" t="str">
            <v>South West Tanna (Tanna)</v>
          </cell>
        </row>
        <row r="3127">
          <cell r="C3127" t="str">
            <v>South West Tanna (Tanna)</v>
          </cell>
        </row>
        <row r="3128">
          <cell r="C3128" t="str">
            <v>South West Tanna (Tanna)</v>
          </cell>
        </row>
        <row r="3129">
          <cell r="C3129" t="str">
            <v>South West Tanna (Tanna)</v>
          </cell>
        </row>
        <row r="3130">
          <cell r="C3130" t="str">
            <v>South West Tanna (Tanna)</v>
          </cell>
        </row>
        <row r="3131">
          <cell r="C3131" t="str">
            <v>South West Tanna (Tanna)</v>
          </cell>
        </row>
        <row r="3132">
          <cell r="C3132" t="str">
            <v>South West Tanna (Tanna)</v>
          </cell>
        </row>
        <row r="3133">
          <cell r="C3133" t="str">
            <v>South West Tanna (Tanna)</v>
          </cell>
        </row>
        <row r="3134">
          <cell r="C3134" t="str">
            <v>South West Tanna (Tanna)</v>
          </cell>
        </row>
        <row r="3135">
          <cell r="C3135" t="str">
            <v>South West Tanna (Tanna)</v>
          </cell>
        </row>
        <row r="3136">
          <cell r="C3136" t="str">
            <v>South West Tanna (Tanna)</v>
          </cell>
        </row>
        <row r="3137">
          <cell r="C3137" t="str">
            <v>South West Tanna (Tanna)</v>
          </cell>
        </row>
        <row r="3138">
          <cell r="C3138" t="str">
            <v>South West Tanna (Tanna)</v>
          </cell>
        </row>
        <row r="3139">
          <cell r="C3139" t="str">
            <v>South West Tanna (Tanna)</v>
          </cell>
        </row>
        <row r="3140">
          <cell r="C3140" t="str">
            <v>South West Tanna (Tanna)</v>
          </cell>
        </row>
        <row r="3141">
          <cell r="C3141" t="str">
            <v>South West Tanna (Tanna)</v>
          </cell>
        </row>
        <row r="3142">
          <cell r="C3142" t="str">
            <v>South West Tanna (Tanna)</v>
          </cell>
        </row>
        <row r="3143">
          <cell r="C3143" t="str">
            <v>South West Tanna (Tanna)</v>
          </cell>
        </row>
        <row r="3144">
          <cell r="C3144" t="str">
            <v>South West Tanna (Tanna)</v>
          </cell>
        </row>
        <row r="3145">
          <cell r="C3145" t="str">
            <v>South West Tanna (Tanna)</v>
          </cell>
        </row>
        <row r="3146">
          <cell r="C3146" t="str">
            <v>South West Tanna (Tanna)</v>
          </cell>
        </row>
        <row r="3147">
          <cell r="C3147" t="str">
            <v>South West Tanna (Tanna)</v>
          </cell>
        </row>
        <row r="3148">
          <cell r="C3148" t="str">
            <v>South West Tanna (Tanna)</v>
          </cell>
        </row>
        <row r="3149">
          <cell r="C3149" t="str">
            <v>South West Tanna (Tanna)</v>
          </cell>
        </row>
        <row r="3150">
          <cell r="C3150" t="str">
            <v>South West Tanna (Tanna)</v>
          </cell>
        </row>
        <row r="3151">
          <cell r="C3151" t="str">
            <v>South West Tanna (Tanna)</v>
          </cell>
        </row>
        <row r="3152">
          <cell r="C3152" t="str">
            <v>South West Tanna (Tanna)</v>
          </cell>
        </row>
        <row r="3153">
          <cell r="C3153" t="str">
            <v>South West Tanna (Tanna)</v>
          </cell>
        </row>
        <row r="3154">
          <cell r="C3154" t="str">
            <v>South West Tanna (Tanna)</v>
          </cell>
        </row>
        <row r="3155">
          <cell r="C3155" t="str">
            <v>South West Tanna (Tanna)</v>
          </cell>
        </row>
        <row r="3156">
          <cell r="C3156" t="str">
            <v>South West Tanna (Tanna)</v>
          </cell>
        </row>
        <row r="3157">
          <cell r="C3157" t="str">
            <v>South West Tanna (Tanna)</v>
          </cell>
        </row>
        <row r="3158">
          <cell r="C3158" t="str">
            <v>South West Tanna (Tanna)</v>
          </cell>
        </row>
        <row r="3159">
          <cell r="C3159" t="str">
            <v>South West Tanna (Tanna)</v>
          </cell>
        </row>
        <row r="3160">
          <cell r="C3160" t="str">
            <v>South West Tanna (Tanna)</v>
          </cell>
        </row>
        <row r="3161">
          <cell r="C3161" t="str">
            <v>South West Tanna (Tanna)</v>
          </cell>
        </row>
        <row r="3162">
          <cell r="C3162" t="str">
            <v>South West Tanna (Tanna)</v>
          </cell>
        </row>
        <row r="3163">
          <cell r="C3163" t="str">
            <v>South West Tanna (Tanna)</v>
          </cell>
        </row>
        <row r="3164">
          <cell r="C3164" t="str">
            <v>South West Tanna (Tanna)</v>
          </cell>
        </row>
        <row r="3165">
          <cell r="C3165" t="str">
            <v>South West Tanna (Tanna)</v>
          </cell>
        </row>
        <row r="3166">
          <cell r="C3166" t="str">
            <v>South West Tanna (Tanna)</v>
          </cell>
        </row>
        <row r="3167">
          <cell r="C3167" t="str">
            <v>South West Tanna (Tanna)</v>
          </cell>
        </row>
        <row r="3168">
          <cell r="C3168" t="str">
            <v>Southern Area Council (Gaua)</v>
          </cell>
        </row>
        <row r="3169">
          <cell r="C3169" t="str">
            <v>Southern Area Council (Gaua)</v>
          </cell>
        </row>
        <row r="3170">
          <cell r="C3170" t="str">
            <v>Southern Area Council (Gaua)</v>
          </cell>
        </row>
        <row r="3171">
          <cell r="C3171" t="str">
            <v>Southern Area Council (Gaua)</v>
          </cell>
        </row>
        <row r="3172">
          <cell r="C3172" t="str">
            <v>Southern Area Council (Gaua)</v>
          </cell>
        </row>
        <row r="3173">
          <cell r="C3173" t="str">
            <v>Southern Area Council (Gaua)</v>
          </cell>
        </row>
        <row r="3174">
          <cell r="C3174" t="str">
            <v>Southern Area Council (Gaua)</v>
          </cell>
        </row>
        <row r="3175">
          <cell r="C3175" t="str">
            <v>Southern Area Council (Gaua)</v>
          </cell>
        </row>
        <row r="3176">
          <cell r="C3176" t="str">
            <v>Southern Area Council (Gaua)</v>
          </cell>
        </row>
        <row r="3177">
          <cell r="C3177" t="str">
            <v>Southern Area Council (Gaua)</v>
          </cell>
        </row>
        <row r="3178">
          <cell r="C3178" t="str">
            <v>Southern Area Council (Gaua)</v>
          </cell>
        </row>
        <row r="3179">
          <cell r="C3179" t="str">
            <v>Southern Area Council (Gaua)</v>
          </cell>
        </row>
        <row r="3180">
          <cell r="C3180" t="str">
            <v>Southern Area Council (Gaua)</v>
          </cell>
        </row>
        <row r="3181">
          <cell r="C3181" t="str">
            <v>Southern Area Council (Gaua)</v>
          </cell>
        </row>
        <row r="3182">
          <cell r="C3182" t="str">
            <v>Southern Area Council (Gaua)</v>
          </cell>
        </row>
        <row r="3183">
          <cell r="C3183" t="str">
            <v>Southern Area Council (Gaua)</v>
          </cell>
        </row>
        <row r="3184">
          <cell r="C3184" t="str">
            <v>Southern Area Council (Gaua)</v>
          </cell>
        </row>
        <row r="3185">
          <cell r="C3185" t="str">
            <v>Southern Area Council (Gaua)</v>
          </cell>
        </row>
        <row r="3186">
          <cell r="C3186" t="str">
            <v>Southern Area Council (Gaua)</v>
          </cell>
        </row>
        <row r="3187">
          <cell r="C3187" t="str">
            <v>Southern Area Council (Gaua)</v>
          </cell>
        </row>
        <row r="3188">
          <cell r="C3188" t="str">
            <v>Southern Area Council (Gaua)</v>
          </cell>
        </row>
        <row r="3189">
          <cell r="C3189" t="str">
            <v>Southern Area Council (Gaua)</v>
          </cell>
        </row>
        <row r="3190">
          <cell r="C3190" t="str">
            <v>Southern Area Council (Gaua)</v>
          </cell>
        </row>
        <row r="3191">
          <cell r="C3191" t="str">
            <v>Southern Area Council (Gaua)</v>
          </cell>
        </row>
        <row r="3192">
          <cell r="C3192" t="str">
            <v>Southern Area Council (Gaua)</v>
          </cell>
        </row>
        <row r="3193">
          <cell r="C3193" t="str">
            <v>Southern Area Council (Gaua)</v>
          </cell>
        </row>
        <row r="3194">
          <cell r="C3194" t="str">
            <v>Southern Area Council (Gaua)</v>
          </cell>
        </row>
        <row r="3195">
          <cell r="C3195" t="str">
            <v>Southern Area Council (Gaua)</v>
          </cell>
        </row>
        <row r="3196">
          <cell r="C3196" t="str">
            <v>Southern Area Council (Gaua)</v>
          </cell>
        </row>
        <row r="3197">
          <cell r="C3197" t="str">
            <v>Southern Area Council (Gaua)</v>
          </cell>
        </row>
        <row r="3198">
          <cell r="C3198" t="str">
            <v>Southern Area Council (Gaua)</v>
          </cell>
        </row>
        <row r="3199">
          <cell r="C3199" t="str">
            <v>Southern Area Council (Gaua)</v>
          </cell>
        </row>
        <row r="3200">
          <cell r="C3200" t="str">
            <v>Southern Area Council (Gaua)</v>
          </cell>
        </row>
        <row r="3201">
          <cell r="C3201" t="str">
            <v>Southern Area Council (Gaua)</v>
          </cell>
        </row>
        <row r="3202">
          <cell r="C3202" t="str">
            <v>Southern Area Council (Gaua)</v>
          </cell>
        </row>
        <row r="3203">
          <cell r="C3203" t="str">
            <v>Southern Area Council (Gaua)</v>
          </cell>
        </row>
        <row r="3204">
          <cell r="C3204" t="str">
            <v>Southern Area Council (Gaua)</v>
          </cell>
        </row>
        <row r="3205">
          <cell r="C3205" t="str">
            <v>Southern Area Council (Gaua)</v>
          </cell>
        </row>
        <row r="3206">
          <cell r="C3206" t="str">
            <v>Southern Area Council (Gaua)</v>
          </cell>
        </row>
        <row r="3207">
          <cell r="C3207" t="str">
            <v>Southern Area Council (Gaua)</v>
          </cell>
        </row>
        <row r="3208">
          <cell r="C3208" t="str">
            <v>Southern Area Council (Gaua)</v>
          </cell>
        </row>
        <row r="3209">
          <cell r="C3209" t="str">
            <v>Southern Area Council (Gaua)</v>
          </cell>
        </row>
        <row r="3210">
          <cell r="C3210" t="str">
            <v>Southern Area Council (Gaua)</v>
          </cell>
        </row>
        <row r="3211">
          <cell r="C3211" t="str">
            <v>Southern Area Council (Gaua)</v>
          </cell>
        </row>
        <row r="3212">
          <cell r="C3212" t="str">
            <v>Southern Area Council (Gaua)</v>
          </cell>
        </row>
        <row r="3213">
          <cell r="C3213" t="str">
            <v>Southern Area Council (Gaua)</v>
          </cell>
        </row>
        <row r="3214">
          <cell r="C3214" t="str">
            <v>Southern Area Council (Gaua)</v>
          </cell>
        </row>
        <row r="3215">
          <cell r="C3215" t="str">
            <v>Southern Area Council (Gaua)</v>
          </cell>
        </row>
        <row r="3216">
          <cell r="C3216" t="str">
            <v>Southern Area Council (Gaua)</v>
          </cell>
        </row>
        <row r="3217">
          <cell r="C3217" t="str">
            <v>Southern Area Council (Gaua)</v>
          </cell>
        </row>
        <row r="3218">
          <cell r="C3218" t="str">
            <v>Southern Area Council (Gaua)</v>
          </cell>
        </row>
        <row r="3219">
          <cell r="C3219" t="str">
            <v>Southern Area Council (Gaua)</v>
          </cell>
        </row>
        <row r="3220">
          <cell r="C3220" t="str">
            <v>Southern Area Council (Gaua)</v>
          </cell>
        </row>
        <row r="3221">
          <cell r="C3221" t="str">
            <v>Southern Area Council (Gaua)</v>
          </cell>
        </row>
        <row r="3222">
          <cell r="C3222" t="str">
            <v>Southern Area Council (Gaua)</v>
          </cell>
        </row>
        <row r="3223">
          <cell r="C3223" t="str">
            <v>Southern Area Council (Gaua)</v>
          </cell>
        </row>
        <row r="3224">
          <cell r="C3224" t="str">
            <v>Southern Area Council (Gaua)</v>
          </cell>
        </row>
        <row r="3225">
          <cell r="C3225" t="str">
            <v>Southern Area Council (Gaua)</v>
          </cell>
        </row>
        <row r="3226">
          <cell r="C3226" t="str">
            <v>Tongariki (Buninga)</v>
          </cell>
        </row>
        <row r="3227">
          <cell r="C3227" t="str">
            <v>Tongariki (Buninga)</v>
          </cell>
        </row>
        <row r="3228">
          <cell r="C3228" t="str">
            <v>Tongariki (Buninga)</v>
          </cell>
        </row>
        <row r="3229">
          <cell r="C3229" t="str">
            <v>Tongariki (Buninga)</v>
          </cell>
        </row>
        <row r="3230">
          <cell r="C3230" t="str">
            <v>Tongariki (Buninga)</v>
          </cell>
        </row>
        <row r="3231">
          <cell r="C3231" t="str">
            <v>Tongariki (Tongariki)</v>
          </cell>
        </row>
        <row r="3232">
          <cell r="C3232" t="str">
            <v>Tongariki (Tongariki)</v>
          </cell>
        </row>
        <row r="3233">
          <cell r="C3233" t="str">
            <v>Tongariki (Tongariki)</v>
          </cell>
        </row>
        <row r="3234">
          <cell r="C3234" t="str">
            <v>Tongariki (Tongariki)</v>
          </cell>
        </row>
        <row r="3235">
          <cell r="C3235" t="str">
            <v>Tongariki (Tongariki)</v>
          </cell>
        </row>
        <row r="3236">
          <cell r="C3236" t="str">
            <v>Tongariki (Tongariki)</v>
          </cell>
        </row>
        <row r="3237">
          <cell r="C3237" t="str">
            <v>Tongariki (Tongariki)</v>
          </cell>
        </row>
        <row r="3238">
          <cell r="C3238" t="str">
            <v>Tongariki (Tongariki)</v>
          </cell>
        </row>
        <row r="3239">
          <cell r="C3239" t="str">
            <v>Tongariki (Tongariki)</v>
          </cell>
        </row>
        <row r="3240">
          <cell r="C3240" t="str">
            <v>Tongariki (Tongoa)</v>
          </cell>
        </row>
        <row r="3241">
          <cell r="C3241" t="str">
            <v>Tongariki (Tongoa)</v>
          </cell>
        </row>
        <row r="3242">
          <cell r="C3242" t="str">
            <v>Tongariki (Tongoa)</v>
          </cell>
        </row>
        <row r="3243">
          <cell r="C3243" t="str">
            <v>Tongariki (Tongoa)</v>
          </cell>
        </row>
        <row r="3244">
          <cell r="C3244" t="str">
            <v>Tongariki (Tongoa)</v>
          </cell>
        </row>
        <row r="3245">
          <cell r="C3245" t="str">
            <v>Tongariki (Tongoa)</v>
          </cell>
        </row>
        <row r="3246">
          <cell r="C3246" t="str">
            <v>Tongariki (Tongoa)</v>
          </cell>
        </row>
        <row r="3247">
          <cell r="C3247" t="str">
            <v>Tongariki (Tongoa)</v>
          </cell>
        </row>
        <row r="3248">
          <cell r="C3248" t="str">
            <v>Tongariki (Tongoa)</v>
          </cell>
        </row>
        <row r="3249">
          <cell r="C3249" t="str">
            <v>Tongariki (Tongoa)</v>
          </cell>
        </row>
        <row r="3250">
          <cell r="C3250" t="str">
            <v>Tongariki (Tongoa)</v>
          </cell>
        </row>
        <row r="3251">
          <cell r="C3251" t="str">
            <v>Tongariki (Tongoa)</v>
          </cell>
        </row>
        <row r="3252">
          <cell r="C3252" t="str">
            <v>Tongariki (Tongoa)</v>
          </cell>
        </row>
        <row r="3253">
          <cell r="C3253" t="str">
            <v>Varisu (Epi)</v>
          </cell>
        </row>
        <row r="3254">
          <cell r="C3254" t="str">
            <v>Varisu (Epi)</v>
          </cell>
        </row>
        <row r="3255">
          <cell r="C3255" t="str">
            <v>Varisu (Epi)</v>
          </cell>
        </row>
        <row r="3256">
          <cell r="C3256" t="str">
            <v>Varisu (Epi)</v>
          </cell>
        </row>
        <row r="3257">
          <cell r="C3257" t="str">
            <v>Varisu (Epi)</v>
          </cell>
        </row>
        <row r="3258">
          <cell r="C3258" t="str">
            <v>Varisu (Epi)</v>
          </cell>
        </row>
        <row r="3259">
          <cell r="C3259" t="str">
            <v>Varisu (Epi)</v>
          </cell>
        </row>
        <row r="3260">
          <cell r="C3260" t="str">
            <v>Varisu (Epi)</v>
          </cell>
        </row>
        <row r="3261">
          <cell r="C3261" t="str">
            <v>Varisu (Epi)</v>
          </cell>
        </row>
        <row r="3262">
          <cell r="C3262" t="str">
            <v>Varisu (Epi)</v>
          </cell>
        </row>
        <row r="3263">
          <cell r="C3263" t="str">
            <v>Varisu (Epi)</v>
          </cell>
        </row>
        <row r="3264">
          <cell r="C3264" t="str">
            <v>Varisu (Epi)</v>
          </cell>
        </row>
        <row r="3265">
          <cell r="C3265" t="str">
            <v>Varisu (Epi)</v>
          </cell>
        </row>
        <row r="3266">
          <cell r="C3266" t="str">
            <v>Varisu (Epi)</v>
          </cell>
        </row>
        <row r="3267">
          <cell r="C3267" t="str">
            <v>Varisu (Epi)</v>
          </cell>
        </row>
        <row r="3268">
          <cell r="C3268" t="str">
            <v>Varisu (Epi)</v>
          </cell>
        </row>
        <row r="3269">
          <cell r="C3269" t="str">
            <v>Varisu (Epi)</v>
          </cell>
        </row>
        <row r="3270">
          <cell r="C3270" t="str">
            <v>Varisu (Epi)</v>
          </cell>
        </row>
        <row r="3271">
          <cell r="C3271" t="str">
            <v>Varisu (Epi)</v>
          </cell>
        </row>
        <row r="3272">
          <cell r="C3272" t="str">
            <v>Varisu (Epi)</v>
          </cell>
        </row>
        <row r="3273">
          <cell r="C3273" t="str">
            <v>Vermali (Epi)</v>
          </cell>
        </row>
        <row r="3274">
          <cell r="C3274" t="str">
            <v>Vermali (Epi)</v>
          </cell>
        </row>
        <row r="3275">
          <cell r="C3275" t="str">
            <v>Vermali (Epi)</v>
          </cell>
        </row>
        <row r="3276">
          <cell r="C3276" t="str">
            <v>Vermali (Epi)</v>
          </cell>
        </row>
        <row r="3277">
          <cell r="C3277" t="str">
            <v>Vermali (Epi)</v>
          </cell>
        </row>
        <row r="3278">
          <cell r="C3278" t="str">
            <v>Vermali (Epi)</v>
          </cell>
        </row>
        <row r="3279">
          <cell r="C3279" t="str">
            <v>Vermali (Epi)</v>
          </cell>
        </row>
        <row r="3280">
          <cell r="C3280" t="str">
            <v>Vermali (Epi)</v>
          </cell>
        </row>
        <row r="3281">
          <cell r="C3281" t="str">
            <v>Vermali (Epi)</v>
          </cell>
        </row>
        <row r="3282">
          <cell r="C3282" t="str">
            <v>Vermali (Epi)</v>
          </cell>
        </row>
        <row r="3283">
          <cell r="C3283" t="str">
            <v>Vermali (Epi)</v>
          </cell>
        </row>
        <row r="3284">
          <cell r="C3284" t="str">
            <v>Vermali (Epi)</v>
          </cell>
        </row>
        <row r="3285">
          <cell r="C3285" t="str">
            <v>Vermali (Epi)</v>
          </cell>
        </row>
        <row r="3286">
          <cell r="C3286" t="str">
            <v>Vermali (Epi)</v>
          </cell>
        </row>
        <row r="3287">
          <cell r="C3287" t="str">
            <v>Vermali (Epi)</v>
          </cell>
        </row>
        <row r="3288">
          <cell r="C3288" t="str">
            <v>Vermali (Epi)</v>
          </cell>
        </row>
        <row r="3289">
          <cell r="C3289" t="str">
            <v>Vermali (Epi)</v>
          </cell>
        </row>
        <row r="3290">
          <cell r="C3290" t="str">
            <v>Vermali (Epi)</v>
          </cell>
        </row>
        <row r="3291">
          <cell r="C3291" t="str">
            <v>Vermali (Epi)</v>
          </cell>
        </row>
        <row r="3292">
          <cell r="C3292" t="str">
            <v>Vermali (Epi)</v>
          </cell>
        </row>
        <row r="3293">
          <cell r="C3293" t="str">
            <v>Vermali (Epi)</v>
          </cell>
        </row>
        <row r="3294">
          <cell r="C3294" t="str">
            <v>Vermali (Epi)</v>
          </cell>
        </row>
        <row r="3295">
          <cell r="C3295" t="str">
            <v>Vermali (Epi)</v>
          </cell>
        </row>
        <row r="3296">
          <cell r="C3296" t="str">
            <v>Vermali (Lamen)</v>
          </cell>
        </row>
        <row r="3297">
          <cell r="C3297" t="str">
            <v>Vermali (Lamen)</v>
          </cell>
        </row>
        <row r="3298">
          <cell r="C3298" t="str">
            <v>Vermali (Lamen)</v>
          </cell>
        </row>
        <row r="3299">
          <cell r="C3299" t="str">
            <v>Vermali (Lamen)</v>
          </cell>
        </row>
        <row r="3300">
          <cell r="C3300" t="str">
            <v>Vermaul (Epi)</v>
          </cell>
        </row>
        <row r="3301">
          <cell r="C3301" t="str">
            <v>Vermaul (Epi)</v>
          </cell>
        </row>
        <row r="3302">
          <cell r="C3302" t="str">
            <v>Vermaul (Epi)</v>
          </cell>
        </row>
        <row r="3303">
          <cell r="C3303" t="str">
            <v>Vermaul (Epi)</v>
          </cell>
        </row>
        <row r="3304">
          <cell r="C3304" t="str">
            <v>Vermaul (Epi)</v>
          </cell>
        </row>
        <row r="3305">
          <cell r="C3305" t="str">
            <v>Vermaul (Epi)</v>
          </cell>
        </row>
        <row r="3306">
          <cell r="C3306" t="str">
            <v>Vermaul (Epi)</v>
          </cell>
        </row>
        <row r="3307">
          <cell r="C3307" t="str">
            <v>Vermaul (Epi)</v>
          </cell>
        </row>
        <row r="3308">
          <cell r="C3308" t="str">
            <v>Vermaul (Epi)</v>
          </cell>
        </row>
        <row r="3309">
          <cell r="C3309" t="str">
            <v>Vermaul (Epi)</v>
          </cell>
        </row>
        <row r="3310">
          <cell r="C3310" t="str">
            <v>Vermaul (Epi)</v>
          </cell>
        </row>
        <row r="3311">
          <cell r="C3311" t="str">
            <v>Vermaul (Epi)</v>
          </cell>
        </row>
        <row r="3312">
          <cell r="C3312" t="str">
            <v>Vermaul (Epi)</v>
          </cell>
        </row>
        <row r="3313">
          <cell r="C3313" t="str">
            <v>Vermaul (Epi)</v>
          </cell>
        </row>
        <row r="3314">
          <cell r="C3314" t="str">
            <v>Vermaul (Epi)</v>
          </cell>
        </row>
        <row r="3315">
          <cell r="C3315" t="str">
            <v>Vermaul (Epi)</v>
          </cell>
        </row>
        <row r="3316">
          <cell r="C3316" t="str">
            <v>Vermaul (Epi)</v>
          </cell>
        </row>
        <row r="3317">
          <cell r="C3317" t="str">
            <v>Vermaul (Epi)</v>
          </cell>
        </row>
        <row r="3318">
          <cell r="C3318" t="str">
            <v>Vermaul (Epi)</v>
          </cell>
        </row>
        <row r="3319">
          <cell r="C3319" t="str">
            <v>Vermaul (Epi)</v>
          </cell>
        </row>
        <row r="3320">
          <cell r="C3320" t="str">
            <v>Vermaul (Epi)</v>
          </cell>
        </row>
        <row r="3321">
          <cell r="C3321" t="str">
            <v>Vermaul (Epi)</v>
          </cell>
        </row>
        <row r="3322">
          <cell r="C3322" t="str">
            <v>Vermaul (Epi)</v>
          </cell>
        </row>
        <row r="3323">
          <cell r="C3323" t="str">
            <v>Vermaul (Epi)</v>
          </cell>
        </row>
        <row r="3324">
          <cell r="C3324" t="str">
            <v>Vermaul (Epi)</v>
          </cell>
        </row>
        <row r="3325">
          <cell r="C3325" t="str">
            <v>Vermaul (Epi)</v>
          </cell>
        </row>
        <row r="3326">
          <cell r="C3326" t="str">
            <v>Vermaul (Epi)</v>
          </cell>
        </row>
        <row r="3327">
          <cell r="C3327" t="str">
            <v>Vermaul (Epi)</v>
          </cell>
        </row>
        <row r="3328">
          <cell r="C3328" t="str">
            <v>Vermaul (Epi)</v>
          </cell>
        </row>
        <row r="3329">
          <cell r="C3329" t="str">
            <v>Vermaul (Epi)</v>
          </cell>
        </row>
        <row r="3330">
          <cell r="C3330" t="str">
            <v>West Ambae (Ambae)</v>
          </cell>
        </row>
        <row r="3331">
          <cell r="C3331" t="str">
            <v>West Ambae (Ambae)</v>
          </cell>
        </row>
        <row r="3332">
          <cell r="C3332" t="str">
            <v>West Ambae (Ambae)</v>
          </cell>
        </row>
        <row r="3333">
          <cell r="C3333" t="str">
            <v>West Ambae (Ambae)</v>
          </cell>
        </row>
        <row r="3334">
          <cell r="C3334" t="str">
            <v>West Ambae (Ambae)</v>
          </cell>
        </row>
        <row r="3335">
          <cell r="C3335" t="str">
            <v>West Ambae (Ambae)</v>
          </cell>
        </row>
        <row r="3336">
          <cell r="C3336" t="str">
            <v>West Ambae (Ambae)</v>
          </cell>
        </row>
        <row r="3337">
          <cell r="C3337" t="str">
            <v>West Ambae (Ambae)</v>
          </cell>
        </row>
        <row r="3338">
          <cell r="C3338" t="str">
            <v>West Ambae (Ambae)</v>
          </cell>
        </row>
        <row r="3339">
          <cell r="C3339" t="str">
            <v>West Ambae (Ambae)</v>
          </cell>
        </row>
        <row r="3340">
          <cell r="C3340" t="str">
            <v>West Ambae (Ambae)</v>
          </cell>
        </row>
        <row r="3341">
          <cell r="C3341" t="str">
            <v>West Ambae (Ambae)</v>
          </cell>
        </row>
        <row r="3342">
          <cell r="C3342" t="str">
            <v>West Ambae (Ambae)</v>
          </cell>
        </row>
        <row r="3343">
          <cell r="C3343" t="str">
            <v>West Ambae (Ambae)</v>
          </cell>
        </row>
        <row r="3344">
          <cell r="C3344" t="str">
            <v>West Ambae (Ambae)</v>
          </cell>
        </row>
        <row r="3345">
          <cell r="C3345" t="str">
            <v>West Ambae (Ambae)</v>
          </cell>
        </row>
        <row r="3346">
          <cell r="C3346" t="str">
            <v>West Ambae (Ambae)</v>
          </cell>
        </row>
        <row r="3347">
          <cell r="C3347" t="str">
            <v>West Ambae (Ambae)</v>
          </cell>
        </row>
        <row r="3348">
          <cell r="C3348" t="str">
            <v>West Ambae (Ambae)</v>
          </cell>
        </row>
        <row r="3349">
          <cell r="C3349" t="str">
            <v>West Ambae (Ambae)</v>
          </cell>
        </row>
        <row r="3350">
          <cell r="C3350" t="str">
            <v>West Ambae (Ambae)</v>
          </cell>
        </row>
        <row r="3351">
          <cell r="C3351" t="str">
            <v>West Ambae (Ambae)</v>
          </cell>
        </row>
        <row r="3352">
          <cell r="C3352" t="str">
            <v>West Ambae (Ambae)</v>
          </cell>
        </row>
        <row r="3353">
          <cell r="C3353" t="str">
            <v>West Ambae (Ambae)</v>
          </cell>
        </row>
        <row r="3354">
          <cell r="C3354" t="str">
            <v>West Ambae (Ambae)</v>
          </cell>
        </row>
        <row r="3355">
          <cell r="C3355" t="str">
            <v>West Ambae (Ambae)</v>
          </cell>
        </row>
        <row r="3356">
          <cell r="C3356" t="str">
            <v>West Ambae (Ambae)</v>
          </cell>
        </row>
        <row r="3357">
          <cell r="C3357" t="str">
            <v>West Ambae (Ambae)</v>
          </cell>
        </row>
        <row r="3358">
          <cell r="C3358" t="str">
            <v>West Ambae (Ambae)</v>
          </cell>
        </row>
        <row r="3359">
          <cell r="C3359" t="str">
            <v>West Ambae (Ambae)</v>
          </cell>
        </row>
        <row r="3360">
          <cell r="C3360" t="str">
            <v>West Ambae (Ambae)</v>
          </cell>
        </row>
        <row r="3361">
          <cell r="C3361" t="str">
            <v>West Ambae (Ambae)</v>
          </cell>
        </row>
        <row r="3362">
          <cell r="C3362" t="str">
            <v>West Ambae (Ambae)</v>
          </cell>
        </row>
        <row r="3363">
          <cell r="C3363" t="str">
            <v>West Ambae (Ambae)</v>
          </cell>
        </row>
        <row r="3364">
          <cell r="C3364" t="str">
            <v>West Ambae (Ambae)</v>
          </cell>
        </row>
        <row r="3365">
          <cell r="C3365" t="str">
            <v>West Ambae (Ambae)</v>
          </cell>
        </row>
        <row r="3366">
          <cell r="C3366" t="str">
            <v>West Ambae (Ambae)</v>
          </cell>
        </row>
        <row r="3367">
          <cell r="C3367" t="str">
            <v>West Ambae (Ambae)</v>
          </cell>
        </row>
        <row r="3368">
          <cell r="C3368" t="str">
            <v>West Ambae (Ambae)</v>
          </cell>
        </row>
        <row r="3369">
          <cell r="C3369" t="str">
            <v>West Ambae (Ambae)</v>
          </cell>
        </row>
        <row r="3370">
          <cell r="C3370" t="str">
            <v>West Ambae (Ambae)</v>
          </cell>
        </row>
        <row r="3371">
          <cell r="C3371" t="str">
            <v>West Ambae (Ambae)</v>
          </cell>
        </row>
        <row r="3372">
          <cell r="C3372" t="str">
            <v>West Ambae (Ambae)</v>
          </cell>
        </row>
        <row r="3373">
          <cell r="C3373" t="str">
            <v>West Ambae (Ambae)</v>
          </cell>
        </row>
        <row r="3374">
          <cell r="C3374" t="str">
            <v>West Ambae (Ambae)</v>
          </cell>
        </row>
        <row r="3375">
          <cell r="C3375" t="str">
            <v>West Ambae (Ambae)</v>
          </cell>
        </row>
        <row r="3376">
          <cell r="C3376" t="str">
            <v>West Ambae (Ambae)</v>
          </cell>
        </row>
        <row r="3377">
          <cell r="C3377" t="str">
            <v>West Ambae (Ambae)</v>
          </cell>
        </row>
        <row r="3378">
          <cell r="C3378" t="str">
            <v>West Ambae (Ambae)</v>
          </cell>
        </row>
        <row r="3379">
          <cell r="C3379" t="str">
            <v>West Ambae (Ambae)</v>
          </cell>
        </row>
        <row r="3380">
          <cell r="C3380" t="str">
            <v>West Ambae (Ambae)</v>
          </cell>
        </row>
        <row r="3381">
          <cell r="C3381" t="str">
            <v>West Ambae (Ambae)</v>
          </cell>
        </row>
        <row r="3382">
          <cell r="C3382" t="str">
            <v>West Ambae (Ambae)</v>
          </cell>
        </row>
        <row r="3383">
          <cell r="C3383" t="str">
            <v>West Ambae (Ambae)</v>
          </cell>
        </row>
        <row r="3384">
          <cell r="C3384" t="str">
            <v>West Ambae (Ambae)</v>
          </cell>
        </row>
        <row r="3385">
          <cell r="C3385" t="str">
            <v>West Ambae (Ambae)</v>
          </cell>
        </row>
        <row r="3386">
          <cell r="C3386" t="str">
            <v>West Ambae (Ambae)</v>
          </cell>
        </row>
        <row r="3387">
          <cell r="C3387" t="str">
            <v>West Ambae (Ambae)</v>
          </cell>
        </row>
        <row r="3388">
          <cell r="C3388" t="str">
            <v>West Ambae (Ambae)</v>
          </cell>
        </row>
        <row r="3389">
          <cell r="C3389" t="str">
            <v>West Ambae (Ambae)</v>
          </cell>
        </row>
        <row r="3390">
          <cell r="C3390" t="str">
            <v>West Ambae (Ambae)</v>
          </cell>
        </row>
        <row r="3391">
          <cell r="C3391" t="str">
            <v>West Ambae (Ambae)</v>
          </cell>
        </row>
        <row r="3392">
          <cell r="C3392" t="str">
            <v>West Ambae (Ambae)</v>
          </cell>
        </row>
        <row r="3393">
          <cell r="C3393" t="str">
            <v>West Ambae (Ambae)</v>
          </cell>
        </row>
        <row r="3394">
          <cell r="C3394" t="str">
            <v>West Ambae (Ambae)</v>
          </cell>
        </row>
        <row r="3395">
          <cell r="C3395" t="str">
            <v>West Ambae (Ambae)</v>
          </cell>
        </row>
        <row r="3396">
          <cell r="C3396" t="str">
            <v>West Ambae (Ambae)</v>
          </cell>
        </row>
        <row r="3397">
          <cell r="C3397" t="str">
            <v>West Ambae (Ambae)</v>
          </cell>
        </row>
        <row r="3398">
          <cell r="C3398" t="str">
            <v>West Ambae (Ambae)</v>
          </cell>
        </row>
        <row r="3399">
          <cell r="C3399" t="str">
            <v>West Ambae (Ambae)</v>
          </cell>
        </row>
        <row r="3400">
          <cell r="C3400" t="str">
            <v>West Ambae (Ambae)</v>
          </cell>
        </row>
        <row r="3401">
          <cell r="C3401" t="str">
            <v>West Ambae (Ambae)</v>
          </cell>
        </row>
        <row r="3402">
          <cell r="C3402" t="str">
            <v>West Ambae (Ambae)</v>
          </cell>
        </row>
        <row r="3403">
          <cell r="C3403" t="str">
            <v>West Ambae (Ambae)</v>
          </cell>
        </row>
        <row r="3404">
          <cell r="C3404" t="str">
            <v>West Ambae (Ambae)</v>
          </cell>
        </row>
        <row r="3405">
          <cell r="C3405" t="str">
            <v>West Ambae (Ambae)</v>
          </cell>
        </row>
        <row r="3406">
          <cell r="C3406" t="str">
            <v>West Ambae (Ambae)</v>
          </cell>
        </row>
        <row r="3407">
          <cell r="C3407" t="str">
            <v>West Ambae (Ambae)</v>
          </cell>
        </row>
        <row r="3408">
          <cell r="C3408" t="str">
            <v>West Ambae (Ambae)</v>
          </cell>
        </row>
        <row r="3409">
          <cell r="C3409" t="str">
            <v>West Ambae (Ambae)</v>
          </cell>
        </row>
        <row r="3410">
          <cell r="C3410" t="str">
            <v>West Ambae (Ambae)</v>
          </cell>
        </row>
        <row r="3411">
          <cell r="C3411" t="str">
            <v>West Ambae (Ambae)</v>
          </cell>
        </row>
        <row r="3412">
          <cell r="C3412" t="str">
            <v>West Ambae (Ambae)</v>
          </cell>
        </row>
        <row r="3413">
          <cell r="C3413" t="str">
            <v>West Ambae (Ambae)</v>
          </cell>
        </row>
        <row r="3414">
          <cell r="C3414" t="str">
            <v>West Ambae (Ambae)</v>
          </cell>
        </row>
        <row r="3415">
          <cell r="C3415" t="str">
            <v>West Ambae (Ambae)</v>
          </cell>
        </row>
        <row r="3416">
          <cell r="C3416" t="str">
            <v>West Ambae (Ambae)</v>
          </cell>
        </row>
        <row r="3417">
          <cell r="C3417" t="str">
            <v>West Ambae (Ambae)</v>
          </cell>
        </row>
        <row r="3418">
          <cell r="C3418" t="str">
            <v>West Ambae (Ambae)</v>
          </cell>
        </row>
        <row r="3419">
          <cell r="C3419" t="str">
            <v>West Ambae (Ambae)</v>
          </cell>
        </row>
        <row r="3420">
          <cell r="C3420" t="str">
            <v>West Ambae (Ambae)</v>
          </cell>
        </row>
        <row r="3421">
          <cell r="C3421" t="str">
            <v>West Ambae (Ambae)</v>
          </cell>
        </row>
        <row r="3422">
          <cell r="C3422" t="str">
            <v>West Ambae (Ambae)</v>
          </cell>
        </row>
        <row r="3423">
          <cell r="C3423" t="str">
            <v>West Ambae (Ambae)</v>
          </cell>
        </row>
        <row r="3424">
          <cell r="C3424" t="str">
            <v>West Ambrym (Ambrym)</v>
          </cell>
        </row>
        <row r="3425">
          <cell r="C3425" t="str">
            <v>West Ambrym (Ambrym)</v>
          </cell>
        </row>
        <row r="3426">
          <cell r="C3426" t="str">
            <v>West Ambrym (Ambrym)</v>
          </cell>
        </row>
        <row r="3427">
          <cell r="C3427" t="str">
            <v>West Ambrym (Ambrym)</v>
          </cell>
        </row>
        <row r="3428">
          <cell r="C3428" t="str">
            <v>West Ambrym (Ambrym)</v>
          </cell>
        </row>
        <row r="3429">
          <cell r="C3429" t="str">
            <v>West Ambrym (Ambrym)</v>
          </cell>
        </row>
        <row r="3430">
          <cell r="C3430" t="str">
            <v>West Ambrym (Ambrym)</v>
          </cell>
        </row>
        <row r="3431">
          <cell r="C3431" t="str">
            <v>West Ambrym (Ambrym)</v>
          </cell>
        </row>
        <row r="3432">
          <cell r="C3432" t="str">
            <v>West Ambrym (Ambrym)</v>
          </cell>
        </row>
        <row r="3433">
          <cell r="C3433" t="str">
            <v>West Ambrym (Ambrym)</v>
          </cell>
        </row>
        <row r="3434">
          <cell r="C3434" t="str">
            <v>West Ambrym (Ambrym)</v>
          </cell>
        </row>
        <row r="3435">
          <cell r="C3435" t="str">
            <v>West Ambrym (Ambrym)</v>
          </cell>
        </row>
        <row r="3436">
          <cell r="C3436" t="str">
            <v>West Ambrym (Ambrym)</v>
          </cell>
        </row>
        <row r="3437">
          <cell r="C3437" t="str">
            <v>West Ambrym (Ambrym)</v>
          </cell>
        </row>
        <row r="3438">
          <cell r="C3438" t="str">
            <v>West Ambrym (Ambrym)</v>
          </cell>
        </row>
        <row r="3439">
          <cell r="C3439" t="str">
            <v>West Ambrym (Ambrym)</v>
          </cell>
        </row>
        <row r="3440">
          <cell r="C3440" t="str">
            <v>West Ambrym (Ambrym)</v>
          </cell>
        </row>
        <row r="3441">
          <cell r="C3441" t="str">
            <v>West Ambrym (Ambrym)</v>
          </cell>
        </row>
        <row r="3442">
          <cell r="C3442" t="str">
            <v>West Ambrym (Ambrym)</v>
          </cell>
        </row>
        <row r="3443">
          <cell r="C3443" t="str">
            <v>West Ambrym (Ambrym)</v>
          </cell>
        </row>
        <row r="3444">
          <cell r="C3444" t="str">
            <v>West Ambrym (Ambrym)</v>
          </cell>
        </row>
        <row r="3445">
          <cell r="C3445" t="str">
            <v>West Ambrym (Ambrym)</v>
          </cell>
        </row>
        <row r="3446">
          <cell r="C3446" t="str">
            <v>West Ambrym (Ambrym)</v>
          </cell>
        </row>
        <row r="3447">
          <cell r="C3447" t="str">
            <v>West Ambrym (Ambrym)</v>
          </cell>
        </row>
        <row r="3448">
          <cell r="C3448" t="str">
            <v>West Ambrym (Ambrym)</v>
          </cell>
        </row>
        <row r="3449">
          <cell r="C3449" t="str">
            <v>West Ambrym (Ambrym)</v>
          </cell>
        </row>
        <row r="3450">
          <cell r="C3450" t="str">
            <v>West Ambrym (Ambrym)</v>
          </cell>
        </row>
        <row r="3451">
          <cell r="C3451" t="str">
            <v>West Ambrym (Ambrym)</v>
          </cell>
        </row>
        <row r="3452">
          <cell r="C3452" t="str">
            <v>West Ambrym (Ambrym)</v>
          </cell>
        </row>
        <row r="3453">
          <cell r="C3453" t="str">
            <v>West Ambrym (Ambrym)</v>
          </cell>
        </row>
        <row r="3454">
          <cell r="C3454" t="str">
            <v>West Ambrym (Ambrym)</v>
          </cell>
        </row>
        <row r="3455">
          <cell r="C3455" t="str">
            <v>West Ambrym (Ambrym)</v>
          </cell>
        </row>
        <row r="3456">
          <cell r="C3456" t="str">
            <v>West Ambrym (Ambrym)</v>
          </cell>
        </row>
        <row r="3457">
          <cell r="C3457" t="str">
            <v>West Ambrym (Ambrym)</v>
          </cell>
        </row>
        <row r="3458">
          <cell r="C3458" t="str">
            <v>West Ambrym (Ambrym)</v>
          </cell>
        </row>
        <row r="3459">
          <cell r="C3459" t="str">
            <v>West Ambrym (Ambrym)</v>
          </cell>
        </row>
        <row r="3460">
          <cell r="C3460" t="str">
            <v>West Ambrym (Ambrym)</v>
          </cell>
        </row>
        <row r="3461">
          <cell r="C3461" t="str">
            <v>West Ambrym (Ambrym)</v>
          </cell>
        </row>
        <row r="3462">
          <cell r="C3462" t="str">
            <v>West Ambrym (Ambrym)</v>
          </cell>
        </row>
        <row r="3463">
          <cell r="C3463" t="str">
            <v>West Ambrym (Ambrym)</v>
          </cell>
        </row>
        <row r="3464">
          <cell r="C3464" t="str">
            <v>West Ambrym (Ambrym)</v>
          </cell>
        </row>
        <row r="3465">
          <cell r="C3465" t="str">
            <v>West Ambrym (Ambrym)</v>
          </cell>
        </row>
        <row r="3466">
          <cell r="C3466" t="str">
            <v>West Ambrym (Ambrym)</v>
          </cell>
        </row>
        <row r="3467">
          <cell r="C3467" t="str">
            <v>West Ambrym (Ambrym)</v>
          </cell>
        </row>
        <row r="3468">
          <cell r="C3468" t="str">
            <v>West Ambrym (Ambrym)</v>
          </cell>
        </row>
        <row r="3469">
          <cell r="C3469" t="str">
            <v>West Ambrym (Ambrym)</v>
          </cell>
        </row>
        <row r="3470">
          <cell r="C3470" t="str">
            <v>West Ambrym (Ambrym)</v>
          </cell>
        </row>
        <row r="3471">
          <cell r="C3471" t="str">
            <v>West Ambrym (Ambrym)</v>
          </cell>
        </row>
        <row r="3472">
          <cell r="C3472" t="str">
            <v>West Ambrym (Ambrym)</v>
          </cell>
        </row>
        <row r="3473">
          <cell r="C3473" t="str">
            <v>West Ambrym (Ambrym)</v>
          </cell>
        </row>
        <row r="3474">
          <cell r="C3474" t="str">
            <v>West Ambrym (Ambrym)</v>
          </cell>
        </row>
        <row r="3475">
          <cell r="C3475" t="str">
            <v>West Ambrym (Ambrym)</v>
          </cell>
        </row>
        <row r="3476">
          <cell r="C3476" t="str">
            <v>West Ambrym (Ambrym)</v>
          </cell>
        </row>
        <row r="3477">
          <cell r="C3477" t="str">
            <v>West Ambrym (Ambrym)</v>
          </cell>
        </row>
        <row r="3478">
          <cell r="C3478" t="str">
            <v>West Ambrym (Ambrym)</v>
          </cell>
        </row>
        <row r="3479">
          <cell r="C3479" t="str">
            <v>West Ambrym (Ambrym)</v>
          </cell>
        </row>
        <row r="3480">
          <cell r="C3480" t="str">
            <v>West Ambrym (Ambrym)</v>
          </cell>
        </row>
        <row r="3481">
          <cell r="C3481" t="str">
            <v>West Ambrym (Ambrym)</v>
          </cell>
        </row>
        <row r="3482">
          <cell r="C3482" t="str">
            <v>West Ambrym (Ambrym)</v>
          </cell>
        </row>
        <row r="3483">
          <cell r="C3483" t="str">
            <v>West Ambrym (Ambrym)</v>
          </cell>
        </row>
        <row r="3484">
          <cell r="C3484" t="str">
            <v>West Ambrym (Ambrym)</v>
          </cell>
        </row>
        <row r="3485">
          <cell r="C3485" t="str">
            <v>West Ambrym (Ambrym)</v>
          </cell>
        </row>
        <row r="3486">
          <cell r="C3486" t="str">
            <v>West Ambrym (Ambrym)</v>
          </cell>
        </row>
        <row r="3487">
          <cell r="C3487" t="str">
            <v>West Ambrym (Ambrym)</v>
          </cell>
        </row>
        <row r="3488">
          <cell r="C3488" t="str">
            <v>West Ambrym (Ambrym)</v>
          </cell>
        </row>
        <row r="3489">
          <cell r="C3489" t="str">
            <v>West Ambrym (Ambrym)</v>
          </cell>
        </row>
        <row r="3490">
          <cell r="C3490" t="str">
            <v>West Ambrym (Ambrym)</v>
          </cell>
        </row>
        <row r="3491">
          <cell r="C3491" t="str">
            <v>West Ambrym (Ambrym)</v>
          </cell>
        </row>
        <row r="3492">
          <cell r="C3492" t="str">
            <v>West Ambrym (Ambrym)</v>
          </cell>
        </row>
        <row r="3493">
          <cell r="C3493" t="str">
            <v>West Ambrym (Ambrym)</v>
          </cell>
        </row>
        <row r="3494">
          <cell r="C3494" t="str">
            <v>West Ambrym (Ambrym)</v>
          </cell>
        </row>
        <row r="3495">
          <cell r="C3495" t="str">
            <v>West Ambrym (Ambrym)</v>
          </cell>
        </row>
        <row r="3496">
          <cell r="C3496" t="str">
            <v>West Ambrym (Ambrym)</v>
          </cell>
        </row>
        <row r="3497">
          <cell r="C3497" t="str">
            <v>West Ambrym (Ambrym)</v>
          </cell>
        </row>
        <row r="3498">
          <cell r="C3498" t="str">
            <v>West Ambrym (Ambrym)</v>
          </cell>
        </row>
        <row r="3499">
          <cell r="C3499" t="str">
            <v>West Ambrym (Ambrym)</v>
          </cell>
        </row>
        <row r="3500">
          <cell r="C3500" t="str">
            <v>West Ambrym (Ambrym)</v>
          </cell>
        </row>
        <row r="3501">
          <cell r="C3501" t="str">
            <v>West Ambrym (Ambrym)</v>
          </cell>
        </row>
        <row r="3502">
          <cell r="C3502" t="str">
            <v>West Ambrym (Ambrym)</v>
          </cell>
        </row>
        <row r="3503">
          <cell r="C3503" t="str">
            <v>West Ambrym (Ambrym)</v>
          </cell>
        </row>
        <row r="3504">
          <cell r="C3504" t="str">
            <v>West Ambrym (Ambrym)</v>
          </cell>
        </row>
        <row r="3505">
          <cell r="C3505" t="str">
            <v>West Ambrym (Ambrym)</v>
          </cell>
        </row>
        <row r="3506">
          <cell r="C3506" t="str">
            <v>West Ambrym (Ambrym)</v>
          </cell>
        </row>
        <row r="3507">
          <cell r="C3507" t="str">
            <v>West Ambrym (Ambrym)</v>
          </cell>
        </row>
        <row r="3508">
          <cell r="C3508" t="str">
            <v>West Ambrym (Ambrym)</v>
          </cell>
        </row>
        <row r="3509">
          <cell r="C3509" t="str">
            <v>West Ambrym (Ambrym)</v>
          </cell>
        </row>
        <row r="3510">
          <cell r="C3510" t="str">
            <v>West Ambrym (Ambrym)</v>
          </cell>
        </row>
        <row r="3511">
          <cell r="C3511" t="str">
            <v>West Ambrym (Ambrym)</v>
          </cell>
        </row>
        <row r="3512">
          <cell r="C3512" t="str">
            <v>West Ambrym (Ambrym)</v>
          </cell>
        </row>
        <row r="3513">
          <cell r="C3513" t="str">
            <v>West Ambrym (Ambrym)</v>
          </cell>
        </row>
        <row r="3514">
          <cell r="C3514" t="str">
            <v>West Ambrym (Ambrym)</v>
          </cell>
        </row>
        <row r="3515">
          <cell r="C3515" t="str">
            <v>West Ambrym (Ambrym)</v>
          </cell>
        </row>
        <row r="3516">
          <cell r="C3516" t="str">
            <v>West Ambrym (Ambrym)</v>
          </cell>
        </row>
        <row r="3517">
          <cell r="C3517" t="str">
            <v>West Ambrym (Ambrym)</v>
          </cell>
        </row>
        <row r="3518">
          <cell r="C3518" t="str">
            <v>West Ambrym (Ambrym)</v>
          </cell>
        </row>
        <row r="3519">
          <cell r="C3519" t="str">
            <v>West Ambrym (Ambrym)</v>
          </cell>
        </row>
        <row r="3520">
          <cell r="C3520" t="str">
            <v>West Ambrym (Ambrym)</v>
          </cell>
        </row>
        <row r="3521">
          <cell r="C3521" t="str">
            <v>West Ambrym (Ambrym)</v>
          </cell>
        </row>
        <row r="3522">
          <cell r="C3522" t="str">
            <v>West Ambrym (Ambrym)</v>
          </cell>
        </row>
        <row r="3523">
          <cell r="C3523" t="str">
            <v>West Ambrym (Ambrym)</v>
          </cell>
        </row>
        <row r="3524">
          <cell r="C3524" t="str">
            <v>West Ambrym (Ambrym)</v>
          </cell>
        </row>
        <row r="3525">
          <cell r="C3525" t="str">
            <v>West Ambrym (Ambrym)</v>
          </cell>
        </row>
        <row r="3526">
          <cell r="C3526" t="str">
            <v>West Ambrym (Ambrym)</v>
          </cell>
        </row>
        <row r="3527">
          <cell r="C3527" t="str">
            <v>West Ambrym (Ambrym)</v>
          </cell>
        </row>
        <row r="3528">
          <cell r="C3528" t="str">
            <v>West Ambrym (Ambrym)</v>
          </cell>
        </row>
        <row r="3529">
          <cell r="C3529" t="str">
            <v>West Malo (Malo)</v>
          </cell>
        </row>
        <row r="3530">
          <cell r="C3530" t="str">
            <v>West Malo (Malo)</v>
          </cell>
        </row>
        <row r="3531">
          <cell r="C3531" t="str">
            <v>West Malo (Malo)</v>
          </cell>
        </row>
        <row r="3532">
          <cell r="C3532" t="str">
            <v>West Malo (Malo)</v>
          </cell>
        </row>
        <row r="3533">
          <cell r="C3533" t="str">
            <v>West Malo (Malo)</v>
          </cell>
        </row>
        <row r="3534">
          <cell r="C3534" t="str">
            <v>West Malo (Malo)</v>
          </cell>
        </row>
        <row r="3535">
          <cell r="C3535" t="str">
            <v>West Malo (Malo)</v>
          </cell>
        </row>
        <row r="3536">
          <cell r="C3536" t="str">
            <v>West Malo (Malo)</v>
          </cell>
        </row>
        <row r="3537">
          <cell r="C3537" t="str">
            <v>West Malo (Malo)</v>
          </cell>
        </row>
        <row r="3538">
          <cell r="C3538" t="str">
            <v>West Malo (Malo)</v>
          </cell>
        </row>
        <row r="3539">
          <cell r="C3539" t="str">
            <v>West Malo (Malo)</v>
          </cell>
        </row>
        <row r="3540">
          <cell r="C3540" t="str">
            <v>West Malo (Malo)</v>
          </cell>
        </row>
        <row r="3541">
          <cell r="C3541" t="str">
            <v>West Malo (Malo)</v>
          </cell>
        </row>
        <row r="3542">
          <cell r="C3542" t="str">
            <v>West Malo (Malo)</v>
          </cell>
        </row>
        <row r="3543">
          <cell r="C3543" t="str">
            <v>West Malo (Malo)</v>
          </cell>
        </row>
        <row r="3544">
          <cell r="C3544" t="str">
            <v>West Malo (Malo)</v>
          </cell>
        </row>
        <row r="3545">
          <cell r="C3545" t="str">
            <v>West Malo (Malo)</v>
          </cell>
        </row>
        <row r="3546">
          <cell r="C3546" t="str">
            <v>West Malo (Malo)</v>
          </cell>
        </row>
        <row r="3547">
          <cell r="C3547" t="str">
            <v>West Malo (Malo)</v>
          </cell>
        </row>
        <row r="3548">
          <cell r="C3548" t="str">
            <v>West Malo (Malo)</v>
          </cell>
        </row>
        <row r="3549">
          <cell r="C3549" t="str">
            <v>West Malo (Malo)</v>
          </cell>
        </row>
        <row r="3550">
          <cell r="C3550" t="str">
            <v>West Malo (Malo)</v>
          </cell>
        </row>
        <row r="3551">
          <cell r="C3551" t="str">
            <v>West Malo (Malo)</v>
          </cell>
        </row>
        <row r="3552">
          <cell r="C3552" t="str">
            <v>West Malo (Malo)</v>
          </cell>
        </row>
        <row r="3553">
          <cell r="C3553" t="str">
            <v>West Malo (Malo)</v>
          </cell>
        </row>
        <row r="3554">
          <cell r="C3554" t="str">
            <v>West Malo (Malo)</v>
          </cell>
        </row>
        <row r="3555">
          <cell r="C3555" t="str">
            <v>West Malo (Malo)</v>
          </cell>
        </row>
        <row r="3556">
          <cell r="C3556" t="str">
            <v>West Malo (Malo)</v>
          </cell>
        </row>
        <row r="3557">
          <cell r="C3557" t="str">
            <v>West Malo (Malo)</v>
          </cell>
        </row>
        <row r="3558">
          <cell r="C3558" t="str">
            <v>West Malo (Malo)</v>
          </cell>
        </row>
        <row r="3559">
          <cell r="C3559" t="str">
            <v>West Malo (Malo)</v>
          </cell>
        </row>
        <row r="3560">
          <cell r="C3560" t="str">
            <v>West Malo (Malo)</v>
          </cell>
        </row>
        <row r="3561">
          <cell r="C3561" t="str">
            <v>West Malo (Malo)</v>
          </cell>
        </row>
        <row r="3562">
          <cell r="C3562" t="str">
            <v>West Malo (Malo)</v>
          </cell>
        </row>
        <row r="3563">
          <cell r="C3563" t="str">
            <v>West Malo (Malo)</v>
          </cell>
        </row>
        <row r="3564">
          <cell r="C3564" t="str">
            <v>West Malo (Malo)</v>
          </cell>
        </row>
        <row r="3565">
          <cell r="C3565" t="str">
            <v>West Malo (Malo)</v>
          </cell>
        </row>
        <row r="3566">
          <cell r="C3566" t="str">
            <v>West Malo (Malo)</v>
          </cell>
        </row>
        <row r="3567">
          <cell r="C3567" t="str">
            <v>West Malo (Malo)</v>
          </cell>
        </row>
        <row r="3568">
          <cell r="C3568" t="str">
            <v>West Malo (Malo)</v>
          </cell>
        </row>
        <row r="3569">
          <cell r="C3569" t="str">
            <v>West Malo (Malo)</v>
          </cell>
        </row>
        <row r="3570">
          <cell r="C3570" t="str">
            <v>West Malo (Malo)</v>
          </cell>
        </row>
        <row r="3571">
          <cell r="C3571" t="str">
            <v>West Malo (Malo)</v>
          </cell>
        </row>
        <row r="3572">
          <cell r="C3572" t="str">
            <v>West Malo (Malo)</v>
          </cell>
        </row>
        <row r="3573">
          <cell r="C3573" t="str">
            <v>West Malo (Malo)</v>
          </cell>
        </row>
        <row r="3574">
          <cell r="C3574" t="str">
            <v>West Malo (Malo)</v>
          </cell>
        </row>
        <row r="3575">
          <cell r="C3575" t="str">
            <v>West Malo (Malo)</v>
          </cell>
        </row>
        <row r="3576">
          <cell r="C3576" t="str">
            <v>West Malo (Malo)</v>
          </cell>
        </row>
        <row r="3577">
          <cell r="C3577" t="str">
            <v>West Malo (Malo)</v>
          </cell>
        </row>
        <row r="3578">
          <cell r="C3578" t="str">
            <v>West Malo (Malo)</v>
          </cell>
        </row>
        <row r="3579">
          <cell r="C3579" t="str">
            <v>West Malo (Malo)</v>
          </cell>
        </row>
        <row r="3580">
          <cell r="C3580" t="str">
            <v>West Malo (Malo)</v>
          </cell>
        </row>
        <row r="3581">
          <cell r="C3581" t="str">
            <v>West Malo (Malo)</v>
          </cell>
        </row>
        <row r="3582">
          <cell r="C3582" t="str">
            <v>West Malo (Malo)</v>
          </cell>
        </row>
        <row r="3583">
          <cell r="C3583" t="str">
            <v>West Malo (Malo)</v>
          </cell>
        </row>
        <row r="3584">
          <cell r="C3584" t="str">
            <v>West Malo (Malo)</v>
          </cell>
        </row>
        <row r="3585">
          <cell r="C3585" t="str">
            <v>West Malo (Malo)</v>
          </cell>
        </row>
        <row r="3586">
          <cell r="C3586" t="str">
            <v>West Malo (Malo)</v>
          </cell>
        </row>
        <row r="3587">
          <cell r="C3587" t="str">
            <v>West Malo (Malo)</v>
          </cell>
        </row>
        <row r="3588">
          <cell r="C3588" t="str">
            <v>West Malo (Malo)</v>
          </cell>
        </row>
        <row r="3589">
          <cell r="C3589" t="str">
            <v>West Malo (Malo)</v>
          </cell>
        </row>
        <row r="3590">
          <cell r="C3590" t="str">
            <v>West Malo (Malo)</v>
          </cell>
        </row>
        <row r="3591">
          <cell r="C3591" t="str">
            <v>West Malo (Malo)</v>
          </cell>
        </row>
        <row r="3592">
          <cell r="C3592" t="str">
            <v>West Malo (Malo)</v>
          </cell>
        </row>
        <row r="3593">
          <cell r="C3593" t="str">
            <v>West Malo (Malo)</v>
          </cell>
        </row>
        <row r="3594">
          <cell r="C3594" t="str">
            <v>West Malo (Malo)</v>
          </cell>
        </row>
        <row r="3595">
          <cell r="C3595" t="str">
            <v>West Malo (Malo)</v>
          </cell>
        </row>
        <row r="3596">
          <cell r="C3596" t="str">
            <v>West Malo (Malo)</v>
          </cell>
        </row>
        <row r="3597">
          <cell r="C3597" t="str">
            <v>West Malo (Malo)</v>
          </cell>
        </row>
        <row r="3598">
          <cell r="C3598" t="str">
            <v>West Malo (Malo)</v>
          </cell>
        </row>
        <row r="3599">
          <cell r="C3599" t="str">
            <v>West Malo (Malo)</v>
          </cell>
        </row>
        <row r="3600">
          <cell r="C3600" t="str">
            <v>West Malo (Malo)</v>
          </cell>
        </row>
        <row r="3601">
          <cell r="C3601" t="str">
            <v>West Malo (Malo)</v>
          </cell>
        </row>
        <row r="3602">
          <cell r="C3602" t="str">
            <v>West Malo (Malo)</v>
          </cell>
        </row>
        <row r="3603">
          <cell r="C3603" t="str">
            <v>West Malo (Malo)</v>
          </cell>
        </row>
        <row r="3604">
          <cell r="C3604" t="str">
            <v>West Malo (Malo)</v>
          </cell>
        </row>
        <row r="3605">
          <cell r="C3605" t="str">
            <v>West Malo (Malo)</v>
          </cell>
        </row>
        <row r="3606">
          <cell r="C3606" t="str">
            <v>West Malo (Malo)</v>
          </cell>
        </row>
        <row r="3607">
          <cell r="C3607" t="str">
            <v>West Malo (Malo)</v>
          </cell>
        </row>
        <row r="3608">
          <cell r="C3608" t="str">
            <v>West Malo (Malo)</v>
          </cell>
        </row>
        <row r="3609">
          <cell r="C3609" t="str">
            <v>West Malo (Malo)</v>
          </cell>
        </row>
        <row r="3610">
          <cell r="C3610" t="str">
            <v>West Malo (Malo)</v>
          </cell>
        </row>
        <row r="3611">
          <cell r="C3611" t="str">
            <v>West Malo (Malo)</v>
          </cell>
        </row>
        <row r="3612">
          <cell r="C3612" t="str">
            <v>West Malo (Malo)</v>
          </cell>
        </row>
        <row r="3613">
          <cell r="C3613" t="str">
            <v>West Malo (Malo)</v>
          </cell>
        </row>
        <row r="3614">
          <cell r="C3614" t="str">
            <v>West Malo (Malo)</v>
          </cell>
        </row>
        <row r="3615">
          <cell r="C3615" t="str">
            <v>West Malo (Malo)</v>
          </cell>
        </row>
        <row r="3616">
          <cell r="C3616" t="str">
            <v>West Malo (Malo)</v>
          </cell>
        </row>
        <row r="3617">
          <cell r="C3617" t="str">
            <v>West Malo (Malo)</v>
          </cell>
        </row>
        <row r="3618">
          <cell r="C3618" t="str">
            <v>West Malo (Malo)</v>
          </cell>
        </row>
        <row r="3619">
          <cell r="C3619" t="str">
            <v>West Malo (Malo)</v>
          </cell>
        </row>
        <row r="3620">
          <cell r="C3620" t="str">
            <v>West Malo (Malo)</v>
          </cell>
        </row>
        <row r="3621">
          <cell r="C3621" t="str">
            <v>West Santo (Santo)</v>
          </cell>
        </row>
        <row r="3622">
          <cell r="C3622" t="str">
            <v>West Santo (Santo)</v>
          </cell>
        </row>
        <row r="3623">
          <cell r="C3623" t="str">
            <v>West Santo (Santo)</v>
          </cell>
        </row>
        <row r="3624">
          <cell r="C3624" t="str">
            <v>West Santo (Santo)</v>
          </cell>
        </row>
        <row r="3625">
          <cell r="C3625" t="str">
            <v>West Santo (Santo)</v>
          </cell>
        </row>
        <row r="3626">
          <cell r="C3626" t="str">
            <v>West Santo (Santo)</v>
          </cell>
        </row>
        <row r="3627">
          <cell r="C3627" t="str">
            <v>West Santo (Santo)</v>
          </cell>
        </row>
        <row r="3628">
          <cell r="C3628" t="str">
            <v>West Santo (Santo)</v>
          </cell>
        </row>
        <row r="3629">
          <cell r="C3629" t="str">
            <v>West Santo (Santo)</v>
          </cell>
        </row>
        <row r="3630">
          <cell r="C3630" t="str">
            <v>West Santo (Santo)</v>
          </cell>
        </row>
        <row r="3631">
          <cell r="C3631" t="str">
            <v>West Santo (Santo)</v>
          </cell>
        </row>
        <row r="3632">
          <cell r="C3632" t="str">
            <v>West Santo (Santo)</v>
          </cell>
        </row>
        <row r="3633">
          <cell r="C3633" t="str">
            <v>West Santo (Santo)</v>
          </cell>
        </row>
        <row r="3634">
          <cell r="C3634" t="str">
            <v>West Santo (Santo)</v>
          </cell>
        </row>
        <row r="3635">
          <cell r="C3635" t="str">
            <v>West Santo (Santo)</v>
          </cell>
        </row>
        <row r="3636">
          <cell r="C3636" t="str">
            <v>West Santo (Santo)</v>
          </cell>
        </row>
        <row r="3637">
          <cell r="C3637" t="str">
            <v>West Santo (Santo)</v>
          </cell>
        </row>
        <row r="3638">
          <cell r="C3638" t="str">
            <v>West Santo (Santo)</v>
          </cell>
        </row>
        <row r="3639">
          <cell r="C3639" t="str">
            <v>West Santo (Santo)</v>
          </cell>
        </row>
        <row r="3640">
          <cell r="C3640" t="str">
            <v>West Santo (Santo)</v>
          </cell>
        </row>
        <row r="3641">
          <cell r="C3641" t="str">
            <v>West Santo (Santo)</v>
          </cell>
        </row>
        <row r="3642">
          <cell r="C3642" t="str">
            <v>West Santo (Santo)</v>
          </cell>
        </row>
        <row r="3643">
          <cell r="C3643" t="str">
            <v>West Santo (Santo)</v>
          </cell>
        </row>
        <row r="3644">
          <cell r="C3644" t="str">
            <v>West Santo (Santo)</v>
          </cell>
        </row>
        <row r="3645">
          <cell r="C3645" t="str">
            <v>West Santo (Santo)</v>
          </cell>
        </row>
        <row r="3646">
          <cell r="C3646" t="str">
            <v>West Santo (Santo)</v>
          </cell>
        </row>
        <row r="3647">
          <cell r="C3647" t="str">
            <v>West Santo (Santo)</v>
          </cell>
        </row>
        <row r="3648">
          <cell r="C3648" t="str">
            <v>West Santo (Santo)</v>
          </cell>
        </row>
        <row r="3649">
          <cell r="C3649" t="str">
            <v>West Santo (Santo)</v>
          </cell>
        </row>
        <row r="3650">
          <cell r="C3650" t="str">
            <v>West Santo (Santo)</v>
          </cell>
        </row>
        <row r="3651">
          <cell r="C3651" t="str">
            <v>West Santo (Santo)</v>
          </cell>
        </row>
        <row r="3652">
          <cell r="C3652" t="str">
            <v>West Santo (Santo)</v>
          </cell>
        </row>
        <row r="3653">
          <cell r="C3653" t="str">
            <v>West Santo (Santo)</v>
          </cell>
        </row>
        <row r="3654">
          <cell r="C3654" t="str">
            <v>West Santo (Santo)</v>
          </cell>
        </row>
        <row r="3655">
          <cell r="C3655" t="str">
            <v>West Santo (Santo)</v>
          </cell>
        </row>
        <row r="3656">
          <cell r="C3656" t="str">
            <v>West Santo (Santo)</v>
          </cell>
        </row>
        <row r="3657">
          <cell r="C3657" t="str">
            <v>West Santo (Santo)</v>
          </cell>
        </row>
        <row r="3658">
          <cell r="C3658" t="str">
            <v>West Santo (Santo)</v>
          </cell>
        </row>
        <row r="3659">
          <cell r="C3659" t="str">
            <v>West Santo (Santo)</v>
          </cell>
        </row>
        <row r="3660">
          <cell r="C3660" t="str">
            <v>West Santo (Santo)</v>
          </cell>
        </row>
        <row r="3661">
          <cell r="C3661" t="str">
            <v>West Santo (Santo)</v>
          </cell>
        </row>
        <row r="3662">
          <cell r="C3662" t="str">
            <v>West Santo (Santo)</v>
          </cell>
        </row>
        <row r="3663">
          <cell r="C3663" t="str">
            <v>West Santo (Santo)</v>
          </cell>
        </row>
        <row r="3664">
          <cell r="C3664" t="str">
            <v>West Santo (Santo)</v>
          </cell>
        </row>
        <row r="3665">
          <cell r="C3665" t="str">
            <v>West Santo (Santo)</v>
          </cell>
        </row>
        <row r="3666">
          <cell r="C3666" t="str">
            <v>West Santo (Santo)</v>
          </cell>
        </row>
        <row r="3667">
          <cell r="C3667" t="str">
            <v>West Santo (Santo)</v>
          </cell>
        </row>
        <row r="3668">
          <cell r="C3668" t="str">
            <v>West Santo (Santo)</v>
          </cell>
        </row>
        <row r="3669">
          <cell r="C3669" t="str">
            <v>West Santo (Santo)</v>
          </cell>
        </row>
        <row r="3670">
          <cell r="C3670" t="str">
            <v>West Santo (Santo)</v>
          </cell>
        </row>
        <row r="3671">
          <cell r="C3671" t="str">
            <v>West Santo (Santo)</v>
          </cell>
        </row>
        <row r="3672">
          <cell r="C3672" t="str">
            <v>West Santo (Santo)</v>
          </cell>
        </row>
        <row r="3673">
          <cell r="C3673" t="str">
            <v>West Santo (Santo)</v>
          </cell>
        </row>
        <row r="3674">
          <cell r="C3674" t="str">
            <v>West Santo (Santo)</v>
          </cell>
        </row>
        <row r="3675">
          <cell r="C3675" t="str">
            <v>West Santo (Santo)</v>
          </cell>
        </row>
        <row r="3676">
          <cell r="C3676" t="str">
            <v>West Santo (Santo)</v>
          </cell>
        </row>
        <row r="3677">
          <cell r="C3677" t="str">
            <v>West Santo (Santo)</v>
          </cell>
        </row>
        <row r="3678">
          <cell r="C3678" t="str">
            <v>West Santo (Santo)</v>
          </cell>
        </row>
        <row r="3679">
          <cell r="C3679" t="str">
            <v>West Santo (Santo)</v>
          </cell>
        </row>
        <row r="3680">
          <cell r="C3680" t="str">
            <v>West Santo (Santo)</v>
          </cell>
        </row>
        <row r="3681">
          <cell r="C3681" t="str">
            <v>West Santo (Santo)</v>
          </cell>
        </row>
        <row r="3682">
          <cell r="C3682" t="str">
            <v>West Santo (Santo)</v>
          </cell>
        </row>
        <row r="3683">
          <cell r="C3683" t="str">
            <v>West Santo (Santo)</v>
          </cell>
        </row>
        <row r="3684">
          <cell r="C3684" t="str">
            <v>West Santo (Santo)</v>
          </cell>
        </row>
        <row r="3685">
          <cell r="C3685" t="str">
            <v>West Santo (Santo)</v>
          </cell>
        </row>
        <row r="3686">
          <cell r="C3686" t="str">
            <v>West Santo (Santo)</v>
          </cell>
        </row>
        <row r="3687">
          <cell r="C3687" t="str">
            <v>West Santo (Santo)</v>
          </cell>
        </row>
        <row r="3688">
          <cell r="C3688" t="str">
            <v>West Santo (Santo)</v>
          </cell>
        </row>
        <row r="3689">
          <cell r="C3689" t="str">
            <v>West Santo (Santo)</v>
          </cell>
        </row>
        <row r="3690">
          <cell r="C3690" t="str">
            <v>West Santo (Santo)</v>
          </cell>
        </row>
        <row r="3691">
          <cell r="C3691" t="str">
            <v>West Santo (Santo)</v>
          </cell>
        </row>
        <row r="3692">
          <cell r="C3692" t="str">
            <v>West Santo (Santo)</v>
          </cell>
        </row>
        <row r="3693">
          <cell r="C3693" t="str">
            <v>West Santo (Santo)</v>
          </cell>
        </row>
        <row r="3694">
          <cell r="C3694" t="str">
            <v>West Santo (Santo)</v>
          </cell>
        </row>
        <row r="3695">
          <cell r="C3695" t="str">
            <v>West Santo (Santo)</v>
          </cell>
        </row>
        <row r="3696">
          <cell r="C3696" t="str">
            <v>West Santo (Santo)</v>
          </cell>
        </row>
        <row r="3697">
          <cell r="C3697" t="str">
            <v>West Santo (Santo)</v>
          </cell>
        </row>
        <row r="3698">
          <cell r="C3698" t="str">
            <v>West Santo (Santo)</v>
          </cell>
        </row>
        <row r="3699">
          <cell r="C3699" t="str">
            <v>West Santo (Santo)</v>
          </cell>
        </row>
        <row r="3700">
          <cell r="C3700" t="str">
            <v>West Santo (Santo)</v>
          </cell>
        </row>
        <row r="3701">
          <cell r="C3701" t="str">
            <v>West Santo (Santo)</v>
          </cell>
        </row>
        <row r="3702">
          <cell r="C3702" t="str">
            <v>West Santo (Santo)</v>
          </cell>
        </row>
        <row r="3703">
          <cell r="C3703" t="str">
            <v>West Santo (Santo)</v>
          </cell>
        </row>
        <row r="3704">
          <cell r="C3704" t="str">
            <v>West Santo (Santo)</v>
          </cell>
        </row>
        <row r="3705">
          <cell r="C3705" t="str">
            <v>West Santo (Santo)</v>
          </cell>
        </row>
        <row r="3706">
          <cell r="C3706" t="str">
            <v>West Santo (Santo)</v>
          </cell>
        </row>
        <row r="3707">
          <cell r="C3707" t="str">
            <v>West Santo (Santo)</v>
          </cell>
        </row>
        <row r="3708">
          <cell r="C3708" t="str">
            <v>West Santo (Santo)</v>
          </cell>
        </row>
        <row r="3709">
          <cell r="C3709" t="str">
            <v>West Santo (Santo)</v>
          </cell>
        </row>
        <row r="3710">
          <cell r="C3710" t="str">
            <v>West Santo (Santo)</v>
          </cell>
        </row>
        <row r="3711">
          <cell r="C3711" t="str">
            <v>West Santo (Santo)</v>
          </cell>
        </row>
        <row r="3712">
          <cell r="C3712" t="str">
            <v>West Santo (Santo)</v>
          </cell>
        </row>
        <row r="3713">
          <cell r="C3713" t="str">
            <v>West Santo (Santo)</v>
          </cell>
        </row>
        <row r="3714">
          <cell r="C3714" t="str">
            <v>West Santo (Santo)</v>
          </cell>
        </row>
        <row r="3715">
          <cell r="C3715" t="str">
            <v>West Santo (Santo)</v>
          </cell>
        </row>
        <row r="3716">
          <cell r="C3716" t="str">
            <v>West Santo (Santo)</v>
          </cell>
        </row>
        <row r="3717">
          <cell r="C3717" t="str">
            <v>West Santo (Santo)</v>
          </cell>
        </row>
        <row r="3718">
          <cell r="C3718" t="str">
            <v>West Santo (Santo)</v>
          </cell>
        </row>
        <row r="3719">
          <cell r="C3719" t="str">
            <v>West Santo (Santo)</v>
          </cell>
        </row>
        <row r="3720">
          <cell r="C3720" t="str">
            <v>West Santo (Santo)</v>
          </cell>
        </row>
        <row r="3721">
          <cell r="C3721" t="str">
            <v>West Santo (Santo)</v>
          </cell>
        </row>
        <row r="3722">
          <cell r="C3722" t="str">
            <v>West Santo (Santo)</v>
          </cell>
        </row>
        <row r="3723">
          <cell r="C3723" t="str">
            <v>West Santo (Santo)</v>
          </cell>
        </row>
        <row r="3724">
          <cell r="C3724" t="str">
            <v>West Santo (Santo)</v>
          </cell>
        </row>
        <row r="3725">
          <cell r="C3725" t="str">
            <v>West Santo (Santo)</v>
          </cell>
        </row>
        <row r="3726">
          <cell r="C3726" t="str">
            <v>West Santo (Santo)</v>
          </cell>
        </row>
        <row r="3727">
          <cell r="C3727" t="str">
            <v>West Santo (Santo)</v>
          </cell>
        </row>
        <row r="3728">
          <cell r="C3728" t="str">
            <v>West Santo (Santo)</v>
          </cell>
        </row>
        <row r="3729">
          <cell r="C3729" t="str">
            <v>West Santo (Santo)</v>
          </cell>
        </row>
        <row r="3730">
          <cell r="C3730" t="str">
            <v>West Santo (Santo)</v>
          </cell>
        </row>
        <row r="3731">
          <cell r="C3731" t="str">
            <v>West Santo (Santo)</v>
          </cell>
        </row>
        <row r="3732">
          <cell r="C3732" t="str">
            <v>West Santo (Santo)</v>
          </cell>
        </row>
        <row r="3733">
          <cell r="C3733" t="str">
            <v>West Santo (Santo)</v>
          </cell>
        </row>
        <row r="3734">
          <cell r="C3734" t="str">
            <v>West Santo (Santo)</v>
          </cell>
        </row>
        <row r="3735">
          <cell r="C3735" t="str">
            <v>West Santo (Santo)</v>
          </cell>
        </row>
        <row r="3736">
          <cell r="C3736" t="str">
            <v>West Santo (Santo)</v>
          </cell>
        </row>
        <row r="3737">
          <cell r="C3737" t="str">
            <v>West Santo (Santo)</v>
          </cell>
        </row>
        <row r="3738">
          <cell r="C3738" t="str">
            <v>West Santo (Santo)</v>
          </cell>
        </row>
        <row r="3739">
          <cell r="C3739" t="str">
            <v>West Santo (Santo)</v>
          </cell>
        </row>
        <row r="3740">
          <cell r="C3740" t="str">
            <v>West Santo (Santo)</v>
          </cell>
        </row>
        <row r="3741">
          <cell r="C3741" t="str">
            <v>West Santo (Santo)</v>
          </cell>
        </row>
        <row r="3742">
          <cell r="C3742" t="str">
            <v>West Santo (Santo)</v>
          </cell>
        </row>
        <row r="3743">
          <cell r="C3743" t="str">
            <v>West Santo (Santo)</v>
          </cell>
        </row>
        <row r="3744">
          <cell r="C3744" t="str">
            <v>West Santo (Santo)</v>
          </cell>
        </row>
        <row r="3745">
          <cell r="C3745" t="str">
            <v>West Santo (Santo)</v>
          </cell>
        </row>
        <row r="3746">
          <cell r="C3746" t="str">
            <v>West Santo (Santo)</v>
          </cell>
        </row>
        <row r="3747">
          <cell r="C3747" t="str">
            <v>West Santo (Santo)</v>
          </cell>
        </row>
        <row r="3748">
          <cell r="C3748" t="str">
            <v>West Santo (Santo)</v>
          </cell>
        </row>
        <row r="3749">
          <cell r="C3749" t="str">
            <v>West Santo (Santo)</v>
          </cell>
        </row>
        <row r="3750">
          <cell r="C3750" t="str">
            <v>West Santo (Santo)</v>
          </cell>
        </row>
        <row r="3751">
          <cell r="C3751" t="str">
            <v>West Santo (Santo)</v>
          </cell>
        </row>
        <row r="3752">
          <cell r="C3752" t="str">
            <v>West Santo (Santo)</v>
          </cell>
        </row>
        <row r="3753">
          <cell r="C3753" t="str">
            <v>West Santo (Santo)</v>
          </cell>
        </row>
        <row r="3754">
          <cell r="C3754" t="str">
            <v>West Santo (Santo)</v>
          </cell>
        </row>
        <row r="3755">
          <cell r="C3755" t="str">
            <v>West Santo (Santo)</v>
          </cell>
        </row>
        <row r="3756">
          <cell r="C3756" t="str">
            <v>West Santo (Santo)</v>
          </cell>
        </row>
        <row r="3757">
          <cell r="C3757" t="str">
            <v>West Santo (Santo)</v>
          </cell>
        </row>
        <row r="3758">
          <cell r="C3758" t="str">
            <v>West Santo (Santo)</v>
          </cell>
        </row>
        <row r="3759">
          <cell r="C3759" t="str">
            <v>West Santo (Santo)</v>
          </cell>
        </row>
        <row r="3760">
          <cell r="C3760" t="str">
            <v>West Santo (Santo)</v>
          </cell>
        </row>
        <row r="3761">
          <cell r="C3761" t="str">
            <v>West Santo (Santo)</v>
          </cell>
        </row>
        <row r="3762">
          <cell r="C3762" t="str">
            <v>West Santo (Santo)</v>
          </cell>
        </row>
        <row r="3763">
          <cell r="C3763" t="str">
            <v>West Santo (Santo)</v>
          </cell>
        </row>
        <row r="3764">
          <cell r="C3764" t="str">
            <v>West Santo (Santo)</v>
          </cell>
        </row>
        <row r="3765">
          <cell r="C3765" t="str">
            <v>West Santo (Santo)</v>
          </cell>
        </row>
        <row r="3766">
          <cell r="C3766" t="str">
            <v>West Santo (Santo)</v>
          </cell>
        </row>
        <row r="3767">
          <cell r="C3767" t="str">
            <v>West Tanna (Tanna)</v>
          </cell>
        </row>
        <row r="3768">
          <cell r="C3768" t="str">
            <v>West Tanna (Tanna)</v>
          </cell>
        </row>
        <row r="3769">
          <cell r="C3769" t="str">
            <v>West Tanna (Tanna)</v>
          </cell>
        </row>
        <row r="3770">
          <cell r="C3770" t="str">
            <v>West Tanna (Tanna)</v>
          </cell>
        </row>
        <row r="3771">
          <cell r="C3771" t="str">
            <v>West Tanna (Tanna)</v>
          </cell>
        </row>
        <row r="3772">
          <cell r="C3772" t="str">
            <v>West Tanna (Tanna)</v>
          </cell>
        </row>
        <row r="3773">
          <cell r="C3773" t="str">
            <v>West Tanna (Tanna)</v>
          </cell>
        </row>
        <row r="3774">
          <cell r="C3774" t="str">
            <v>West Tanna (Tanna)</v>
          </cell>
        </row>
        <row r="3775">
          <cell r="C3775" t="str">
            <v>West Tanna (Tanna)</v>
          </cell>
        </row>
        <row r="3776">
          <cell r="C3776" t="str">
            <v>West Tanna (Tanna)</v>
          </cell>
        </row>
        <row r="3777">
          <cell r="C3777" t="str">
            <v>West Tanna (Tanna)</v>
          </cell>
        </row>
        <row r="3778">
          <cell r="C3778" t="str">
            <v>West Tanna (Tanna)</v>
          </cell>
        </row>
        <row r="3779">
          <cell r="C3779" t="str">
            <v>West Tanna (Tanna)</v>
          </cell>
        </row>
        <row r="3780">
          <cell r="C3780" t="str">
            <v>West Tanna (Tanna)</v>
          </cell>
        </row>
        <row r="3781">
          <cell r="C3781" t="str">
            <v>West Tanna (Tanna)</v>
          </cell>
        </row>
        <row r="3782">
          <cell r="C3782" t="str">
            <v>West Tanna (Tanna)</v>
          </cell>
        </row>
        <row r="3783">
          <cell r="C3783" t="str">
            <v>West Tanna (Tanna)</v>
          </cell>
        </row>
        <row r="3784">
          <cell r="C3784" t="str">
            <v>West Tanna (Tanna)</v>
          </cell>
        </row>
        <row r="3785">
          <cell r="C3785" t="str">
            <v>West Tanna (Tanna)</v>
          </cell>
        </row>
        <row r="3786">
          <cell r="C3786" t="str">
            <v>West Tanna (Tanna)</v>
          </cell>
        </row>
        <row r="3787">
          <cell r="C3787" t="str">
            <v>West Tanna (Tanna)</v>
          </cell>
        </row>
        <row r="3788">
          <cell r="C3788" t="str">
            <v>West Tanna (Tanna)</v>
          </cell>
        </row>
        <row r="3789">
          <cell r="C3789" t="str">
            <v>West Tanna (Tanna)</v>
          </cell>
        </row>
        <row r="3790">
          <cell r="C3790" t="str">
            <v>West Tanna (Tanna)</v>
          </cell>
        </row>
        <row r="3791">
          <cell r="C3791" t="str">
            <v>West Tanna (Tanna)</v>
          </cell>
        </row>
        <row r="3792">
          <cell r="C3792" t="str">
            <v>West Tanna (Tanna)</v>
          </cell>
        </row>
        <row r="3793">
          <cell r="C3793" t="str">
            <v>West Tanna (Tanna)</v>
          </cell>
        </row>
        <row r="3794">
          <cell r="C3794" t="str">
            <v>West Tanna (Tanna)</v>
          </cell>
        </row>
        <row r="3795">
          <cell r="C3795" t="str">
            <v>West Tanna (Tanna)</v>
          </cell>
        </row>
        <row r="3796">
          <cell r="C3796" t="str">
            <v>West Tanna (Tanna)</v>
          </cell>
        </row>
        <row r="3797">
          <cell r="C3797" t="str">
            <v>West Tanna (Tanna)</v>
          </cell>
        </row>
        <row r="3798">
          <cell r="C3798" t="str">
            <v>West Tanna (Tanna)</v>
          </cell>
        </row>
        <row r="3799">
          <cell r="C3799" t="str">
            <v>West Tanna (Tanna)</v>
          </cell>
        </row>
        <row r="3800">
          <cell r="C3800" t="str">
            <v>West Tanna (Tanna)</v>
          </cell>
        </row>
        <row r="3801">
          <cell r="C3801" t="str">
            <v>West Tanna (Tanna)</v>
          </cell>
        </row>
        <row r="3802">
          <cell r="C3802" t="str">
            <v>West Tanna (Tanna)</v>
          </cell>
        </row>
        <row r="3803">
          <cell r="C3803" t="str">
            <v>West Tanna (Tanna)</v>
          </cell>
        </row>
        <row r="3804">
          <cell r="C3804" t="str">
            <v>West Tanna (Tanna)</v>
          </cell>
        </row>
        <row r="3805">
          <cell r="C3805" t="str">
            <v>West Tanna (Tanna)</v>
          </cell>
        </row>
        <row r="3806">
          <cell r="C3806" t="str">
            <v>West Tanna (Tanna)</v>
          </cell>
        </row>
        <row r="3807">
          <cell r="C3807" t="str">
            <v>West Tanna (Tanna)</v>
          </cell>
        </row>
        <row r="3808">
          <cell r="C3808" t="str">
            <v>West Tanna (Tanna)</v>
          </cell>
        </row>
        <row r="3809">
          <cell r="C3809" t="str">
            <v>West Tanna (Tanna)</v>
          </cell>
        </row>
        <row r="3810">
          <cell r="C3810" t="str">
            <v>West Tanna (Tanna)</v>
          </cell>
        </row>
        <row r="3811">
          <cell r="C3811" t="str">
            <v>West Tanna (Tanna)</v>
          </cell>
        </row>
        <row r="3812">
          <cell r="C3812" t="str">
            <v>West Tanna (Tanna)</v>
          </cell>
        </row>
        <row r="3813">
          <cell r="C3813" t="str">
            <v>West Tanna (Tanna)</v>
          </cell>
        </row>
        <row r="3814">
          <cell r="C3814" t="str">
            <v>West Tanna (Tanna)</v>
          </cell>
        </row>
        <row r="3815">
          <cell r="C3815" t="str">
            <v>West Tanna (Tanna)</v>
          </cell>
        </row>
        <row r="3816">
          <cell r="C3816" t="str">
            <v>West Tanna (Tanna)</v>
          </cell>
        </row>
        <row r="3817">
          <cell r="C3817" t="str">
            <v>West Tanna (Tanna)</v>
          </cell>
        </row>
        <row r="3818">
          <cell r="C3818" t="str">
            <v>West Tanna (Tanna)</v>
          </cell>
        </row>
        <row r="3819">
          <cell r="C3819" t="str">
            <v>West Tanna (Tanna)</v>
          </cell>
        </row>
        <row r="3820">
          <cell r="C3820" t="str">
            <v>West Tanna (Tanna)</v>
          </cell>
        </row>
        <row r="3821">
          <cell r="C3821" t="str">
            <v>West Tanna (Tanna)</v>
          </cell>
        </row>
        <row r="3822">
          <cell r="C3822" t="str">
            <v>West Tanna (Tanna)</v>
          </cell>
        </row>
        <row r="3823">
          <cell r="C3823" t="str">
            <v>West Tanna (Tanna)</v>
          </cell>
        </row>
        <row r="3824">
          <cell r="C3824" t="str">
            <v>West Tanna (Tanna)</v>
          </cell>
        </row>
        <row r="3825">
          <cell r="C3825" t="str">
            <v>West Tanna (Tanna)</v>
          </cell>
        </row>
        <row r="3826">
          <cell r="C3826" t="str">
            <v>West Tanna (Tanna)</v>
          </cell>
        </row>
        <row r="3827">
          <cell r="C3827" t="str">
            <v>West Tanna (Tanna)</v>
          </cell>
        </row>
        <row r="3828">
          <cell r="C3828" t="str">
            <v>West Tanna (Tanna)</v>
          </cell>
        </row>
        <row r="3829">
          <cell r="C3829" t="str">
            <v>West Tanna (Tanna)</v>
          </cell>
        </row>
        <row r="3830">
          <cell r="C3830" t="str">
            <v>West Tanna (Tanna)</v>
          </cell>
        </row>
        <row r="3831">
          <cell r="C3831" t="str">
            <v>West Tanna (Tanna)</v>
          </cell>
        </row>
        <row r="3832">
          <cell r="C3832" t="str">
            <v>West Tanna (Tanna)</v>
          </cell>
        </row>
        <row r="3833">
          <cell r="C3833" t="str">
            <v>West Tanna (Tanna)</v>
          </cell>
        </row>
        <row r="3834">
          <cell r="C3834" t="str">
            <v>West Tanna (Tanna)</v>
          </cell>
        </row>
        <row r="3835">
          <cell r="C3835" t="str">
            <v>West Tanna (Tanna)</v>
          </cell>
        </row>
        <row r="3836">
          <cell r="C3836" t="str">
            <v>West Tanna (Tanna)</v>
          </cell>
        </row>
        <row r="3837">
          <cell r="C3837" t="str">
            <v>West Tanna (Tanna)</v>
          </cell>
        </row>
        <row r="3838">
          <cell r="C3838" t="str">
            <v>West Tanna (Tanna)</v>
          </cell>
        </row>
        <row r="3839">
          <cell r="C3839" t="str">
            <v>West Tanna (Tanna)</v>
          </cell>
        </row>
        <row r="3840">
          <cell r="C3840" t="str">
            <v>West Tanna (Tanna)</v>
          </cell>
        </row>
        <row r="3841">
          <cell r="C3841" t="str">
            <v>West Tanna (Tanna)</v>
          </cell>
        </row>
        <row r="3842">
          <cell r="C3842" t="str">
            <v>West Tanna (Tanna)</v>
          </cell>
        </row>
        <row r="3843">
          <cell r="C3843" t="str">
            <v>West Tanna (Tanna)</v>
          </cell>
        </row>
        <row r="3844">
          <cell r="C3844" t="str">
            <v>West Tanna (Tanna)</v>
          </cell>
        </row>
        <row r="3845">
          <cell r="C3845" t="str">
            <v>West Tanna (Tanna)</v>
          </cell>
        </row>
        <row r="3846">
          <cell r="C3846" t="str">
            <v>West Tanna (Tanna)</v>
          </cell>
        </row>
        <row r="3847">
          <cell r="C3847" t="str">
            <v>West Tanna (Tanna)</v>
          </cell>
        </row>
        <row r="3848">
          <cell r="C3848" t="str">
            <v>West Tanna (Tanna)</v>
          </cell>
        </row>
        <row r="3849">
          <cell r="C3849" t="str">
            <v>West Tanna (Tanna)</v>
          </cell>
        </row>
        <row r="3850">
          <cell r="C3850" t="str">
            <v>West Tanna (Tanna)</v>
          </cell>
        </row>
        <row r="3851">
          <cell r="C3851" t="str">
            <v>West Tanna (Tanna)</v>
          </cell>
        </row>
        <row r="3852">
          <cell r="C3852" t="str">
            <v>West Tanna (Tanna)</v>
          </cell>
        </row>
        <row r="3853">
          <cell r="C3853" t="str">
            <v>West Tanna (Tanna)</v>
          </cell>
        </row>
        <row r="3854">
          <cell r="C3854" t="str">
            <v>West Tanna (Tanna)</v>
          </cell>
        </row>
        <row r="3855">
          <cell r="C3855" t="str">
            <v>West Tanna (Tanna)</v>
          </cell>
        </row>
        <row r="3856">
          <cell r="C3856" t="str">
            <v>West Tanna (Tanna)</v>
          </cell>
        </row>
        <row r="3857">
          <cell r="C3857" t="str">
            <v>West Tanna (Tanna)</v>
          </cell>
        </row>
        <row r="3858">
          <cell r="C3858" t="str">
            <v>West Tanna (Tanna)</v>
          </cell>
        </row>
        <row r="3859">
          <cell r="C3859" t="str">
            <v>West Tanna (Tanna)</v>
          </cell>
        </row>
        <row r="3860">
          <cell r="C3860" t="str">
            <v>West Tanna (Tanna)</v>
          </cell>
        </row>
        <row r="3861">
          <cell r="C3861" t="str">
            <v>West Tanna (Tanna)</v>
          </cell>
        </row>
        <row r="3862">
          <cell r="C3862" t="str">
            <v>West Tanna (Tanna)</v>
          </cell>
        </row>
        <row r="3863">
          <cell r="C3863" t="str">
            <v>West Tanna (Tanna)</v>
          </cell>
        </row>
        <row r="3864">
          <cell r="C3864" t="str">
            <v>West Tanna (Tanna)</v>
          </cell>
        </row>
        <row r="3865">
          <cell r="C3865" t="str">
            <v>West Tanna (Tanna)</v>
          </cell>
        </row>
        <row r="3866">
          <cell r="C3866" t="str">
            <v>West Tanna (Tanna)</v>
          </cell>
        </row>
        <row r="3867">
          <cell r="C3867" t="str">
            <v>West Tanna (Tanna)</v>
          </cell>
        </row>
        <row r="3868">
          <cell r="C3868" t="str">
            <v>West Tanna (Tanna)</v>
          </cell>
        </row>
        <row r="3869">
          <cell r="C3869" t="str">
            <v>West Tanna (Tanna)</v>
          </cell>
        </row>
        <row r="3870">
          <cell r="C3870" t="str">
            <v>West Tanna (Tanna)</v>
          </cell>
        </row>
        <row r="3871">
          <cell r="C3871" t="str">
            <v>West Tanna (Tanna)</v>
          </cell>
        </row>
        <row r="3872">
          <cell r="C3872" t="str">
            <v>West Tanna (Tanna)</v>
          </cell>
        </row>
        <row r="3873">
          <cell r="C3873" t="str">
            <v>West Tanna (Tanna)</v>
          </cell>
        </row>
        <row r="3874">
          <cell r="C3874" t="str">
            <v>West Tanna (Tanna)</v>
          </cell>
        </row>
        <row r="3875">
          <cell r="C3875" t="str">
            <v>West Tanna (Tanna)</v>
          </cell>
        </row>
        <row r="3876">
          <cell r="C3876" t="str">
            <v>West Tanna (Tanna)</v>
          </cell>
        </row>
        <row r="3877">
          <cell r="C3877" t="str">
            <v>West Tanna (Tanna)</v>
          </cell>
        </row>
        <row r="3878">
          <cell r="C3878" t="str">
            <v>West Tanna (Tanna)</v>
          </cell>
        </row>
        <row r="3879">
          <cell r="C3879" t="str">
            <v>West Tanna (Tanna)</v>
          </cell>
        </row>
        <row r="3880">
          <cell r="C3880" t="str">
            <v>West Tanna (Tanna)</v>
          </cell>
        </row>
        <row r="3881">
          <cell r="C3881" t="str">
            <v>West Tanna (Tanna)</v>
          </cell>
        </row>
        <row r="3882">
          <cell r="C3882" t="str">
            <v>West Tanna (Tanna)</v>
          </cell>
        </row>
        <row r="3883">
          <cell r="C3883" t="str">
            <v>West Tanna (Tanna)</v>
          </cell>
        </row>
        <row r="3884">
          <cell r="C3884" t="str">
            <v>West Tanna (Tanna)</v>
          </cell>
        </row>
        <row r="3885">
          <cell r="C3885" t="str">
            <v>West Tanna (Tanna)</v>
          </cell>
        </row>
        <row r="3886">
          <cell r="C3886" t="str">
            <v>West Tanna (Tanna)</v>
          </cell>
        </row>
        <row r="3887">
          <cell r="C3887" t="str">
            <v>West Tanna (Tanna)</v>
          </cell>
        </row>
        <row r="3888">
          <cell r="C3888" t="str">
            <v>West Tanna (Tanna)</v>
          </cell>
        </row>
        <row r="3889">
          <cell r="C3889" t="str">
            <v>West Tanna (Tanna)</v>
          </cell>
        </row>
        <row r="3890">
          <cell r="C3890" t="str">
            <v>West Tanna (Tanna)</v>
          </cell>
        </row>
        <row r="3891">
          <cell r="C3891" t="str">
            <v>West Tanna (Tanna)</v>
          </cell>
        </row>
        <row r="3892">
          <cell r="C3892" t="str">
            <v>West Tanna (Tanna)</v>
          </cell>
        </row>
        <row r="3893">
          <cell r="C3893" t="str">
            <v>West Tanna (Tanna)</v>
          </cell>
        </row>
        <row r="3894">
          <cell r="C3894" t="str">
            <v>West Tanna (Tanna)</v>
          </cell>
        </row>
        <row r="3895">
          <cell r="C3895" t="str">
            <v>West Tanna (Tanna)</v>
          </cell>
        </row>
        <row r="3896">
          <cell r="C3896" t="str">
            <v>West Tanna (Tanna)</v>
          </cell>
        </row>
        <row r="3897">
          <cell r="C3897" t="str">
            <v>West Tanna (Tanna)</v>
          </cell>
        </row>
        <row r="3898">
          <cell r="C3898" t="str">
            <v>West Tanna (Tanna)</v>
          </cell>
        </row>
        <row r="3899">
          <cell r="C3899" t="str">
            <v>West Tanna (Tanna)</v>
          </cell>
        </row>
        <row r="3900">
          <cell r="C3900" t="str">
            <v>West Tanna (Tanna)</v>
          </cell>
        </row>
        <row r="3901">
          <cell r="C3901" t="str">
            <v>West Tanna (Tanna)</v>
          </cell>
        </row>
        <row r="3902">
          <cell r="C3902" t="str">
            <v>West Tanna (Tanna)</v>
          </cell>
        </row>
        <row r="3903">
          <cell r="C3903" t="str">
            <v>West Tanna (Tanna)</v>
          </cell>
        </row>
        <row r="3904">
          <cell r="C3904" t="str">
            <v>West Tanna (Tanna)</v>
          </cell>
        </row>
        <row r="3905">
          <cell r="C3905" t="str">
            <v>West Tanna (Tanna)</v>
          </cell>
        </row>
        <row r="3906">
          <cell r="C3906" t="str">
            <v>West Tanna (Tanna)</v>
          </cell>
        </row>
        <row r="3907">
          <cell r="C3907" t="str">
            <v>West Tanna (Tanna)</v>
          </cell>
        </row>
        <row r="3908">
          <cell r="C3908" t="str">
            <v>West Tanna (Tanna)</v>
          </cell>
        </row>
        <row r="3909">
          <cell r="C3909" t="str">
            <v>West Tanna (Tanna)</v>
          </cell>
        </row>
        <row r="3910">
          <cell r="C3910" t="str">
            <v>West Tanna (Tanna)</v>
          </cell>
        </row>
        <row r="3911">
          <cell r="C3911" t="str">
            <v>West Tanna (Tanna)</v>
          </cell>
        </row>
        <row r="3912">
          <cell r="C3912" t="str">
            <v>West Tanna (Tanna)</v>
          </cell>
        </row>
        <row r="3913">
          <cell r="C3913" t="str">
            <v>West Tanna (Tanna)</v>
          </cell>
        </row>
        <row r="3914">
          <cell r="C3914" t="str">
            <v>West Tanna (Tanna)</v>
          </cell>
        </row>
        <row r="3915">
          <cell r="C3915" t="str">
            <v>West Tanna (Tanna)</v>
          </cell>
        </row>
        <row r="3916">
          <cell r="C3916" t="str">
            <v>West Tanna (Tanna)</v>
          </cell>
        </row>
        <row r="3917">
          <cell r="C3917" t="str">
            <v>West Tanna (Tanna)</v>
          </cell>
        </row>
        <row r="3918">
          <cell r="C3918" t="str">
            <v>Whitesands (Tanna)</v>
          </cell>
        </row>
        <row r="3919">
          <cell r="C3919" t="str">
            <v>Whitesands (Tanna)</v>
          </cell>
        </row>
        <row r="3920">
          <cell r="C3920" t="str">
            <v>Whitesands (Tanna)</v>
          </cell>
        </row>
        <row r="3921">
          <cell r="C3921" t="str">
            <v>Whitesands (Tanna)</v>
          </cell>
        </row>
        <row r="3922">
          <cell r="C3922" t="str">
            <v>Whitesands (Tanna)</v>
          </cell>
        </row>
        <row r="3923">
          <cell r="C3923" t="str">
            <v>Whitesands (Tanna)</v>
          </cell>
        </row>
        <row r="3924">
          <cell r="C3924" t="str">
            <v>Whitesands (Tanna)</v>
          </cell>
        </row>
        <row r="3925">
          <cell r="C3925" t="str">
            <v>Whitesands (Tanna)</v>
          </cell>
        </row>
        <row r="3926">
          <cell r="C3926" t="str">
            <v>Whitesands (Tanna)</v>
          </cell>
        </row>
        <row r="3927">
          <cell r="C3927" t="str">
            <v>Whitesands (Tanna)</v>
          </cell>
        </row>
        <row r="3928">
          <cell r="C3928" t="str">
            <v>Whitesands (Tanna)</v>
          </cell>
        </row>
        <row r="3929">
          <cell r="C3929" t="str">
            <v>Whitesands (Tanna)</v>
          </cell>
        </row>
        <row r="3930">
          <cell r="C3930" t="str">
            <v>Whitesands (Tanna)</v>
          </cell>
        </row>
        <row r="3931">
          <cell r="C3931" t="str">
            <v>Whitesands (Tanna)</v>
          </cell>
        </row>
        <row r="3932">
          <cell r="C3932" t="str">
            <v>Whitesands (Tanna)</v>
          </cell>
        </row>
        <row r="3933">
          <cell r="C3933" t="str">
            <v>Whitesands (Tanna)</v>
          </cell>
        </row>
        <row r="3934">
          <cell r="C3934" t="str">
            <v>Whitesands (Tanna)</v>
          </cell>
        </row>
        <row r="3935">
          <cell r="C3935" t="str">
            <v>Whitesands (Tanna)</v>
          </cell>
        </row>
        <row r="3936">
          <cell r="C3936" t="str">
            <v>Whitesands (Tanna)</v>
          </cell>
        </row>
        <row r="3937">
          <cell r="C3937" t="str">
            <v>Whitesands (Tanna)</v>
          </cell>
        </row>
        <row r="3938">
          <cell r="C3938" t="str">
            <v>Whitesands (Tanna)</v>
          </cell>
        </row>
        <row r="3939">
          <cell r="C3939" t="str">
            <v>Whitesands (Tanna)</v>
          </cell>
        </row>
        <row r="3940">
          <cell r="C3940" t="str">
            <v>Whitesands (Tanna)</v>
          </cell>
        </row>
        <row r="3941">
          <cell r="C3941" t="str">
            <v>Whitesands (Tanna)</v>
          </cell>
        </row>
        <row r="3942">
          <cell r="C3942" t="str">
            <v>Whitesands (Tanna)</v>
          </cell>
        </row>
        <row r="3943">
          <cell r="C3943" t="str">
            <v>Whitesands (Tanna)</v>
          </cell>
        </row>
        <row r="3944">
          <cell r="C3944" t="str">
            <v>Whitesands (Tanna)</v>
          </cell>
        </row>
        <row r="3945">
          <cell r="C3945" t="str">
            <v>Whitesands (Tanna)</v>
          </cell>
        </row>
        <row r="3946">
          <cell r="C3946" t="str">
            <v>Whitesands (Tanna)</v>
          </cell>
        </row>
        <row r="3947">
          <cell r="C3947" t="str">
            <v>Whitesands (Tanna)</v>
          </cell>
        </row>
        <row r="3948">
          <cell r="C3948" t="str">
            <v>Whitesands (Tanna)</v>
          </cell>
        </row>
        <row r="3949">
          <cell r="C3949" t="str">
            <v>Whitesands (Tanna)</v>
          </cell>
        </row>
        <row r="3950">
          <cell r="C3950" t="str">
            <v>Whitesands (Tanna)</v>
          </cell>
        </row>
        <row r="3951">
          <cell r="C3951" t="str">
            <v>Whitesands (Tanna)</v>
          </cell>
        </row>
        <row r="3952">
          <cell r="C3952" t="str">
            <v>Whitesands (Tanna)</v>
          </cell>
        </row>
        <row r="3953">
          <cell r="C3953" t="str">
            <v>Whitesands (Tanna)</v>
          </cell>
        </row>
        <row r="3954">
          <cell r="C3954" t="str">
            <v>Whitesands (Tanna)</v>
          </cell>
        </row>
        <row r="3955">
          <cell r="C3955" t="str">
            <v>Whitesands (Tanna)</v>
          </cell>
        </row>
        <row r="3956">
          <cell r="C3956" t="str">
            <v>Whitesands (Tanna)</v>
          </cell>
        </row>
        <row r="3957">
          <cell r="C3957" t="str">
            <v>Whitesands (Tanna)</v>
          </cell>
        </row>
        <row r="3958">
          <cell r="C3958" t="str">
            <v>Whitesands (Tanna)</v>
          </cell>
        </row>
        <row r="3959">
          <cell r="C3959" t="str">
            <v>Whitesands (Tanna)</v>
          </cell>
        </row>
        <row r="3960">
          <cell r="C3960" t="str">
            <v>Whitesands (Tanna)</v>
          </cell>
        </row>
        <row r="3961">
          <cell r="C3961" t="str">
            <v>Whitesands (Tanna)</v>
          </cell>
        </row>
        <row r="3962">
          <cell r="C3962" t="str">
            <v>Whitesands (Tanna)</v>
          </cell>
        </row>
        <row r="3963">
          <cell r="C3963" t="str">
            <v>Whitesands (Tanna)</v>
          </cell>
        </row>
        <row r="3964">
          <cell r="C3964" t="str">
            <v>Whitesands (Tanna)</v>
          </cell>
        </row>
        <row r="3965">
          <cell r="C3965" t="str">
            <v>Whitesands (Tanna)</v>
          </cell>
        </row>
        <row r="3966">
          <cell r="C3966" t="str">
            <v>Whitesands (Tanna)</v>
          </cell>
        </row>
        <row r="3967">
          <cell r="C3967" t="str">
            <v>Whitesands (Tanna)</v>
          </cell>
        </row>
        <row r="3968">
          <cell r="C3968" t="str">
            <v>Whitesands (Tanna)</v>
          </cell>
        </row>
        <row r="3969">
          <cell r="C3969" t="str">
            <v>Whitesands (Tanna)</v>
          </cell>
        </row>
        <row r="3970">
          <cell r="C3970" t="str">
            <v>Whitesands (Tanna)</v>
          </cell>
        </row>
        <row r="3971">
          <cell r="C3971" t="str">
            <v>Whitesands (Tanna)</v>
          </cell>
        </row>
        <row r="3972">
          <cell r="C3972" t="str">
            <v>Whitesands (Tanna)</v>
          </cell>
        </row>
        <row r="3973">
          <cell r="C3973" t="str">
            <v>Whitesands (Tanna)</v>
          </cell>
        </row>
        <row r="3974">
          <cell r="C3974" t="str">
            <v>Whitesands (Tanna)</v>
          </cell>
        </row>
        <row r="3975">
          <cell r="C3975" t="str">
            <v>Whitesands (Tanna)</v>
          </cell>
        </row>
        <row r="3976">
          <cell r="C3976" t="str">
            <v>Whitesands (Tanna)</v>
          </cell>
        </row>
        <row r="3977">
          <cell r="C3977" t="str">
            <v>Whitesands (Tanna)</v>
          </cell>
        </row>
        <row r="3978">
          <cell r="C3978" t="str">
            <v>Whitesands (Tanna)</v>
          </cell>
        </row>
        <row r="3979">
          <cell r="C3979" t="str">
            <v>Whitesands (Tanna)</v>
          </cell>
        </row>
        <row r="3980">
          <cell r="C3980" t="str">
            <v>Whitesands (Tanna)</v>
          </cell>
        </row>
        <row r="3981">
          <cell r="C3981" t="str">
            <v>Whitesands (Tanna)</v>
          </cell>
        </row>
        <row r="3982">
          <cell r="C3982" t="str">
            <v>Whitesands (Tanna)</v>
          </cell>
        </row>
        <row r="3983">
          <cell r="C3983" t="str">
            <v>Whitesands (Tanna)</v>
          </cell>
        </row>
        <row r="3984">
          <cell r="C3984" t="str">
            <v>Whitesands (Tanna)</v>
          </cell>
        </row>
        <row r="3985">
          <cell r="C3985" t="str">
            <v>Whitesands (Tanna)</v>
          </cell>
        </row>
        <row r="3986">
          <cell r="C3986" t="str">
            <v>Whitesands (Tanna)</v>
          </cell>
        </row>
        <row r="3987">
          <cell r="C3987" t="str">
            <v>Whitesands (Tanna)</v>
          </cell>
        </row>
        <row r="3988">
          <cell r="C3988" t="str">
            <v>Whitesands (Tanna)</v>
          </cell>
        </row>
        <row r="3989">
          <cell r="C3989" t="str">
            <v>Whitesands (Tanna)</v>
          </cell>
        </row>
        <row r="3990">
          <cell r="C3990" t="str">
            <v>Whitesands (Tanna)</v>
          </cell>
        </row>
        <row r="3991">
          <cell r="C3991" t="str">
            <v>Whitesands (Tanna)</v>
          </cell>
        </row>
        <row r="3992">
          <cell r="C3992" t="str">
            <v>Whitesands (Tanna)</v>
          </cell>
        </row>
        <row r="3993">
          <cell r="C3993" t="str">
            <v>Whitesands (Tanna)</v>
          </cell>
        </row>
        <row r="3994">
          <cell r="C3994" t="str">
            <v>Whitesands (Tanna)</v>
          </cell>
        </row>
        <row r="3995">
          <cell r="C3995" t="str">
            <v>Whitesands (Tanna)</v>
          </cell>
        </row>
        <row r="3996">
          <cell r="C3996" t="str">
            <v>Whitesands (Tanna)</v>
          </cell>
        </row>
        <row r="3997">
          <cell r="C3997" t="str">
            <v>Whitesands (Tanna)</v>
          </cell>
        </row>
        <row r="3998">
          <cell r="C3998" t="str">
            <v>Whitesands (Tanna)</v>
          </cell>
        </row>
        <row r="3999">
          <cell r="C3999" t="str">
            <v>Whitesands (Tanna)</v>
          </cell>
        </row>
        <row r="4000">
          <cell r="C4000" t="str">
            <v>Whitesands (Tanna)</v>
          </cell>
        </row>
        <row r="4001">
          <cell r="C4001" t="str">
            <v>Whitesands (Tanna)</v>
          </cell>
        </row>
        <row r="4002">
          <cell r="C4002" t="str">
            <v>Whitesands (Tanna)</v>
          </cell>
        </row>
        <row r="4003">
          <cell r="C4003" t="str">
            <v>Whitesands (Tanna)</v>
          </cell>
        </row>
        <row r="4004">
          <cell r="C4004" t="str">
            <v>Whitesands (Tanna)</v>
          </cell>
        </row>
        <row r="4005">
          <cell r="C4005" t="str">
            <v>Whitesands (Tanna)</v>
          </cell>
        </row>
        <row r="4006">
          <cell r="C4006" t="str">
            <v>Whitesands (Tanna)</v>
          </cell>
        </row>
        <row r="4007">
          <cell r="C4007" t="str">
            <v>Whitesands (Tanna)</v>
          </cell>
        </row>
        <row r="4008">
          <cell r="C4008" t="str">
            <v>Whitesands (Tanna)</v>
          </cell>
        </row>
        <row r="4009">
          <cell r="C4009" t="str">
            <v>Whitesands (Tanna)</v>
          </cell>
        </row>
        <row r="4010">
          <cell r="C4010" t="str">
            <v>Whitesands (Tanna)</v>
          </cell>
        </row>
        <row r="4011">
          <cell r="C4011" t="str">
            <v>Whitesands (Tanna)</v>
          </cell>
        </row>
        <row r="4012">
          <cell r="C4012" t="str">
            <v>Whitesands (Tanna)</v>
          </cell>
        </row>
        <row r="4013">
          <cell r="C4013" t="str">
            <v>Whitesands (Tanna)</v>
          </cell>
        </row>
        <row r="4014">
          <cell r="C4014" t="str">
            <v>Whitesands (Tanna)</v>
          </cell>
        </row>
        <row r="4015">
          <cell r="C4015" t="str">
            <v>Whitesands (Tanna)</v>
          </cell>
        </row>
        <row r="4016">
          <cell r="C4016" t="str">
            <v>Whitesands (Tanna)</v>
          </cell>
        </row>
        <row r="4017">
          <cell r="C4017" t="str">
            <v>Whitesands (Tanna)</v>
          </cell>
        </row>
        <row r="4018">
          <cell r="C4018" t="str">
            <v>Whitesands (Tanna)</v>
          </cell>
        </row>
        <row r="4019">
          <cell r="C4019" t="str">
            <v>Whitesands (Tanna)</v>
          </cell>
        </row>
        <row r="4020">
          <cell r="C4020" t="str">
            <v>Whitesands (Tanna)</v>
          </cell>
        </row>
        <row r="4021">
          <cell r="C4021" t="str">
            <v>Whitesands (Tanna)</v>
          </cell>
        </row>
        <row r="4022">
          <cell r="C4022" t="str">
            <v>Whitesands (Tanna)</v>
          </cell>
        </row>
        <row r="4023">
          <cell r="C4023" t="str">
            <v>Whitesands (Tanna)</v>
          </cell>
        </row>
        <row r="4024">
          <cell r="C4024" t="str">
            <v>Whitesands (Tanna)</v>
          </cell>
        </row>
        <row r="4025">
          <cell r="C4025" t="str">
            <v>Whitesands (Tanna)</v>
          </cell>
        </row>
        <row r="4026">
          <cell r="C4026" t="str">
            <v>Whitesands (Tanna)</v>
          </cell>
        </row>
        <row r="4027">
          <cell r="C4027" t="str">
            <v>Whitesands (Tanna)</v>
          </cell>
        </row>
        <row r="4028">
          <cell r="C4028" t="str">
            <v>Whitesands (Tanna)</v>
          </cell>
        </row>
        <row r="4029">
          <cell r="C4029" t="str">
            <v>Whitesands (Tanna)</v>
          </cell>
        </row>
        <row r="4030">
          <cell r="C4030" t="str">
            <v>Whitesands (Tanna)</v>
          </cell>
        </row>
        <row r="4031">
          <cell r="C4031" t="str">
            <v>Whitesands (Tanna)</v>
          </cell>
        </row>
        <row r="4032">
          <cell r="C4032" t="str">
            <v>Whitesands (Tanna)</v>
          </cell>
        </row>
        <row r="4033">
          <cell r="C4033" t="str">
            <v>Whitesands (Tanna)</v>
          </cell>
        </row>
        <row r="4034">
          <cell r="C4034" t="str">
            <v>Whitesands (Tanna)</v>
          </cell>
        </row>
        <row r="4035">
          <cell r="C4035" t="str">
            <v>Whitesands (Tanna)</v>
          </cell>
        </row>
        <row r="4036">
          <cell r="C4036" t="str">
            <v>Whitesands (Tanna)</v>
          </cell>
        </row>
        <row r="4037">
          <cell r="C4037" t="str">
            <v>Whitesands (Tanna)</v>
          </cell>
        </row>
        <row r="4038">
          <cell r="C4038" t="str">
            <v>Whitesands (Tanna)</v>
          </cell>
        </row>
        <row r="4039">
          <cell r="C4039" t="str">
            <v>Whitesands (Tanna)</v>
          </cell>
        </row>
        <row r="4040">
          <cell r="C4040" t="str">
            <v>Yarsu (Epi)</v>
          </cell>
        </row>
        <row r="4041">
          <cell r="C4041" t="str">
            <v>Yarsu (Epi)</v>
          </cell>
        </row>
        <row r="4042">
          <cell r="C4042" t="str">
            <v>Yarsu (Epi)</v>
          </cell>
        </row>
        <row r="4043">
          <cell r="C4043" t="str">
            <v>Yarsu (Epi)</v>
          </cell>
        </row>
        <row r="4044">
          <cell r="C4044" t="str">
            <v>Yarsu (Epi)</v>
          </cell>
        </row>
        <row r="4045">
          <cell r="C4045" t="str">
            <v>Yarsu (Epi)</v>
          </cell>
        </row>
        <row r="4046">
          <cell r="C4046" t="str">
            <v>Yarsu (Epi)</v>
          </cell>
        </row>
        <row r="4047">
          <cell r="C4047" t="str">
            <v>Yarsu (Epi)</v>
          </cell>
        </row>
        <row r="4048">
          <cell r="C4048" t="str">
            <v>Yarsu (Epi)</v>
          </cell>
        </row>
        <row r="4049">
          <cell r="C4049" t="str">
            <v>Yarsu (Epi)</v>
          </cell>
        </row>
        <row r="4050">
          <cell r="C4050" t="str">
            <v>Yarsu (Epi)</v>
          </cell>
        </row>
        <row r="4051">
          <cell r="C4051" t="str">
            <v>Yarsu (Epi)</v>
          </cell>
        </row>
        <row r="4052">
          <cell r="C4052" t="str">
            <v>Yarsu (Epi)</v>
          </cell>
        </row>
        <row r="4053">
          <cell r="C4053" t="str">
            <v>Yarsu (Epi)</v>
          </cell>
        </row>
        <row r="4054">
          <cell r="C4054" t="str">
            <v>Yarsu (Epi)</v>
          </cell>
        </row>
        <row r="4055">
          <cell r="C4055" t="str">
            <v>Yarsu (Epi)</v>
          </cell>
        </row>
        <row r="4056">
          <cell r="C4056" t="str">
            <v>Yarsu (Epi)</v>
          </cell>
        </row>
        <row r="4057">
          <cell r="C4057" t="str">
            <v>Yarsu (Epi)</v>
          </cell>
        </row>
        <row r="4058">
          <cell r="C4058" t="str">
            <v>Yarsu (Epi)</v>
          </cell>
        </row>
        <row r="4059">
          <cell r="C4059" t="str">
            <v>Yarsu (Epi)</v>
          </cell>
        </row>
        <row r="4060">
          <cell r="C4060" t="str">
            <v>Yarsu (Epi)</v>
          </cell>
        </row>
        <row r="4061">
          <cell r="C4061" t="str">
            <v>Yarsu (Namuka)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Assessment</v>
          </cell>
        </row>
        <row r="3">
          <cell r="A3" t="str">
            <v>Education</v>
          </cell>
        </row>
        <row r="4">
          <cell r="A4" t="str">
            <v>Food Security and Agriculture</v>
          </cell>
        </row>
        <row r="5">
          <cell r="A5" t="str">
            <v>Health</v>
          </cell>
        </row>
        <row r="6">
          <cell r="A6" t="str">
            <v>Logistics</v>
          </cell>
        </row>
        <row r="7">
          <cell r="A7" t="str">
            <v>NFI</v>
          </cell>
        </row>
        <row r="8">
          <cell r="A8" t="str">
            <v>Nutrititon</v>
          </cell>
        </row>
        <row r="9">
          <cell r="A9" t="str">
            <v>Protection</v>
          </cell>
        </row>
        <row r="10">
          <cell r="A10" t="str">
            <v>Shelter</v>
          </cell>
        </row>
        <row r="11">
          <cell r="A11" t="str">
            <v>WASH</v>
          </cell>
        </row>
        <row r="12">
          <cell r="A12" t="str">
            <v>Other</v>
          </cell>
        </row>
      </sheetData>
      <sheetData sheetId="17">
        <row r="1">
          <cell r="A1" t="str">
            <v>SubSector</v>
          </cell>
          <cell r="B1" t="str">
            <v>Sector</v>
          </cell>
        </row>
        <row r="2">
          <cell r="B2" t="str">
            <v>Health</v>
          </cell>
        </row>
        <row r="3">
          <cell r="B3" t="str">
            <v>Health</v>
          </cell>
        </row>
        <row r="4">
          <cell r="B4" t="str">
            <v>Health</v>
          </cell>
        </row>
        <row r="5">
          <cell r="B5" t="str">
            <v>Education</v>
          </cell>
        </row>
        <row r="6">
          <cell r="B6" t="str">
            <v>Education</v>
          </cell>
        </row>
        <row r="7">
          <cell r="B7" t="str">
            <v>Education</v>
          </cell>
        </row>
        <row r="8">
          <cell r="B8" t="str">
            <v>Protection</v>
          </cell>
        </row>
        <row r="9">
          <cell r="B9" t="str">
            <v>Protection</v>
          </cell>
        </row>
        <row r="10">
          <cell r="B10" t="str">
            <v>Protection</v>
          </cell>
        </row>
        <row r="11">
          <cell r="B11" t="str">
            <v>WASH</v>
          </cell>
        </row>
        <row r="12">
          <cell r="B12" t="str">
            <v>WASH</v>
          </cell>
        </row>
        <row r="13">
          <cell r="B13" t="str">
            <v>WASH</v>
          </cell>
        </row>
        <row r="14">
          <cell r="B14" t="str">
            <v>NFI</v>
          </cell>
        </row>
        <row r="15">
          <cell r="B15" t="str">
            <v>NFI</v>
          </cell>
        </row>
        <row r="16">
          <cell r="B16" t="str">
            <v>NFI</v>
          </cell>
        </row>
        <row r="17">
          <cell r="B17" t="str">
            <v>Shelter</v>
          </cell>
        </row>
        <row r="18">
          <cell r="B18" t="str">
            <v>Shelter</v>
          </cell>
        </row>
        <row r="19">
          <cell r="B19" t="str">
            <v>Shelter</v>
          </cell>
        </row>
        <row r="20">
          <cell r="B20" t="str">
            <v>Food Security and livelihoods</v>
          </cell>
        </row>
        <row r="21">
          <cell r="B21" t="str">
            <v>Food Security and livelihoods</v>
          </cell>
        </row>
        <row r="22">
          <cell r="B22" t="str">
            <v>Food Security and livelihoods</v>
          </cell>
        </row>
        <row r="23">
          <cell r="B23" t="str">
            <v>Logistics</v>
          </cell>
        </row>
        <row r="24">
          <cell r="B24" t="str">
            <v>Logistics</v>
          </cell>
        </row>
        <row r="25">
          <cell r="B25" t="str">
            <v>Logistics</v>
          </cell>
        </row>
      </sheetData>
      <sheetData sheetId="18">
        <row r="2">
          <cell r="A2" t="str">
            <v>Complete</v>
          </cell>
        </row>
        <row r="3">
          <cell r="A3" t="str">
            <v>Ongoing</v>
          </cell>
        </row>
        <row r="4">
          <cell r="A4" t="str">
            <v>Planned</v>
          </cell>
        </row>
      </sheetData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F"/>
      <sheetName val="Stock"/>
      <sheetName val="Dispatches"/>
      <sheetName val="pipeline r"/>
      <sheetName val="Mapping Items"/>
      <sheetName val="Li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 Pivot"/>
      <sheetName val="Cluster Pivot"/>
      <sheetName val="ADRA"/>
      <sheetName val="Instructions"/>
      <sheetName val="Lists"/>
      <sheetName val="Stock_Sheet"/>
    </sheetNames>
    <sheetDataSet>
      <sheetData sheetId="0"/>
      <sheetData sheetId="1"/>
      <sheetData sheetId="2">
        <row r="4">
          <cell r="A4" t="str">
            <v>Mapping</v>
          </cell>
        </row>
      </sheetData>
      <sheetData sheetId="3"/>
      <sheetData sheetId="4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GMWR"/>
      <sheetName val="Act For Peace"/>
      <sheetName val="ADRA"/>
      <sheetName val="CARE"/>
      <sheetName val="IMC"/>
      <sheetName val="OXFAM"/>
      <sheetName val="IFRC"/>
      <sheetName val="V&amp;F RC"/>
      <sheetName val="Samaritans Purse"/>
      <sheetName val="Save the Children"/>
      <sheetName val="UNICEF"/>
      <sheetName val="WVI"/>
      <sheetName val="SA"/>
      <sheetName val="Sheet1"/>
    </sheetNames>
    <sheetDataSet>
      <sheetData sheetId="0" refreshError="1"/>
      <sheetData sheetId="1">
        <row r="13">
          <cell r="AE13">
            <v>175</v>
          </cell>
        </row>
        <row r="14">
          <cell r="AE14">
            <v>150</v>
          </cell>
        </row>
        <row r="15">
          <cell r="AE15">
            <v>125</v>
          </cell>
        </row>
        <row r="16">
          <cell r="AE16">
            <v>100</v>
          </cell>
        </row>
        <row r="18">
          <cell r="AE18">
            <v>75</v>
          </cell>
        </row>
        <row r="24">
          <cell r="AE24">
            <v>185</v>
          </cell>
        </row>
      </sheetData>
      <sheetData sheetId="2">
        <row r="14">
          <cell r="U14">
            <v>400</v>
          </cell>
          <cell r="AO14">
            <v>17</v>
          </cell>
        </row>
      </sheetData>
      <sheetData sheetId="3">
        <row r="11">
          <cell r="T11">
            <v>497</v>
          </cell>
          <cell r="Y11">
            <v>497</v>
          </cell>
          <cell r="AD11">
            <v>1200</v>
          </cell>
          <cell r="AI11">
            <v>588</v>
          </cell>
          <cell r="AN11">
            <v>497</v>
          </cell>
          <cell r="AP11">
            <v>520</v>
          </cell>
        </row>
        <row r="24">
          <cell r="AO24">
            <v>47</v>
          </cell>
        </row>
        <row r="26">
          <cell r="Z26">
            <v>863</v>
          </cell>
          <cell r="AE26">
            <v>600</v>
          </cell>
        </row>
        <row r="32">
          <cell r="U32">
            <v>43</v>
          </cell>
          <cell r="Z32">
            <v>1060</v>
          </cell>
          <cell r="AO32">
            <v>130</v>
          </cell>
        </row>
        <row r="36">
          <cell r="S36">
            <v>497</v>
          </cell>
          <cell r="X36">
            <v>497</v>
          </cell>
          <cell r="AC36">
            <v>1200</v>
          </cell>
          <cell r="AH36">
            <v>0</v>
          </cell>
          <cell r="AM36">
            <v>520</v>
          </cell>
        </row>
      </sheetData>
      <sheetData sheetId="4">
        <row r="25">
          <cell r="T25">
            <v>504</v>
          </cell>
          <cell r="V25">
            <v>0</v>
          </cell>
          <cell r="Y25">
            <v>504</v>
          </cell>
          <cell r="AI25">
            <v>504</v>
          </cell>
        </row>
        <row r="26">
          <cell r="V26">
            <v>3500</v>
          </cell>
          <cell r="AA26">
            <v>3500</v>
          </cell>
          <cell r="AF26">
            <v>1700</v>
          </cell>
          <cell r="AK26">
            <v>100</v>
          </cell>
        </row>
        <row r="27">
          <cell r="V27">
            <v>54</v>
          </cell>
          <cell r="AA27">
            <v>54</v>
          </cell>
          <cell r="AF27">
            <v>54</v>
          </cell>
          <cell r="AK27">
            <v>54</v>
          </cell>
        </row>
        <row r="32">
          <cell r="T32">
            <v>44</v>
          </cell>
          <cell r="V32">
            <v>0</v>
          </cell>
        </row>
      </sheetData>
      <sheetData sheetId="5">
        <row r="11">
          <cell r="T11">
            <v>1000</v>
          </cell>
          <cell r="V11">
            <v>100</v>
          </cell>
          <cell r="Y11">
            <v>1000</v>
          </cell>
          <cell r="AA11">
            <v>100</v>
          </cell>
          <cell r="AD11">
            <v>1000</v>
          </cell>
          <cell r="AF11">
            <v>100</v>
          </cell>
          <cell r="AI11">
            <v>1000</v>
          </cell>
          <cell r="AK11">
            <v>100</v>
          </cell>
          <cell r="AN11">
            <v>1000</v>
          </cell>
          <cell r="AP11">
            <v>100</v>
          </cell>
        </row>
      </sheetData>
      <sheetData sheetId="6">
        <row r="11">
          <cell r="U11">
            <v>400</v>
          </cell>
          <cell r="Z11">
            <v>400</v>
          </cell>
          <cell r="AJ11">
            <v>400</v>
          </cell>
        </row>
        <row r="32">
          <cell r="U32">
            <v>589</v>
          </cell>
          <cell r="Z32">
            <v>4712</v>
          </cell>
          <cell r="AJ32">
            <v>589</v>
          </cell>
        </row>
      </sheetData>
      <sheetData sheetId="7">
        <row r="12">
          <cell r="U12">
            <v>369</v>
          </cell>
          <cell r="AE12">
            <v>437</v>
          </cell>
        </row>
        <row r="14">
          <cell r="U14">
            <v>107</v>
          </cell>
          <cell r="AE14">
            <v>60</v>
          </cell>
        </row>
        <row r="15">
          <cell r="U15">
            <v>188</v>
          </cell>
          <cell r="AE15">
            <v>252</v>
          </cell>
        </row>
        <row r="16">
          <cell r="U16">
            <v>31</v>
          </cell>
          <cell r="AE16">
            <v>23</v>
          </cell>
        </row>
        <row r="18">
          <cell r="U18">
            <v>55</v>
          </cell>
          <cell r="AE18">
            <v>60</v>
          </cell>
        </row>
        <row r="19">
          <cell r="U19">
            <v>150</v>
          </cell>
          <cell r="AE19">
            <v>153</v>
          </cell>
        </row>
        <row r="20">
          <cell r="U20">
            <v>35</v>
          </cell>
          <cell r="AE20">
            <v>35</v>
          </cell>
        </row>
        <row r="21">
          <cell r="U21">
            <v>128</v>
          </cell>
          <cell r="AE21">
            <v>100</v>
          </cell>
        </row>
        <row r="22">
          <cell r="U22">
            <v>16</v>
          </cell>
          <cell r="AE22">
            <v>8</v>
          </cell>
        </row>
        <row r="24">
          <cell r="U24">
            <v>61</v>
          </cell>
          <cell r="AE24">
            <v>40</v>
          </cell>
        </row>
        <row r="32">
          <cell r="U32">
            <v>650</v>
          </cell>
          <cell r="AE32">
            <v>660</v>
          </cell>
        </row>
        <row r="36">
          <cell r="S36">
            <v>14</v>
          </cell>
          <cell r="AC36">
            <v>600</v>
          </cell>
          <cell r="AH36">
            <v>40</v>
          </cell>
          <cell r="AM36">
            <v>12800</v>
          </cell>
        </row>
      </sheetData>
      <sheetData sheetId="8">
        <row r="26">
          <cell r="T26">
            <v>1000</v>
          </cell>
          <cell r="U26">
            <v>858</v>
          </cell>
          <cell r="V26">
            <v>142</v>
          </cell>
          <cell r="Y26">
            <v>12000</v>
          </cell>
          <cell r="Z26">
            <v>10296</v>
          </cell>
          <cell r="AA26">
            <v>1704</v>
          </cell>
          <cell r="AD26">
            <v>2000</v>
          </cell>
          <cell r="AE26">
            <v>1701</v>
          </cell>
          <cell r="AF26">
            <v>299</v>
          </cell>
          <cell r="AI26">
            <v>0</v>
          </cell>
          <cell r="AJ26">
            <v>0</v>
          </cell>
          <cell r="AK26">
            <v>0</v>
          </cell>
          <cell r="AN26">
            <v>0</v>
          </cell>
          <cell r="AO26">
            <v>0</v>
          </cell>
          <cell r="AP26">
            <v>0</v>
          </cell>
        </row>
        <row r="31">
          <cell r="T31">
            <v>506</v>
          </cell>
          <cell r="U31">
            <v>500</v>
          </cell>
          <cell r="V31">
            <v>6</v>
          </cell>
          <cell r="Y31">
            <v>6072</v>
          </cell>
          <cell r="Z31">
            <v>6000</v>
          </cell>
          <cell r="AA31">
            <v>72</v>
          </cell>
          <cell r="AD31">
            <v>1012</v>
          </cell>
          <cell r="AE31">
            <v>1000</v>
          </cell>
          <cell r="AF31">
            <v>12</v>
          </cell>
          <cell r="AI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</row>
        <row r="36">
          <cell r="S36">
            <v>142</v>
          </cell>
          <cell r="X36">
            <v>1704</v>
          </cell>
          <cell r="AC36">
            <v>299</v>
          </cell>
          <cell r="AH36">
            <v>0</v>
          </cell>
          <cell r="AM36">
            <v>0</v>
          </cell>
        </row>
        <row r="37">
          <cell r="S37">
            <v>0</v>
          </cell>
          <cell r="X37">
            <v>0</v>
          </cell>
          <cell r="AH37">
            <v>0</v>
          </cell>
          <cell r="AM37">
            <v>0</v>
          </cell>
        </row>
      </sheetData>
      <sheetData sheetId="9">
        <row r="26">
          <cell r="T26">
            <v>5417</v>
          </cell>
          <cell r="U26">
            <v>2577</v>
          </cell>
          <cell r="Y26">
            <v>5417</v>
          </cell>
          <cell r="Z26">
            <v>2577</v>
          </cell>
          <cell r="AD26">
            <v>2753</v>
          </cell>
          <cell r="AE26">
            <v>2577</v>
          </cell>
          <cell r="AN26">
            <v>150000</v>
          </cell>
        </row>
        <row r="28">
          <cell r="T28">
            <v>247</v>
          </cell>
          <cell r="U28">
            <v>247</v>
          </cell>
          <cell r="Y28">
            <v>247</v>
          </cell>
          <cell r="Z28">
            <v>247</v>
          </cell>
          <cell r="AD28">
            <v>247</v>
          </cell>
          <cell r="AE28">
            <v>247</v>
          </cell>
        </row>
      </sheetData>
      <sheetData sheetId="10">
        <row r="11">
          <cell r="AF11">
            <v>461</v>
          </cell>
        </row>
        <row r="13">
          <cell r="U13">
            <v>1380</v>
          </cell>
          <cell r="Z13">
            <v>1380</v>
          </cell>
          <cell r="AA13">
            <v>200</v>
          </cell>
          <cell r="AE13">
            <v>386</v>
          </cell>
          <cell r="AF13">
            <v>200</v>
          </cell>
          <cell r="AJ13">
            <v>1380</v>
          </cell>
          <cell r="AO13">
            <v>1300</v>
          </cell>
        </row>
        <row r="14">
          <cell r="V14">
            <v>200</v>
          </cell>
          <cell r="AA14">
            <v>300</v>
          </cell>
          <cell r="AE14">
            <v>158</v>
          </cell>
          <cell r="AF14">
            <v>300</v>
          </cell>
          <cell r="AK14">
            <v>200</v>
          </cell>
          <cell r="AO14">
            <v>500</v>
          </cell>
        </row>
        <row r="15">
          <cell r="AA15">
            <v>99</v>
          </cell>
          <cell r="AF15">
            <v>99</v>
          </cell>
          <cell r="AP15">
            <v>99</v>
          </cell>
        </row>
        <row r="16">
          <cell r="AA16">
            <v>23</v>
          </cell>
          <cell r="AF16">
            <v>23</v>
          </cell>
          <cell r="AP16">
            <v>23</v>
          </cell>
        </row>
        <row r="17">
          <cell r="AA17">
            <v>146</v>
          </cell>
          <cell r="AF17">
            <v>146</v>
          </cell>
          <cell r="AP17">
            <v>146</v>
          </cell>
        </row>
        <row r="18">
          <cell r="AA18">
            <v>55</v>
          </cell>
          <cell r="AF18">
            <v>55</v>
          </cell>
          <cell r="AP18">
            <v>55</v>
          </cell>
        </row>
        <row r="19">
          <cell r="AA19">
            <v>299</v>
          </cell>
          <cell r="AF19">
            <v>299</v>
          </cell>
          <cell r="AP19">
            <v>299</v>
          </cell>
        </row>
        <row r="20">
          <cell r="AA20">
            <v>86</v>
          </cell>
          <cell r="AF20">
            <v>86</v>
          </cell>
          <cell r="AP20">
            <v>86</v>
          </cell>
        </row>
        <row r="21">
          <cell r="AA21">
            <v>155</v>
          </cell>
          <cell r="AF21">
            <v>155</v>
          </cell>
          <cell r="AP21">
            <v>155</v>
          </cell>
        </row>
        <row r="22">
          <cell r="AA22">
            <v>48</v>
          </cell>
          <cell r="AF22">
            <v>48</v>
          </cell>
          <cell r="AP22">
            <v>48</v>
          </cell>
        </row>
        <row r="23">
          <cell r="AA23">
            <v>83</v>
          </cell>
          <cell r="AF23">
            <v>83</v>
          </cell>
          <cell r="AP23">
            <v>83</v>
          </cell>
        </row>
        <row r="24">
          <cell r="AE24">
            <v>413</v>
          </cell>
        </row>
        <row r="31">
          <cell r="AE31">
            <v>50</v>
          </cell>
          <cell r="AF31">
            <v>200</v>
          </cell>
        </row>
      </sheetData>
      <sheetData sheetId="11">
        <row r="26">
          <cell r="Z26">
            <v>539</v>
          </cell>
          <cell r="AE26">
            <v>673</v>
          </cell>
          <cell r="AO26">
            <v>573</v>
          </cell>
        </row>
        <row r="36">
          <cell r="S36">
            <v>200</v>
          </cell>
          <cell r="X36">
            <v>7200</v>
          </cell>
          <cell r="AC36">
            <v>500</v>
          </cell>
          <cell r="AM36">
            <v>3000</v>
          </cell>
        </row>
        <row r="37">
          <cell r="S37">
            <v>3500</v>
          </cell>
          <cell r="AC37">
            <v>4000</v>
          </cell>
          <cell r="AM37">
            <v>1000</v>
          </cell>
        </row>
      </sheetData>
      <sheetData sheetId="12">
        <row r="9">
          <cell r="V9">
            <v>600</v>
          </cell>
          <cell r="AA9">
            <v>600</v>
          </cell>
        </row>
        <row r="10">
          <cell r="V10">
            <v>2833</v>
          </cell>
          <cell r="AA10">
            <v>2833</v>
          </cell>
        </row>
        <row r="25">
          <cell r="V25">
            <v>50</v>
          </cell>
          <cell r="AA25">
            <v>50</v>
          </cell>
        </row>
        <row r="26">
          <cell r="V26">
            <v>867</v>
          </cell>
          <cell r="AA26">
            <v>867</v>
          </cell>
          <cell r="AF26">
            <v>1734</v>
          </cell>
        </row>
        <row r="31">
          <cell r="U31">
            <v>84</v>
          </cell>
          <cell r="V31">
            <v>892</v>
          </cell>
          <cell r="Y31">
            <v>84</v>
          </cell>
          <cell r="AA31">
            <v>892</v>
          </cell>
          <cell r="AF31">
            <v>1951</v>
          </cell>
        </row>
        <row r="36">
          <cell r="S36">
            <v>420</v>
          </cell>
          <cell r="X36">
            <v>420</v>
          </cell>
          <cell r="AC36">
            <v>700</v>
          </cell>
        </row>
        <row r="37">
          <cell r="S37">
            <v>500</v>
          </cell>
          <cell r="X37">
            <v>500</v>
          </cell>
        </row>
      </sheetData>
      <sheetData sheetId="13">
        <row r="26">
          <cell r="U26">
            <v>214</v>
          </cell>
          <cell r="Z26">
            <v>214</v>
          </cell>
        </row>
        <row r="28">
          <cell r="U28">
            <v>176</v>
          </cell>
          <cell r="Z28">
            <v>176</v>
          </cell>
        </row>
        <row r="32">
          <cell r="U32">
            <v>124</v>
          </cell>
          <cell r="Z32">
            <v>124</v>
          </cell>
        </row>
        <row r="36">
          <cell r="S36">
            <v>0</v>
          </cell>
          <cell r="X36">
            <v>0</v>
          </cell>
          <cell r="AC36">
            <v>0</v>
          </cell>
          <cell r="AH36">
            <v>0</v>
          </cell>
          <cell r="AM36">
            <v>0</v>
          </cell>
        </row>
        <row r="37">
          <cell r="S37">
            <v>0</v>
          </cell>
          <cell r="X37">
            <v>0</v>
          </cell>
          <cell r="AC37">
            <v>0</v>
          </cell>
          <cell r="AH37">
            <v>0</v>
          </cell>
          <cell r="AM37">
            <v>0</v>
          </cell>
        </row>
      </sheetData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Distribution (2)"/>
      <sheetName val="NFI 270315"/>
      <sheetName val="NFI 25.03.2015"/>
      <sheetName val="NFI 23.03.2015"/>
      <sheetName val="NFI 20.03.2015"/>
    </sheetNames>
    <sheetDataSet>
      <sheetData sheetId="0" refreshError="1"/>
      <sheetData sheetId="1">
        <row r="35">
          <cell r="S35">
            <v>7589</v>
          </cell>
          <cell r="W35">
            <v>3784</v>
          </cell>
          <cell r="AA35">
            <v>8832</v>
          </cell>
          <cell r="AE35">
            <v>2160</v>
          </cell>
          <cell r="AI35">
            <v>236500</v>
          </cell>
        </row>
        <row r="36">
          <cell r="S36">
            <v>3880</v>
          </cell>
          <cell r="W36" t="str">
            <v>-</v>
          </cell>
          <cell r="AA36">
            <v>1200</v>
          </cell>
          <cell r="AE36">
            <v>3080</v>
          </cell>
        </row>
      </sheetData>
      <sheetData sheetId="2">
        <row r="4">
          <cell r="Q4">
            <v>1500</v>
          </cell>
        </row>
        <row r="5">
          <cell r="Q5">
            <v>75000</v>
          </cell>
        </row>
        <row r="6">
          <cell r="Q6">
            <v>16000</v>
          </cell>
        </row>
        <row r="7">
          <cell r="Q7">
            <v>160000</v>
          </cell>
        </row>
        <row r="8">
          <cell r="Q8">
            <v>96000</v>
          </cell>
        </row>
        <row r="9">
          <cell r="Q9">
            <v>10</v>
          </cell>
        </row>
        <row r="51">
          <cell r="Q51">
            <v>3784</v>
          </cell>
        </row>
        <row r="59">
          <cell r="Q59">
            <v>106</v>
          </cell>
        </row>
        <row r="60">
          <cell r="Q60">
            <v>85</v>
          </cell>
        </row>
        <row r="61">
          <cell r="Q61">
            <v>162</v>
          </cell>
        </row>
        <row r="62">
          <cell r="Q62">
            <v>90</v>
          </cell>
        </row>
        <row r="63">
          <cell r="Q63">
            <v>50</v>
          </cell>
        </row>
        <row r="64">
          <cell r="Q64">
            <v>71</v>
          </cell>
        </row>
        <row r="65">
          <cell r="Q65">
            <v>400</v>
          </cell>
        </row>
        <row r="66">
          <cell r="Q66">
            <v>2160</v>
          </cell>
        </row>
        <row r="67">
          <cell r="Q67">
            <v>1080</v>
          </cell>
        </row>
        <row r="68">
          <cell r="Q68">
            <v>35</v>
          </cell>
        </row>
        <row r="69">
          <cell r="Q69">
            <v>40</v>
          </cell>
        </row>
        <row r="70">
          <cell r="Q70">
            <v>2000</v>
          </cell>
        </row>
        <row r="168">
          <cell r="Q168">
            <v>2000</v>
          </cell>
        </row>
        <row r="169">
          <cell r="Q169">
            <v>616</v>
          </cell>
        </row>
        <row r="170">
          <cell r="Q170">
            <v>100</v>
          </cell>
        </row>
        <row r="171">
          <cell r="Q171">
            <v>500</v>
          </cell>
        </row>
        <row r="172">
          <cell r="Q172">
            <v>132</v>
          </cell>
        </row>
        <row r="173">
          <cell r="Q173">
            <v>5757</v>
          </cell>
        </row>
        <row r="174">
          <cell r="Q174">
            <v>500</v>
          </cell>
        </row>
        <row r="175">
          <cell r="Q175">
            <v>244</v>
          </cell>
        </row>
        <row r="177">
          <cell r="Q177">
            <v>20</v>
          </cell>
        </row>
        <row r="178">
          <cell r="Q178">
            <v>20</v>
          </cell>
        </row>
        <row r="179">
          <cell r="Q179">
            <v>20</v>
          </cell>
        </row>
        <row r="180">
          <cell r="Q180">
            <v>20</v>
          </cell>
        </row>
        <row r="181">
          <cell r="Q181">
            <v>18</v>
          </cell>
        </row>
        <row r="183">
          <cell r="Q183">
            <v>650</v>
          </cell>
        </row>
        <row r="184">
          <cell r="Q184">
            <v>540</v>
          </cell>
        </row>
        <row r="185">
          <cell r="Q185">
            <v>2160</v>
          </cell>
        </row>
        <row r="186">
          <cell r="Q186">
            <v>132</v>
          </cell>
        </row>
        <row r="187">
          <cell r="Q187">
            <v>132</v>
          </cell>
        </row>
        <row r="188">
          <cell r="Q188">
            <v>1008</v>
          </cell>
        </row>
        <row r="189">
          <cell r="Q189">
            <v>26</v>
          </cell>
        </row>
        <row r="190">
          <cell r="Q190">
            <v>1600</v>
          </cell>
        </row>
        <row r="191">
          <cell r="Q191">
            <v>256</v>
          </cell>
        </row>
        <row r="192">
          <cell r="Q192">
            <v>468</v>
          </cell>
        </row>
        <row r="193">
          <cell r="Q193">
            <v>504</v>
          </cell>
        </row>
        <row r="197">
          <cell r="Q197">
            <v>4800</v>
          </cell>
        </row>
        <row r="198">
          <cell r="Q198">
            <v>1392</v>
          </cell>
        </row>
        <row r="199">
          <cell r="Q199">
            <v>900</v>
          </cell>
        </row>
        <row r="200">
          <cell r="Q200">
            <v>459</v>
          </cell>
        </row>
        <row r="201">
          <cell r="Q201">
            <v>12</v>
          </cell>
        </row>
        <row r="202">
          <cell r="Q202">
            <v>900</v>
          </cell>
        </row>
        <row r="203">
          <cell r="Q203">
            <v>500</v>
          </cell>
        </row>
        <row r="204">
          <cell r="Q204">
            <v>2000</v>
          </cell>
        </row>
        <row r="205">
          <cell r="Q205">
            <v>300</v>
          </cell>
        </row>
        <row r="206">
          <cell r="Q206">
            <v>700</v>
          </cell>
        </row>
        <row r="207">
          <cell r="Q207">
            <v>2340</v>
          </cell>
        </row>
        <row r="208">
          <cell r="Q208">
            <v>3000</v>
          </cell>
        </row>
        <row r="211">
          <cell r="Q211">
            <v>400</v>
          </cell>
        </row>
        <row r="271">
          <cell r="Q271">
            <v>900</v>
          </cell>
        </row>
        <row r="351">
          <cell r="Q351">
            <v>280</v>
          </cell>
        </row>
        <row r="352">
          <cell r="Q352">
            <v>5300</v>
          </cell>
        </row>
        <row r="353">
          <cell r="Q353">
            <v>4319</v>
          </cell>
        </row>
        <row r="354">
          <cell r="Q354">
            <v>4112</v>
          </cell>
        </row>
        <row r="355">
          <cell r="Q355">
            <v>4000</v>
          </cell>
        </row>
        <row r="478">
          <cell r="Q478">
            <v>2000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E 15"/>
      <sheetName val="RICE 30 (333)"/>
      <sheetName val="TINNED AVL"/>
      <sheetName val="1. ORIG 15D ACTUALS"/>
      <sheetName val="2.  TAF(3I) 50% 15D ORIG "/>
      <sheetName val="3.  15D BEST BUIS REQ"/>
      <sheetName val="4.  15D BEST HEB REQ"/>
      <sheetName val="1.2 ORIG 15D ACTUALS ADDL"/>
      <sheetName val="1.4 FULL N 50% URBAN"/>
      <sheetName val="1.3 ORIG 15D ACTUALS FULL N (2)"/>
      <sheetName val="DISPATCH PLAN"/>
      <sheetName val="COMMODITY SOURCES"/>
      <sheetName val="SOURCE PIVOT"/>
      <sheetName val="FINAL DISP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I3">
            <v>14.279999999999998</v>
          </cell>
        </row>
        <row r="4">
          <cell r="I4">
            <v>1.6575000000000002</v>
          </cell>
        </row>
        <row r="5">
          <cell r="I5">
            <v>648</v>
          </cell>
        </row>
        <row r="6">
          <cell r="I6">
            <v>542.95007287500005</v>
          </cell>
        </row>
        <row r="7">
          <cell r="I7">
            <v>86.4</v>
          </cell>
        </row>
        <row r="8">
          <cell r="I8">
            <v>21.6</v>
          </cell>
        </row>
        <row r="9">
          <cell r="I9">
            <v>108</v>
          </cell>
        </row>
        <row r="10">
          <cell r="I10">
            <v>432</v>
          </cell>
        </row>
        <row r="11">
          <cell r="I11">
            <v>36.72</v>
          </cell>
        </row>
        <row r="12">
          <cell r="I12">
            <v>28.800000000000004</v>
          </cell>
        </row>
        <row r="13">
          <cell r="I13">
            <v>29.580000000000005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A"/>
      <sheetName val="Instructions"/>
      <sheetName val="Lists"/>
    </sheetNames>
    <sheetDataSet>
      <sheetData sheetId="0" refreshError="1"/>
      <sheetData sheetId="1" refreshError="1"/>
      <sheetData sheetId="2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P"/>
      <sheetName val="Lists"/>
    </sheetNames>
    <sheetDataSet>
      <sheetData sheetId="0"/>
      <sheetData sheetId="1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ARE"/>
      <sheetName val="Instructions"/>
    </sheetNames>
    <sheetDataSet>
      <sheetData sheetId="0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C"/>
      <sheetName val="Instructions"/>
      <sheetName val="Lists"/>
    </sheetNames>
    <sheetDataSet>
      <sheetData sheetId="0" refreshError="1"/>
      <sheetData sheetId="1" refreshError="1"/>
      <sheetData sheetId="2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"/>
      <sheetName val="Lists"/>
      <sheetName val="Instructions"/>
    </sheetNames>
    <sheetDataSet>
      <sheetData sheetId="0" refreshError="1"/>
      <sheetData sheetId="1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"/>
      <sheetName val="Lists"/>
      <sheetName val="Instructions"/>
    </sheetNames>
    <sheetDataSet>
      <sheetData sheetId="0" refreshError="1"/>
      <sheetData sheetId="1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Sheet"/>
      <sheetName val="Instructions"/>
      <sheetName val="Lists"/>
    </sheetNames>
    <sheetDataSet>
      <sheetData sheetId="0"/>
      <sheetData sheetId="1"/>
      <sheetData sheetId="2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Sheet"/>
      <sheetName val="Instructions"/>
      <sheetName val="Lists"/>
    </sheetNames>
    <sheetDataSet>
      <sheetData sheetId="0" refreshError="1"/>
      <sheetData sheetId="1" refreshError="1"/>
      <sheetData sheetId="2">
        <row r="2">
          <cell r="A2" t="str">
            <v>Shelter</v>
          </cell>
        </row>
        <row r="3">
          <cell r="A3" t="str">
            <v>WASH</v>
          </cell>
        </row>
        <row r="4">
          <cell r="A4" t="str">
            <v>Health</v>
          </cell>
        </row>
        <row r="5">
          <cell r="A5" t="str">
            <v>Food Security &amp; Agriculture</v>
          </cell>
        </row>
        <row r="6">
          <cell r="A6" t="str">
            <v>Education</v>
          </cell>
        </row>
        <row r="7">
          <cell r="A7" t="str">
            <v>Gender &amp; Protection</v>
          </cell>
        </row>
      </sheetData>
    </sheetDataSet>
  </externalBook>
</externalLink>
</file>

<file path=xl/tables/table1.xml><?xml version="1.0" encoding="utf-8"?>
<table xmlns="http://schemas.openxmlformats.org/spreadsheetml/2006/main" id="2" name="O" displayName="O" ref="A1:A17" totalsRowShown="0">
  <autoFilter ref="A1:A17"/>
  <tableColumns count="1">
    <tableColumn id="1" name="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1" sqref="C11"/>
    </sheetView>
  </sheetViews>
  <sheetFormatPr defaultColWidth="11" defaultRowHeight="15.75"/>
  <cols>
    <col min="1" max="1" width="41.375" bestFit="1" customWidth="1"/>
    <col min="2" max="2" width="17.5" bestFit="1" customWidth="1"/>
    <col min="3" max="3" width="21.125" bestFit="1" customWidth="1"/>
    <col min="4" max="4" width="23.625" bestFit="1" customWidth="1"/>
    <col min="5" max="5" width="10.625" customWidth="1"/>
    <col min="6" max="6" width="12.625" bestFit="1" customWidth="1"/>
    <col min="7" max="7" width="15.5" bestFit="1" customWidth="1"/>
    <col min="8" max="9" width="15.5" customWidth="1"/>
    <col min="10" max="10" width="13.125" bestFit="1" customWidth="1"/>
    <col min="11" max="11" width="18.375" customWidth="1"/>
    <col min="12" max="13" width="13.125" bestFit="1" customWidth="1"/>
    <col min="14" max="14" width="16.375" bestFit="1" customWidth="1"/>
    <col min="15" max="15" width="14.875" bestFit="1" customWidth="1"/>
    <col min="16" max="16" width="12.875" bestFit="1" customWidth="1"/>
    <col min="17" max="17" width="9.5" customWidth="1"/>
    <col min="18" max="18" width="18.875" bestFit="1" customWidth="1"/>
    <col min="19" max="19" width="15.125" bestFit="1" customWidth="1"/>
    <col min="20" max="20" width="17.375" bestFit="1" customWidth="1"/>
    <col min="21" max="21" width="18.125" bestFit="1" customWidth="1"/>
    <col min="22" max="22" width="23.125" bestFit="1" customWidth="1"/>
    <col min="23" max="23" width="16.875" hidden="1" customWidth="1"/>
    <col min="24" max="24" width="16.375" hidden="1" customWidth="1"/>
    <col min="25" max="25" width="10.125" customWidth="1"/>
    <col min="26" max="26" width="11.375" bestFit="1" customWidth="1"/>
    <col min="27" max="29" width="12" bestFit="1" customWidth="1"/>
    <col min="30" max="30" width="10" customWidth="1"/>
    <col min="31" max="31" width="13.625" bestFit="1" customWidth="1"/>
    <col min="32" max="32" width="24" bestFit="1" customWidth="1"/>
    <col min="33" max="33" width="11.625" bestFit="1" customWidth="1"/>
    <col min="34" max="34" width="15.875" bestFit="1" customWidth="1"/>
    <col min="35" max="35" width="11.875" bestFit="1" customWidth="1"/>
    <col min="36" max="36" width="12.5" bestFit="1" customWidth="1"/>
    <col min="37" max="37" width="14.625" bestFit="1" customWidth="1"/>
    <col min="38" max="38" width="15.375" bestFit="1" customWidth="1"/>
  </cols>
  <sheetData>
    <row r="1" spans="1:38" ht="17.25" thickTop="1" thickBot="1">
      <c r="A1" s="92" t="s">
        <v>598</v>
      </c>
      <c r="B1" s="64" t="s">
        <v>896</v>
      </c>
      <c r="C1" s="64" t="s">
        <v>599</v>
      </c>
      <c r="D1" s="64" t="s">
        <v>845</v>
      </c>
      <c r="E1" s="94"/>
      <c r="F1" s="93"/>
      <c r="G1" s="95"/>
      <c r="H1" s="95"/>
      <c r="I1" s="95"/>
      <c r="J1" s="95"/>
      <c r="K1" s="95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5"/>
      <c r="AK1" s="95"/>
      <c r="AL1" s="95"/>
    </row>
    <row r="2" spans="1:38" ht="16.5" thickBot="1">
      <c r="A2" s="82"/>
      <c r="B2" s="78"/>
      <c r="C2" s="78"/>
      <c r="D2" s="78"/>
      <c r="E2" s="97"/>
      <c r="F2" s="96"/>
      <c r="G2" s="96"/>
      <c r="H2" s="96"/>
      <c r="I2" s="96"/>
      <c r="J2" s="96"/>
      <c r="K2" s="96"/>
      <c r="L2" s="81"/>
      <c r="M2" s="1256" t="s">
        <v>133</v>
      </c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257"/>
      <c r="AD2" s="1257"/>
      <c r="AE2" s="1257"/>
      <c r="AF2" s="1257"/>
      <c r="AG2" s="1257"/>
      <c r="AH2" s="1257"/>
      <c r="AI2" s="1257"/>
      <c r="AJ2" s="1257"/>
      <c r="AK2" s="1257"/>
      <c r="AL2" s="1258"/>
    </row>
    <row r="3" spans="1:38" ht="15" customHeight="1">
      <c r="A3" s="82"/>
      <c r="B3" s="78"/>
      <c r="C3" s="79"/>
      <c r="D3" s="78"/>
      <c r="E3" s="78"/>
      <c r="F3" s="78"/>
      <c r="G3" s="78"/>
      <c r="H3" s="78"/>
      <c r="I3" s="78"/>
      <c r="J3" s="78"/>
      <c r="K3" s="78"/>
      <c r="L3" s="82"/>
      <c r="M3" s="1259" t="s">
        <v>4</v>
      </c>
      <c r="N3" s="1260"/>
      <c r="O3" s="1261" t="s">
        <v>5</v>
      </c>
      <c r="P3" s="1262"/>
      <c r="Q3" s="1263" t="s">
        <v>6</v>
      </c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5"/>
      <c r="AG3" s="1266" t="s">
        <v>7</v>
      </c>
      <c r="AH3" s="1267"/>
      <c r="AI3" s="1267"/>
      <c r="AJ3" s="1267"/>
      <c r="AK3" s="1268"/>
      <c r="AL3" s="98" t="s">
        <v>8</v>
      </c>
    </row>
    <row r="4" spans="1:38" ht="32.25" thickBot="1">
      <c r="A4" s="99" t="s">
        <v>10</v>
      </c>
      <c r="B4" s="100" t="s">
        <v>11</v>
      </c>
      <c r="C4" s="100" t="s">
        <v>12</v>
      </c>
      <c r="D4" s="83" t="s">
        <v>13</v>
      </c>
      <c r="E4" s="83" t="s">
        <v>14</v>
      </c>
      <c r="F4" s="83" t="s">
        <v>15</v>
      </c>
      <c r="G4" s="25" t="s">
        <v>810</v>
      </c>
      <c r="H4" s="84" t="s">
        <v>811</v>
      </c>
      <c r="I4" s="84" t="s">
        <v>812</v>
      </c>
      <c r="J4" s="83" t="s">
        <v>17</v>
      </c>
      <c r="K4" s="83" t="s">
        <v>450</v>
      </c>
      <c r="L4" s="99" t="s">
        <v>137</v>
      </c>
      <c r="M4" s="101" t="s">
        <v>18</v>
      </c>
      <c r="N4" s="102" t="s">
        <v>19</v>
      </c>
      <c r="O4" s="103" t="s">
        <v>20</v>
      </c>
      <c r="P4" s="104" t="s">
        <v>21</v>
      </c>
      <c r="Q4" s="105" t="s">
        <v>22</v>
      </c>
      <c r="R4" s="105" t="s">
        <v>23</v>
      </c>
      <c r="S4" s="106" t="s">
        <v>24</v>
      </c>
      <c r="T4" s="106" t="s">
        <v>25</v>
      </c>
      <c r="U4" s="107" t="s">
        <v>26</v>
      </c>
      <c r="V4" s="107" t="s">
        <v>138</v>
      </c>
      <c r="W4" s="107" t="s">
        <v>27</v>
      </c>
      <c r="X4" s="107" t="s">
        <v>28</v>
      </c>
      <c r="Y4" s="107" t="s">
        <v>29</v>
      </c>
      <c r="Z4" s="107" t="s">
        <v>30</v>
      </c>
      <c r="AA4" s="107" t="s">
        <v>31</v>
      </c>
      <c r="AB4" s="107" t="s">
        <v>32</v>
      </c>
      <c r="AC4" s="107" t="s">
        <v>33</v>
      </c>
      <c r="AD4" s="107" t="s">
        <v>34</v>
      </c>
      <c r="AE4" s="107" t="s">
        <v>35</v>
      </c>
      <c r="AF4" s="108" t="s">
        <v>36</v>
      </c>
      <c r="AG4" s="109" t="s">
        <v>37</v>
      </c>
      <c r="AH4" s="110" t="s">
        <v>38</v>
      </c>
      <c r="AI4" s="110" t="s">
        <v>39</v>
      </c>
      <c r="AJ4" s="110" t="s">
        <v>40</v>
      </c>
      <c r="AK4" s="111" t="s">
        <v>41</v>
      </c>
      <c r="AL4" s="112" t="s">
        <v>42</v>
      </c>
    </row>
    <row r="5" spans="1:38">
      <c r="A5" s="906" t="str">
        <f>IF(Ag_Needs_Plan!A5="", "", Ag_Needs_Plan!A5)</f>
        <v>Rice</v>
      </c>
      <c r="B5" s="907" t="str">
        <f>IF(Ag_Needs_Plan!B5="", "", Ag_Needs_Plan!B5)</f>
        <v>MT</v>
      </c>
      <c r="C5" s="907" t="str">
        <f>IF(Ag_Needs_Plan!C5="", "", Ag_Needs_Plan!C5)</f>
        <v/>
      </c>
      <c r="D5" s="907" t="str">
        <f>IF(Ag_Needs_Plan!D5="", "", Ag_Needs_Plan!D5)</f>
        <v>Food Security &amp; Agriculture</v>
      </c>
      <c r="E5" s="914" t="str">
        <f ca="1">IFERROR(IF(SUMPRODUCT(SUMIF(INDIRECT("'"&amp;O[O]&amp;"'!$a:$a"),$A5,INDIRECT("'"&amp;O[O]&amp;"'!"&amp;ADDRESS(1, COLUMN(F:F), 2)&amp;":"&amp;ADDRESS(1, COLUMN(F:F), 2))))=0, "", SUMPRODUCT(SUMIF(INDIRECT("'"&amp;O[O]&amp;"'!$a:$a"),$A5,INDIRECT("'"&amp;O[O]&amp;"'!"&amp;ADDRESS(1, COLUMN(F:F), 2)&amp;":"&amp;ADDRESS(1, COLUMN(F:F), 2))))),)</f>
        <v/>
      </c>
      <c r="F5" s="914" t="str">
        <f ca="1">IFERROR(IF(SUMPRODUCT(SUMIF(INDIRECT("'"&amp;O[O]&amp;"'!$a:$a"),$A5,INDIRECT("'"&amp;O[O]&amp;"'!"&amp;ADDRESS(1, COLUMN(G:G), 2)&amp;":"&amp;ADDRESS(1, COLUMN(G:G), 2))))=0, "", SUMPRODUCT(SUMIF(INDIRECT("'"&amp;O[O]&amp;"'!$a:$a"),$A5,INDIRECT("'"&amp;O[O]&amp;"'!"&amp;ADDRESS(1, COLUMN(G:G), 2)&amp;":"&amp;ADDRESS(1, COLUMN(G:G), 2))))),)</f>
        <v/>
      </c>
      <c r="G5" s="914">
        <f ca="1">IF(SUM(H5:I5)=0, "", SUM(H5:I5))</f>
        <v>154.15</v>
      </c>
      <c r="H5" s="914">
        <f ca="1">IFERROR(IF(SUMPRODUCT(SUMIF(INDIRECT("'"&amp;O[O]&amp;"'!$a:$a"),$A5,INDIRECT("'"&amp;O[O]&amp;"'!"&amp;ADDRESS(1, COLUMN(I:I), 2)&amp;":"&amp;ADDRESS(1, COLUMN(I:I), 2))))=0, "", SUMPRODUCT(SUMIF(INDIRECT("'"&amp;O[O]&amp;"'!$a:$a"),$A5,INDIRECT("'"&amp;O[O]&amp;"'!"&amp;ADDRESS(1, COLUMN(I:I), 2)&amp;":"&amp;ADDRESS(1, COLUMN(I:I), 2))))),)</f>
        <v>154.15</v>
      </c>
      <c r="I5" s="914" t="str">
        <f ca="1">IFERROR(IF(SUMPRODUCT(SUMIF(INDIRECT("'"&amp;O[O]&amp;"'!$a:$a"),$A5,INDIRECT("'"&amp;O[O]&amp;"'!"&amp;ADDRESS(1, COLUMN(J:J), 2)&amp;":"&amp;ADDRESS(1, COLUMN(J:J), 2))))=0, "", SUMPRODUCT(SUMIF(INDIRECT("'"&amp;O[O]&amp;"'!$a:$a"),$A5,INDIRECT("'"&amp;O[O]&amp;"'!"&amp;ADDRESS(1, COLUMN(J:J), 2)&amp;":"&amp;ADDRESS(1, COLUMN(J:J), 2))))),)</f>
        <v/>
      </c>
      <c r="J5" s="917">
        <f>IF(FSA!J5=0, "", FSA!J5)</f>
        <v>772</v>
      </c>
      <c r="K5" s="908">
        <f>IF(Ag_Needs_Plan!E5="", "", Ag_Needs_Plan!E5)</f>
        <v>771.5</v>
      </c>
      <c r="L5" s="909">
        <f t="shared" ref="L5:L20" si="0">K5-J5</f>
        <v>-0.5</v>
      </c>
      <c r="M5" s="910">
        <f>IF(AND(Ag_Needs_Plan!F5=0, FSA!K5=0), "", Ag_Needs_Plan!F5-FSA!K5)</f>
        <v>0</v>
      </c>
      <c r="N5" s="910">
        <f>IF(AND(Ag_Needs_Plan!G5=0, FSA!L5=0), "", Ag_Needs_Plan!G5-FSA!L5)</f>
        <v>0</v>
      </c>
      <c r="O5" s="910">
        <f>IF(AND(Ag_Needs_Plan!H5=0, FSA!M5=0), "", Ag_Needs_Plan!H5-FSA!M5)</f>
        <v>0</v>
      </c>
      <c r="P5" s="910">
        <f>IF(AND(Ag_Needs_Plan!I5=0, FSA!N5=0), "", Ag_Needs_Plan!I5-FSA!N5)</f>
        <v>0</v>
      </c>
      <c r="Q5" s="910">
        <f>IF(AND(Ag_Needs_Plan!J5=0, FSA!O5=0), "", Ag_Needs_Plan!J5-FSA!O5)</f>
        <v>0</v>
      </c>
      <c r="R5" s="910">
        <f>IF(AND(Ag_Needs_Plan!K5=0, FSA!P5=0), "", Ag_Needs_Plan!K5-FSA!P5)</f>
        <v>0</v>
      </c>
      <c r="S5" s="910">
        <f>IF(AND(Ag_Needs_Plan!L5=0, FSA!Q5=0), "", Ag_Needs_Plan!L5-FSA!Q5)</f>
        <v>0</v>
      </c>
      <c r="T5" s="910">
        <f>IF(AND(Ag_Needs_Plan!M5=0, FSA!R5=0), "", Ag_Needs_Plan!M5-FSA!R5)</f>
        <v>0</v>
      </c>
      <c r="U5" s="910">
        <f>IF(AND(Ag_Needs_Plan!N5=0, FSA!S5=0), "", Ag_Needs_Plan!N5-FSA!S5)</f>
        <v>0</v>
      </c>
      <c r="V5" s="910">
        <f>IF(AND(Ag_Needs_Plan!O5=0, FSA!T5=0), "", Ag_Needs_Plan!O5-FSA!T5)</f>
        <v>0</v>
      </c>
      <c r="W5" s="910" t="str">
        <f>IF(AND(Ag_Needs_Plan!P5=0, FSA!U5=0), "", Ag_Needs_Plan!P5-FSA!U5)</f>
        <v/>
      </c>
      <c r="X5" s="910" t="str">
        <f>IF(AND(Ag_Needs_Plan!Q5=0, FSA!V5=0), "", Ag_Needs_Plan!Q5-FSA!V5)</f>
        <v/>
      </c>
      <c r="Y5" s="910">
        <f>IF(AND(Ag_Needs_Plan!R5=0, FSA!W5=0), "", Ag_Needs_Plan!R5-FSA!W5)</f>
        <v>0</v>
      </c>
      <c r="Z5" s="910">
        <f>IF(AND(Ag_Needs_Plan!S5=0, FSA!X5=0), "", Ag_Needs_Plan!S5-FSA!X5)</f>
        <v>0</v>
      </c>
      <c r="AA5" s="910">
        <f>IF(AND(Ag_Needs_Plan!T5=0, FSA!Y5=0), "", Ag_Needs_Plan!T5-FSA!Y5)</f>
        <v>0</v>
      </c>
      <c r="AB5" s="910">
        <f>IF(AND(Ag_Needs_Plan!U5=0, FSA!Z5=0), "", Ag_Needs_Plan!U5-FSA!Z5)</f>
        <v>0</v>
      </c>
      <c r="AC5" s="910">
        <f>IF(AND(Ag_Needs_Plan!V5=0, FSA!AA5=0), "", Ag_Needs_Plan!V5-FSA!AA5)</f>
        <v>0</v>
      </c>
      <c r="AD5" s="910" t="str">
        <f>IF(AND(Ag_Needs_Plan!W5=0, FSA!AB5=0), "", Ag_Needs_Plan!W5-FSA!AB5)</f>
        <v/>
      </c>
      <c r="AE5" s="910">
        <f>IF(AND(Ag_Needs_Plan!X5=0, FSA!AC5=0), "", Ag_Needs_Plan!X5-FSA!AC5)</f>
        <v>0</v>
      </c>
      <c r="AF5" s="910">
        <f>IF(AND(Ag_Needs_Plan!Y5=0, FSA!AD5=0), "", Ag_Needs_Plan!Y5-FSA!AD5)</f>
        <v>0</v>
      </c>
      <c r="AG5" s="910">
        <f>IF(AND(Ag_Needs_Plan!Z5=0, FSA!AE5=0), "", Ag_Needs_Plan!Z5-FSA!AE5)</f>
        <v>0</v>
      </c>
      <c r="AH5" s="910">
        <f>IF(AND(Ag_Needs_Plan!AA5=0, FSA!AF5=0), "", Ag_Needs_Plan!AA5-FSA!AF5)</f>
        <v>0</v>
      </c>
      <c r="AI5" s="910">
        <f>IF(AND(Ag_Needs_Plan!AB5=0, FSA!AG5=0), "", Ag_Needs_Plan!AB5-FSA!AG5)</f>
        <v>0</v>
      </c>
      <c r="AJ5" s="910">
        <f>IF(AND(Ag_Needs_Plan!AC5=0, FSA!AH5=0), "", Ag_Needs_Plan!AC5-FSA!AH5)</f>
        <v>0</v>
      </c>
      <c r="AK5" s="910">
        <f>IF(AND(Ag_Needs_Plan!AD5=0, FSA!AI5=0), "", Ag_Needs_Plan!AD5-FSA!AI5)</f>
        <v>0</v>
      </c>
      <c r="AL5" s="911">
        <f>IF(AND(Ag_Needs_Plan!AE5=0, FSA!AJ5=0), "", Ag_Needs_Plan!AE5-FSA!AJ5)</f>
        <v>0</v>
      </c>
    </row>
    <row r="6" spans="1:38">
      <c r="A6" s="912" t="str">
        <f>IF(Ag_Needs_Plan!A6="", "", Ag_Needs_Plan!A6)</f>
        <v>Tinned Fish</v>
      </c>
      <c r="B6" s="913" t="str">
        <f>IF(Ag_Needs_Plan!B6="", "", Ag_Needs_Plan!B6)</f>
        <v>MT</v>
      </c>
      <c r="C6" s="913" t="str">
        <f>IF(Ag_Needs_Plan!C6="", "", Ag_Needs_Plan!C6)</f>
        <v>10.2kg carton, 24cans</v>
      </c>
      <c r="D6" s="913" t="str">
        <f>IF(Ag_Needs_Plan!D6="", "", Ag_Needs_Plan!D6)</f>
        <v>Food Security &amp; Agriculture</v>
      </c>
      <c r="E6" s="914" t="str">
        <f ca="1">IFERROR(IF(SUMPRODUCT(SUMIF(INDIRECT("'"&amp;O[O]&amp;"'!$a:$a"),$A6,INDIRECT("'"&amp;O[O]&amp;"'!"&amp;ADDRESS(1, COLUMN(F:F), 2)&amp;":"&amp;ADDRESS(1, COLUMN(F:F), 2))))=0, "", SUMPRODUCT(SUMIF(INDIRECT("'"&amp;O[O]&amp;"'!$a:$a"),$A6,INDIRECT("'"&amp;O[O]&amp;"'!"&amp;ADDRESS(1, COLUMN(F:F), 2)&amp;":"&amp;ADDRESS(1, COLUMN(F:F), 2))))),)</f>
        <v/>
      </c>
      <c r="F6" s="914" t="str">
        <f ca="1">IFERROR(IF(SUMPRODUCT(SUMIF(INDIRECT("'"&amp;O[O]&amp;"'!$a:$a"),$A6,INDIRECT("'"&amp;O[O]&amp;"'!"&amp;ADDRESS(1, COLUMN(G:G), 2)&amp;":"&amp;ADDRESS(1, COLUMN(G:G), 2))))=0, "", SUMPRODUCT(SUMIF(INDIRECT("'"&amp;O[O]&amp;"'!$a:$a"),$A6,INDIRECT("'"&amp;O[O]&amp;"'!"&amp;ADDRESS(1, COLUMN(G:G), 2)&amp;":"&amp;ADDRESS(1, COLUMN(G:G), 2))))),)</f>
        <v/>
      </c>
      <c r="G6" s="914">
        <f t="shared" ref="G6:G19" ca="1" si="1">IF(SUM(H6:I6)=0, "", SUM(H6:I6))</f>
        <v>71.98</v>
      </c>
      <c r="H6" s="914">
        <f ca="1">IFERROR(IF(SUMPRODUCT(SUMIF(INDIRECT("'"&amp;O[O]&amp;"'!$a:$a"),$A6,INDIRECT("'"&amp;O[O]&amp;"'!"&amp;ADDRESS(1, COLUMN(I:I), 2)&amp;":"&amp;ADDRESS(1, COLUMN(I:I), 2))))=0, "", SUMPRODUCT(SUMIF(INDIRECT("'"&amp;O[O]&amp;"'!$a:$a"),$A6,INDIRECT("'"&amp;O[O]&amp;"'!"&amp;ADDRESS(1, COLUMN(I:I), 2)&amp;":"&amp;ADDRESS(1, COLUMN(I:I), 2))))),)</f>
        <v>71.98</v>
      </c>
      <c r="I6" s="914" t="str">
        <f ca="1">IFERROR(IF(SUMPRODUCT(SUMIF(INDIRECT("'"&amp;O[O]&amp;"'!$a:$a"),$A6,INDIRECT("'"&amp;O[O]&amp;"'!"&amp;ADDRESS(1, COLUMN(J:J), 2)&amp;":"&amp;ADDRESS(1, COLUMN(J:J), 2))))=0, "", SUMPRODUCT(SUMIF(INDIRECT("'"&amp;O[O]&amp;"'!$a:$a"),$A6,INDIRECT("'"&amp;O[O]&amp;"'!"&amp;ADDRESS(1, COLUMN(J:J), 2)&amp;":"&amp;ADDRESS(1, COLUMN(J:J), 2))))),)</f>
        <v/>
      </c>
      <c r="J6" s="917">
        <f>IF(FSA!J6=0, "", FSA!J6)</f>
        <v>27</v>
      </c>
      <c r="K6" s="914">
        <f>IF(Ag_Needs_Plan!E6="", "", Ag_Needs_Plan!E6)</f>
        <v>26.6</v>
      </c>
      <c r="L6" s="915">
        <f t="shared" si="0"/>
        <v>-0.4</v>
      </c>
      <c r="M6" s="113" t="str">
        <f>IF(AND(Ag_Needs_Plan!F6=0, FSA!K6=0), "", Ag_Needs_Plan!F6-FSA!K6)</f>
        <v/>
      </c>
      <c r="N6" s="113" t="str">
        <f>IF(AND(Ag_Needs_Plan!G6=0, FSA!L6=0), "", Ag_Needs_Plan!G6-FSA!L6)</f>
        <v/>
      </c>
      <c r="O6" s="113" t="str">
        <f>IF(AND(Ag_Needs_Plan!H6=0, FSA!M6=0), "", Ag_Needs_Plan!H6-FSA!M6)</f>
        <v/>
      </c>
      <c r="P6" s="113" t="str">
        <f>IF(AND(Ag_Needs_Plan!I6=0, FSA!N6=0), "", Ag_Needs_Plan!I6-FSA!N6)</f>
        <v/>
      </c>
      <c r="Q6" s="113">
        <f>IF(AND(Ag_Needs_Plan!J6=0, FSA!O6=0), "", Ag_Needs_Plan!J6-FSA!O6)</f>
        <v>0.03</v>
      </c>
      <c r="R6" s="113">
        <f>IF(AND(Ag_Needs_Plan!K6=0, FSA!P6=0), "", Ag_Needs_Plan!K6-FSA!P6)</f>
        <v>0.01</v>
      </c>
      <c r="S6" s="113">
        <f>IF(AND(Ag_Needs_Plan!L6=0, FSA!Q6=0), "", Ag_Needs_Plan!L6-FSA!Q6)</f>
        <v>0.04</v>
      </c>
      <c r="T6" s="113">
        <f>IF(AND(Ag_Needs_Plan!M6=0, FSA!R6=0), "", Ag_Needs_Plan!M6-FSA!R6)</f>
        <v>-0.03</v>
      </c>
      <c r="U6" s="113">
        <f>IF(AND(Ag_Needs_Plan!N6=0, FSA!S6=0), "", Ag_Needs_Plan!N6-FSA!S6)</f>
        <v>-0.05</v>
      </c>
      <c r="V6" s="113">
        <f>IF(AND(Ag_Needs_Plan!O6=0, FSA!T6=0), "", Ag_Needs_Plan!O6-FSA!T6)</f>
        <v>-0.04</v>
      </c>
      <c r="W6" s="113" t="str">
        <f>IF(AND(Ag_Needs_Plan!P6=0, FSA!U6=0), "", Ag_Needs_Plan!P6-FSA!U6)</f>
        <v/>
      </c>
      <c r="X6" s="113" t="str">
        <f>IF(AND(Ag_Needs_Plan!Q6=0, FSA!V6=0), "", Ag_Needs_Plan!Q6-FSA!V6)</f>
        <v/>
      </c>
      <c r="Y6" s="113">
        <f>IF(AND(Ag_Needs_Plan!R6=0, FSA!W6=0), "", Ag_Needs_Plan!R6-FSA!W6)</f>
        <v>0.04</v>
      </c>
      <c r="Z6" s="113">
        <f>IF(AND(Ag_Needs_Plan!S6=0, FSA!X6=0), "", Ag_Needs_Plan!S6-FSA!X6)</f>
        <v>-0.01</v>
      </c>
      <c r="AA6" s="113">
        <f>IF(AND(Ag_Needs_Plan!T6=0, FSA!Y6=0), "", Ag_Needs_Plan!T6-FSA!Y6)</f>
        <v>0.02</v>
      </c>
      <c r="AB6" s="113">
        <f>IF(AND(Ag_Needs_Plan!U6=0, FSA!Z6=0), "", Ag_Needs_Plan!U6-FSA!Z6)</f>
        <v>0</v>
      </c>
      <c r="AC6" s="113">
        <f>IF(AND(Ag_Needs_Plan!V6=0, FSA!AA6=0), "", Ag_Needs_Plan!V6-FSA!AA6)</f>
        <v>0.03</v>
      </c>
      <c r="AD6" s="113" t="str">
        <f>IF(AND(Ag_Needs_Plan!W6=0, FSA!AB6=0), "", Ag_Needs_Plan!W6-FSA!AB6)</f>
        <v/>
      </c>
      <c r="AE6" s="113" t="str">
        <f>IF(AND(Ag_Needs_Plan!X6=0, FSA!AC6=0), "", Ag_Needs_Plan!X6-FSA!AC6)</f>
        <v/>
      </c>
      <c r="AF6" s="113">
        <f>IF(AND(Ag_Needs_Plan!Y6=0, FSA!AD6=0), "", Ag_Needs_Plan!Y6-FSA!AD6)</f>
        <v>-0.04</v>
      </c>
      <c r="AG6" s="113">
        <f>IF(AND(Ag_Needs_Plan!Z6=0, FSA!AE6=0), "", Ag_Needs_Plan!Z6-FSA!AE6)</f>
        <v>-0.02</v>
      </c>
      <c r="AH6" s="113">
        <f>IF(AND(Ag_Needs_Plan!AA6=0, FSA!AF6=0), "", Ag_Needs_Plan!AA6-FSA!AF6)</f>
        <v>-0.01</v>
      </c>
      <c r="AI6" s="113">
        <f>IF(AND(Ag_Needs_Plan!AB6=0, FSA!AG6=0), "", Ag_Needs_Plan!AB6-FSA!AG6)</f>
        <v>0.04</v>
      </c>
      <c r="AJ6" s="113">
        <f>IF(AND(Ag_Needs_Plan!AC6=0, FSA!AH6=0), "", Ag_Needs_Plan!AC6-FSA!AH6)</f>
        <v>0.01</v>
      </c>
      <c r="AK6" s="113">
        <f>IF(AND(Ag_Needs_Plan!AD6=0, FSA!AI6=0), "", Ag_Needs_Plan!AD6-FSA!AI6)</f>
        <v>-0.02</v>
      </c>
      <c r="AL6" s="916" t="str">
        <f>IF(AND(Ag_Needs_Plan!AE6=0, FSA!AJ6=0), "", Ag_Needs_Plan!AE6-FSA!AJ6)</f>
        <v/>
      </c>
    </row>
    <row r="7" spans="1:38">
      <c r="A7" s="912" t="str">
        <f>IF(Ag_Needs_Plan!A7="", "", Ag_Needs_Plan!A7)</f>
        <v>Tinned Meat</v>
      </c>
      <c r="B7" s="913" t="str">
        <f>IF(Ag_Needs_Plan!B7="", "", Ag_Needs_Plan!B7)</f>
        <v>MT</v>
      </c>
      <c r="C7" s="913" t="str">
        <f>IF(Ag_Needs_Plan!C7="", "", Ag_Needs_Plan!C7)</f>
        <v>9.6kg carton, 48cans</v>
      </c>
      <c r="D7" s="913" t="str">
        <f>IF(Ag_Needs_Plan!D7="", "", Ag_Needs_Plan!D7)</f>
        <v>Food Security &amp; Agriculture</v>
      </c>
      <c r="E7" s="914" t="str">
        <f ca="1">IFERROR(IF(SUMPRODUCT(SUMIF(INDIRECT("'"&amp;O[O]&amp;"'!$a:$a"),$A7,INDIRECT("'"&amp;O[O]&amp;"'!"&amp;ADDRESS(1, COLUMN(F:F), 2)&amp;":"&amp;ADDRESS(1, COLUMN(F:F), 2))))=0, "", SUMPRODUCT(SUMIF(INDIRECT("'"&amp;O[O]&amp;"'!$a:$a"),$A7,INDIRECT("'"&amp;O[O]&amp;"'!"&amp;ADDRESS(1, COLUMN(F:F), 2)&amp;":"&amp;ADDRESS(1, COLUMN(F:F), 2))))),)</f>
        <v/>
      </c>
      <c r="F7" s="914" t="str">
        <f ca="1">IFERROR(IF(SUMPRODUCT(SUMIF(INDIRECT("'"&amp;O[O]&amp;"'!$a:$a"),$A7,INDIRECT("'"&amp;O[O]&amp;"'!"&amp;ADDRESS(1, COLUMN(G:G), 2)&amp;":"&amp;ADDRESS(1, COLUMN(G:G), 2))))=0, "", SUMPRODUCT(SUMIF(INDIRECT("'"&amp;O[O]&amp;"'!$a:$a"),$A7,INDIRECT("'"&amp;O[O]&amp;"'!"&amp;ADDRESS(1, COLUMN(G:G), 2)&amp;":"&amp;ADDRESS(1, COLUMN(G:G), 2))))),)</f>
        <v/>
      </c>
      <c r="G7" s="914">
        <f t="shared" ca="1" si="1"/>
        <v>22.13</v>
      </c>
      <c r="H7" s="914">
        <f ca="1">IFERROR(IF(SUMPRODUCT(SUMIF(INDIRECT("'"&amp;O[O]&amp;"'!$a:$a"),$A7,INDIRECT("'"&amp;O[O]&amp;"'!"&amp;ADDRESS(1, COLUMN(I:I), 2)&amp;":"&amp;ADDRESS(1, COLUMN(I:I), 2))))=0, "", SUMPRODUCT(SUMIF(INDIRECT("'"&amp;O[O]&amp;"'!$a:$a"),$A7,INDIRECT("'"&amp;O[O]&amp;"'!"&amp;ADDRESS(1, COLUMN(I:I), 2)&amp;":"&amp;ADDRESS(1, COLUMN(I:I), 2))))),)</f>
        <v>22.13</v>
      </c>
      <c r="I7" s="914" t="str">
        <f ca="1">IFERROR(IF(SUMPRODUCT(SUMIF(INDIRECT("'"&amp;O[O]&amp;"'!$a:$a"),$A7,INDIRECT("'"&amp;O[O]&amp;"'!"&amp;ADDRESS(1, COLUMN(J:J), 2)&amp;":"&amp;ADDRESS(1, COLUMN(J:J), 2))))=0, "", SUMPRODUCT(SUMIF(INDIRECT("'"&amp;O[O]&amp;"'!$a:$a"),$A7,INDIRECT("'"&amp;O[O]&amp;"'!"&amp;ADDRESS(1, COLUMN(J:J), 2)&amp;":"&amp;ADDRESS(1, COLUMN(J:J), 2))))),)</f>
        <v/>
      </c>
      <c r="J7" s="917">
        <f>IF(FSA!J7=0, "", FSA!J7)</f>
        <v>19</v>
      </c>
      <c r="K7" s="914">
        <f>IF(Ag_Needs_Plan!E7="", "", Ag_Needs_Plan!E7)</f>
        <v>19.39</v>
      </c>
      <c r="L7" s="915">
        <f t="shared" si="0"/>
        <v>0.39</v>
      </c>
      <c r="M7" s="113">
        <f>IF(AND(Ag_Needs_Plan!F7=0, FSA!K7=0), "", Ag_Needs_Plan!F7-FSA!K7)</f>
        <v>-0.05</v>
      </c>
      <c r="N7" s="113">
        <f>IF(AND(Ag_Needs_Plan!G7=0, FSA!L7=0), "", Ag_Needs_Plan!G7-FSA!L7)</f>
        <v>-0.05</v>
      </c>
      <c r="O7" s="113">
        <f>IF(AND(Ag_Needs_Plan!H7=0, FSA!M7=0), "", Ag_Needs_Plan!H7-FSA!M7)</f>
        <v>0.01</v>
      </c>
      <c r="P7" s="113">
        <f>IF(AND(Ag_Needs_Plan!I7=0, FSA!N7=0), "", Ag_Needs_Plan!I7-FSA!N7)</f>
        <v>-0.03</v>
      </c>
      <c r="Q7" s="113">
        <f>IF(AND(Ag_Needs_Plan!J7=0, FSA!O7=0), "", Ag_Needs_Plan!J7-FSA!O7)</f>
        <v>0.03</v>
      </c>
      <c r="R7" s="113">
        <f>IF(AND(Ag_Needs_Plan!K7=0, FSA!P7=0), "", Ag_Needs_Plan!K7-FSA!P7)</f>
        <v>0.03</v>
      </c>
      <c r="S7" s="113">
        <f>IF(AND(Ag_Needs_Plan!L7=0, FSA!Q7=0), "", Ag_Needs_Plan!L7-FSA!Q7)</f>
        <v>0.02</v>
      </c>
      <c r="T7" s="113">
        <f>IF(AND(Ag_Needs_Plan!M7=0, FSA!R7=0), "", Ag_Needs_Plan!M7-FSA!R7)</f>
        <v>0.04</v>
      </c>
      <c r="U7" s="113">
        <f>IF(AND(Ag_Needs_Plan!N7=0, FSA!S7=0), "", Ag_Needs_Plan!N7-FSA!S7)</f>
        <v>0</v>
      </c>
      <c r="V7" s="113">
        <f>IF(AND(Ag_Needs_Plan!O7=0, FSA!T7=0), "", Ag_Needs_Plan!O7-FSA!T7)</f>
        <v>0.03</v>
      </c>
      <c r="W7" s="113" t="str">
        <f>IF(AND(Ag_Needs_Plan!P7=0, FSA!U7=0), "", Ag_Needs_Plan!P7-FSA!U7)</f>
        <v/>
      </c>
      <c r="X7" s="113" t="str">
        <f>IF(AND(Ag_Needs_Plan!Q7=0, FSA!V7=0), "", Ag_Needs_Plan!Q7-FSA!V7)</f>
        <v/>
      </c>
      <c r="Y7" s="113">
        <f>IF(AND(Ag_Needs_Plan!R7=0, FSA!W7=0), "", Ag_Needs_Plan!R7-FSA!W7)</f>
        <v>0.02</v>
      </c>
      <c r="Z7" s="113">
        <f>IF(AND(Ag_Needs_Plan!S7=0, FSA!X7=0), "", Ag_Needs_Plan!S7-FSA!X7)</f>
        <v>-0.02</v>
      </c>
      <c r="AA7" s="113">
        <f>IF(AND(Ag_Needs_Plan!T7=0, FSA!Y7=0), "", Ag_Needs_Plan!T7-FSA!Y7)</f>
        <v>-0.04</v>
      </c>
      <c r="AB7" s="113">
        <f>IF(AND(Ag_Needs_Plan!U7=0, FSA!Z7=0), "", Ag_Needs_Plan!U7-FSA!Z7)</f>
        <v>0</v>
      </c>
      <c r="AC7" s="113">
        <f>IF(AND(Ag_Needs_Plan!V7=0, FSA!AA7=0), "", Ag_Needs_Plan!V7-FSA!AA7)</f>
        <v>-0.05</v>
      </c>
      <c r="AD7" s="113" t="str">
        <f>IF(AND(Ag_Needs_Plan!W7=0, FSA!AB7=0), "", Ag_Needs_Plan!W7-FSA!AB7)</f>
        <v/>
      </c>
      <c r="AE7" s="113" t="str">
        <f>IF(AND(Ag_Needs_Plan!X7=0, FSA!AC7=0), "", Ag_Needs_Plan!X7-FSA!AC7)</f>
        <v/>
      </c>
      <c r="AF7" s="113">
        <f>IF(AND(Ag_Needs_Plan!Y7=0, FSA!AD7=0), "", Ag_Needs_Plan!Y7-FSA!AD7)</f>
        <v>0</v>
      </c>
      <c r="AG7" s="113">
        <f>IF(AND(Ag_Needs_Plan!Z7=0, FSA!AE7=0), "", Ag_Needs_Plan!Z7-FSA!AE7)</f>
        <v>0.01</v>
      </c>
      <c r="AH7" s="113">
        <f>IF(AND(Ag_Needs_Plan!AA7=0, FSA!AF7=0), "", Ag_Needs_Plan!AA7-FSA!AF7)</f>
        <v>0.02</v>
      </c>
      <c r="AI7" s="113">
        <f>IF(AND(Ag_Needs_Plan!AB7=0, FSA!AG7=0), "", Ag_Needs_Plan!AB7-FSA!AG7)</f>
        <v>0.02</v>
      </c>
      <c r="AJ7" s="113">
        <f>IF(AND(Ag_Needs_Plan!AC7=0, FSA!AH7=0), "", Ag_Needs_Plan!AC7-FSA!AH7)</f>
        <v>0.04</v>
      </c>
      <c r="AK7" s="113">
        <f>IF(AND(Ag_Needs_Plan!AD7=0, FSA!AI7=0), "", Ag_Needs_Plan!AD7-FSA!AI7)</f>
        <v>0.03</v>
      </c>
      <c r="AL7" s="916">
        <f>IF(AND(Ag_Needs_Plan!AE7=0, FSA!AJ7=0), "", Ag_Needs_Plan!AE7-FSA!AJ7)</f>
        <v>0.03</v>
      </c>
    </row>
    <row r="8" spans="1:38">
      <c r="A8" s="912" t="str">
        <f>IF(Ag_Needs_Plan!A8="", "", Ag_Needs_Plan!A8)</f>
        <v>Noodles</v>
      </c>
      <c r="B8" s="913" t="str">
        <f>IF(Ag_Needs_Plan!B8="", "", Ag_Needs_Plan!B8)</f>
        <v>MT</v>
      </c>
      <c r="C8" s="913" t="str">
        <f>IF(Ag_Needs_Plan!C8="", "", Ag_Needs_Plan!C8)</f>
        <v>5.1kg carton, 60packets</v>
      </c>
      <c r="D8" s="913" t="str">
        <f>IF(Ag_Needs_Plan!D8="", "", Ag_Needs_Plan!D8)</f>
        <v>Food Security &amp; Agriculture</v>
      </c>
      <c r="E8" s="914" t="str">
        <f ca="1">IFERROR(IF(SUMPRODUCT(SUMIF(INDIRECT("'"&amp;O[O]&amp;"'!$a:$a"),$A8,INDIRECT("'"&amp;O[O]&amp;"'!"&amp;ADDRESS(1, COLUMN(F:F), 2)&amp;":"&amp;ADDRESS(1, COLUMN(F:F), 2))))=0, "", SUMPRODUCT(SUMIF(INDIRECT("'"&amp;O[O]&amp;"'!$a:$a"),$A8,INDIRECT("'"&amp;O[O]&amp;"'!"&amp;ADDRESS(1, COLUMN(F:F), 2)&amp;":"&amp;ADDRESS(1, COLUMN(F:F), 2))))),)</f>
        <v/>
      </c>
      <c r="F8" s="914" t="str">
        <f ca="1">IFERROR(IF(SUMPRODUCT(SUMIF(INDIRECT("'"&amp;O[O]&amp;"'!$a:$a"),$A8,INDIRECT("'"&amp;O[O]&amp;"'!"&amp;ADDRESS(1, COLUMN(G:G), 2)&amp;":"&amp;ADDRESS(1, COLUMN(G:G), 2))))=0, "", SUMPRODUCT(SUMIF(INDIRECT("'"&amp;O[O]&amp;"'!$a:$a"),$A8,INDIRECT("'"&amp;O[O]&amp;"'!"&amp;ADDRESS(1, COLUMN(G:G), 2)&amp;":"&amp;ADDRESS(1, COLUMN(G:G), 2))))),)</f>
        <v/>
      </c>
      <c r="G8" s="914">
        <f t="shared" ca="1" si="1"/>
        <v>57.83</v>
      </c>
      <c r="H8" s="914">
        <f ca="1">IFERROR(IF(SUMPRODUCT(SUMIF(INDIRECT("'"&amp;O[O]&amp;"'!$a:$a"),$A8,INDIRECT("'"&amp;O[O]&amp;"'!"&amp;ADDRESS(1, COLUMN(I:I), 2)&amp;":"&amp;ADDRESS(1, COLUMN(I:I), 2))))=0, "", SUMPRODUCT(SUMIF(INDIRECT("'"&amp;O[O]&amp;"'!$a:$a"),$A8,INDIRECT("'"&amp;O[O]&amp;"'!"&amp;ADDRESS(1, COLUMN(I:I), 2)&amp;":"&amp;ADDRESS(1, COLUMN(I:I), 2))))),)</f>
        <v>57.83</v>
      </c>
      <c r="I8" s="914" t="str">
        <f ca="1">IFERROR(IF(SUMPRODUCT(SUMIF(INDIRECT("'"&amp;O[O]&amp;"'!$a:$a"),$A8,INDIRECT("'"&amp;O[O]&amp;"'!"&amp;ADDRESS(1, COLUMN(J:J), 2)&amp;":"&amp;ADDRESS(1, COLUMN(J:J), 2))))=0, "", SUMPRODUCT(SUMIF(INDIRECT("'"&amp;O[O]&amp;"'!$a:$a"),$A8,INDIRECT("'"&amp;O[O]&amp;"'!"&amp;ADDRESS(1, COLUMN(J:J), 2)&amp;":"&amp;ADDRESS(1, COLUMN(J:J), 2))))),)</f>
        <v/>
      </c>
      <c r="J8" s="917">
        <f>IF(FSA!J8=0, "", FSA!J8)</f>
        <v>18</v>
      </c>
      <c r="K8" s="914">
        <f>IF(Ag_Needs_Plan!E8="", "", Ag_Needs_Plan!E8)</f>
        <v>17.39</v>
      </c>
      <c r="L8" s="915">
        <f t="shared" si="0"/>
        <v>-0.61</v>
      </c>
      <c r="M8" s="113">
        <f>IF(AND(Ag_Needs_Plan!F8=0, FSA!K8=0), "", Ag_Needs_Plan!F8-FSA!K8)</f>
        <v>0.01</v>
      </c>
      <c r="N8" s="113">
        <f>IF(AND(Ag_Needs_Plan!G8=0, FSA!L8=0), "", Ag_Needs_Plan!G8-FSA!L8)</f>
        <v>-0.05</v>
      </c>
      <c r="O8" s="113">
        <f>IF(AND(Ag_Needs_Plan!H8=0, FSA!M8=0), "", Ag_Needs_Plan!H8-FSA!M8)</f>
        <v>-0.03</v>
      </c>
      <c r="P8" s="113">
        <f>IF(AND(Ag_Needs_Plan!I8=0, FSA!N8=0), "", Ag_Needs_Plan!I8-FSA!N8)</f>
        <v>0.02</v>
      </c>
      <c r="Q8" s="113">
        <f>IF(AND(Ag_Needs_Plan!J8=0, FSA!O8=0), "", Ag_Needs_Plan!J8-FSA!O8)</f>
        <v>0.01</v>
      </c>
      <c r="R8" s="113">
        <f>IF(AND(Ag_Needs_Plan!K8=0, FSA!P8=0), "", Ag_Needs_Plan!K8-FSA!P8)</f>
        <v>-0.05</v>
      </c>
      <c r="S8" s="113">
        <f>IF(AND(Ag_Needs_Plan!L8=0, FSA!Q8=0), "", Ag_Needs_Plan!L8-FSA!Q8)</f>
        <v>0</v>
      </c>
      <c r="T8" s="113">
        <f>IF(AND(Ag_Needs_Plan!M8=0, FSA!R8=0), "", Ag_Needs_Plan!M8-FSA!R8)</f>
        <v>0.03</v>
      </c>
      <c r="U8" s="113">
        <f>IF(AND(Ag_Needs_Plan!N8=0, FSA!S8=0), "", Ag_Needs_Plan!N8-FSA!S8)</f>
        <v>-0.02</v>
      </c>
      <c r="V8" s="113">
        <f>IF(AND(Ag_Needs_Plan!O8=0, FSA!T8=0), "", Ag_Needs_Plan!O8-FSA!T8)</f>
        <v>0.03</v>
      </c>
      <c r="W8" s="113" t="str">
        <f>IF(AND(Ag_Needs_Plan!P8=0, FSA!U8=0), "", Ag_Needs_Plan!P8-FSA!U8)</f>
        <v/>
      </c>
      <c r="X8" s="113" t="str">
        <f>IF(AND(Ag_Needs_Plan!Q8=0, FSA!V8=0), "", Ag_Needs_Plan!Q8-FSA!V8)</f>
        <v/>
      </c>
      <c r="Y8" s="113">
        <f>IF(AND(Ag_Needs_Plan!R8=0, FSA!W8=0), "", Ag_Needs_Plan!R8-FSA!W8)</f>
        <v>0</v>
      </c>
      <c r="Z8" s="113">
        <f>IF(AND(Ag_Needs_Plan!S8=0, FSA!X8=0), "", Ag_Needs_Plan!S8-FSA!X8)</f>
        <v>-0.05</v>
      </c>
      <c r="AA8" s="113">
        <f>IF(AND(Ag_Needs_Plan!T8=0, FSA!Y8=0), "", Ag_Needs_Plan!T8-FSA!Y8)</f>
        <v>-0.05</v>
      </c>
      <c r="AB8" s="113">
        <f>IF(AND(Ag_Needs_Plan!U8=0, FSA!Z8=0), "", Ag_Needs_Plan!U8-FSA!Z8)</f>
        <v>-0.02</v>
      </c>
      <c r="AC8" s="113">
        <f>IF(AND(Ag_Needs_Plan!V8=0, FSA!AA8=0), "", Ag_Needs_Plan!V8-FSA!AA8)</f>
        <v>0</v>
      </c>
      <c r="AD8" s="113" t="str">
        <f>IF(AND(Ag_Needs_Plan!W8=0, FSA!AB8=0), "", Ag_Needs_Plan!W8-FSA!AB8)</f>
        <v/>
      </c>
      <c r="AE8" s="113" t="str">
        <f>IF(AND(Ag_Needs_Plan!X8=0, FSA!AC8=0), "", Ag_Needs_Plan!X8-FSA!AC8)</f>
        <v/>
      </c>
      <c r="AF8" s="113">
        <f>IF(AND(Ag_Needs_Plan!Y8=0, FSA!AD8=0), "", Ag_Needs_Plan!Y8-FSA!AD8)</f>
        <v>0.04</v>
      </c>
      <c r="AG8" s="113">
        <f>IF(AND(Ag_Needs_Plan!Z8=0, FSA!AE8=0), "", Ag_Needs_Plan!Z8-FSA!AE8)</f>
        <v>-0.05</v>
      </c>
      <c r="AH8" s="113">
        <f>IF(AND(Ag_Needs_Plan!AA8=0, FSA!AF8=0), "", Ag_Needs_Plan!AA8-FSA!AF8)</f>
        <v>0.04</v>
      </c>
      <c r="AI8" s="113">
        <f>IF(AND(Ag_Needs_Plan!AB8=0, FSA!AG8=0), "", Ag_Needs_Plan!AB8-FSA!AG8)</f>
        <v>0</v>
      </c>
      <c r="AJ8" s="113">
        <f>IF(AND(Ag_Needs_Plan!AC8=0, FSA!AH8=0), "", Ag_Needs_Plan!AC8-FSA!AH8)</f>
        <v>0.02</v>
      </c>
      <c r="AK8" s="113">
        <f>IF(AND(Ag_Needs_Plan!AD8=0, FSA!AI8=0), "", Ag_Needs_Plan!AD8-FSA!AI8)</f>
        <v>-0.01</v>
      </c>
      <c r="AL8" s="916">
        <f>IF(AND(Ag_Needs_Plan!AE8=0, FSA!AJ8=0), "", Ag_Needs_Plan!AE8-FSA!AJ8)</f>
        <v>0.02</v>
      </c>
    </row>
    <row r="9" spans="1:38">
      <c r="A9" s="912" t="str">
        <f>IF(Ag_Needs_Plan!A9="", "", Ag_Needs_Plan!A9)</f>
        <v>Seeds</v>
      </c>
      <c r="B9" s="913" t="str">
        <f>IF(Ag_Needs_Plan!B9="", "", Ag_Needs_Plan!B9)</f>
        <v>Packets</v>
      </c>
      <c r="C9" s="913" t="str">
        <f>IF(Ag_Needs_Plan!C9="", "", Ag_Needs_Plan!C9)</f>
        <v/>
      </c>
      <c r="D9" s="913" t="str">
        <f>IF(Ag_Needs_Plan!D9="", "", Ag_Needs_Plan!D9)</f>
        <v>Food Security &amp; Agriculture</v>
      </c>
      <c r="E9" s="914" t="str">
        <f ca="1">IFERROR(IF(SUMPRODUCT(SUMIF(INDIRECT("'"&amp;O[O]&amp;"'!$a:$a"),$A9,INDIRECT("'"&amp;O[O]&amp;"'!"&amp;ADDRESS(1, COLUMN(F:F), 2)&amp;":"&amp;ADDRESS(1, COLUMN(F:F), 2))))=0, "", SUMPRODUCT(SUMIF(INDIRECT("'"&amp;O[O]&amp;"'!$a:$a"),$A9,INDIRECT("'"&amp;O[O]&amp;"'!"&amp;ADDRESS(1, COLUMN(F:F), 2)&amp;":"&amp;ADDRESS(1, COLUMN(F:F), 2))))),)</f>
        <v/>
      </c>
      <c r="F9" s="914" t="str">
        <f ca="1">IFERROR(IF(SUMPRODUCT(SUMIF(INDIRECT("'"&amp;O[O]&amp;"'!$a:$a"),$A9,INDIRECT("'"&amp;O[O]&amp;"'!"&amp;ADDRESS(1, COLUMN(G:G), 2)&amp;":"&amp;ADDRESS(1, COLUMN(G:G), 2))))=0, "", SUMPRODUCT(SUMIF(INDIRECT("'"&amp;O[O]&amp;"'!$a:$a"),$A9,INDIRECT("'"&amp;O[O]&amp;"'!"&amp;ADDRESS(1, COLUMN(G:G), 2)&amp;":"&amp;ADDRESS(1, COLUMN(G:G), 2))))),)</f>
        <v/>
      </c>
      <c r="G9" s="914">
        <f t="shared" ca="1" si="1"/>
        <v>30</v>
      </c>
      <c r="H9" s="914">
        <f ca="1">IFERROR(IF(SUMPRODUCT(SUMIF(INDIRECT("'"&amp;O[O]&amp;"'!$a:$a"),$A9,INDIRECT("'"&amp;O[O]&amp;"'!"&amp;ADDRESS(1, COLUMN(I:I), 2)&amp;":"&amp;ADDRESS(1, COLUMN(I:I), 2))))=0, "", SUMPRODUCT(SUMIF(INDIRECT("'"&amp;O[O]&amp;"'!$a:$a"),$A9,INDIRECT("'"&amp;O[O]&amp;"'!"&amp;ADDRESS(1, COLUMN(I:I), 2)&amp;":"&amp;ADDRESS(1, COLUMN(I:I), 2))))),)</f>
        <v>15</v>
      </c>
      <c r="I9" s="914">
        <f ca="1">IFERROR(IF(SUMPRODUCT(SUMIF(INDIRECT("'"&amp;O[O]&amp;"'!$a:$a"),$A9,INDIRECT("'"&amp;O[O]&amp;"'!"&amp;ADDRESS(1, COLUMN(J:J), 2)&amp;":"&amp;ADDRESS(1, COLUMN(J:J), 2))))=0, "", SUMPRODUCT(SUMIF(INDIRECT("'"&amp;O[O]&amp;"'!$a:$a"),$A9,INDIRECT("'"&amp;O[O]&amp;"'!"&amp;ADDRESS(1, COLUMN(J:J), 2)&amp;":"&amp;ADDRESS(1, COLUMN(J:J), 2))))),)</f>
        <v>15</v>
      </c>
      <c r="J9" s="917">
        <f>IF(FSA!J9=0, "", FSA!J9)</f>
        <v>13212</v>
      </c>
      <c r="K9" s="917">
        <f>IF(Ag_Needs_Plan!E9="", "", Ag_Needs_Plan!E9)</f>
        <v>109581</v>
      </c>
      <c r="L9" s="918">
        <f t="shared" si="0"/>
        <v>96369</v>
      </c>
      <c r="M9" s="116">
        <f>IF(AND(Ag_Needs_Plan!F9=0, FSA!K9=0), "", Ag_Needs_Plan!F9-FSA!K9)</f>
        <v>4791</v>
      </c>
      <c r="N9" s="116">
        <f>IF(AND(Ag_Needs_Plan!G9=0, FSA!L9=0), "", Ag_Needs_Plan!G9-FSA!L9)</f>
        <v>28245</v>
      </c>
      <c r="O9" s="116">
        <f>IF(AND(Ag_Needs_Plan!H9=0, FSA!M9=0), "", Ag_Needs_Plan!H9-FSA!M9)</f>
        <v>9186</v>
      </c>
      <c r="P9" s="116">
        <f>IF(AND(Ag_Needs_Plan!I9=0, FSA!N9=0), "", Ag_Needs_Plan!I9-FSA!N9)</f>
        <v>1988</v>
      </c>
      <c r="Q9" s="116">
        <f>IF(AND(Ag_Needs_Plan!J9=0, FSA!O9=0), "", Ag_Needs_Plan!J9-FSA!O9)</f>
        <v>7255</v>
      </c>
      <c r="R9" s="116">
        <f>IF(AND(Ag_Needs_Plan!K9=0, FSA!P9=0), "", Ag_Needs_Plan!K9-FSA!P9)</f>
        <v>2593</v>
      </c>
      <c r="S9" s="116">
        <f>IF(AND(Ag_Needs_Plan!L9=0, FSA!Q9=0), "", Ag_Needs_Plan!L9-FSA!Q9)</f>
        <v>549</v>
      </c>
      <c r="T9" s="116">
        <f>IF(AND(Ag_Needs_Plan!M9=0, FSA!R9=0), "", Ag_Needs_Plan!M9-FSA!R9)</f>
        <v>132</v>
      </c>
      <c r="U9" s="116">
        <f>IF(AND(Ag_Needs_Plan!N9=0, FSA!S9=0), "", Ag_Needs_Plan!N9-FSA!S9)</f>
        <v>312</v>
      </c>
      <c r="V9" s="116">
        <f>IF(AND(Ag_Needs_Plan!O9=0, FSA!T9=0), "", Ag_Needs_Plan!O9-FSA!T9)</f>
        <v>180</v>
      </c>
      <c r="W9" s="116" t="str">
        <f>IF(AND(Ag_Needs_Plan!P9=0, FSA!U9=0), "", Ag_Needs_Plan!P9-FSA!U9)</f>
        <v/>
      </c>
      <c r="X9" s="116" t="str">
        <f>IF(AND(Ag_Needs_Plan!Q9=0, FSA!V9=0), "", Ag_Needs_Plan!Q9-FSA!V9)</f>
        <v/>
      </c>
      <c r="Y9" s="116">
        <f>IF(AND(Ag_Needs_Plan!R9=0, FSA!W9=0), "", Ag_Needs_Plan!R9-FSA!W9)</f>
        <v>525</v>
      </c>
      <c r="Z9" s="116">
        <f>IF(AND(Ag_Needs_Plan!S9=0, FSA!X9=0), "", Ag_Needs_Plan!S9-FSA!X9)</f>
        <v>941</v>
      </c>
      <c r="AA9" s="116">
        <f>IF(AND(Ag_Needs_Plan!T9=0, FSA!Y9=0), "", Ag_Needs_Plan!T9-FSA!Y9)</f>
        <v>275</v>
      </c>
      <c r="AB9" s="116">
        <f>IF(AND(Ag_Needs_Plan!U9=0, FSA!Z9=0), "", Ag_Needs_Plan!U9-FSA!Z9)</f>
        <v>469</v>
      </c>
      <c r="AC9" s="116">
        <f>IF(AND(Ag_Needs_Plan!V9=0, FSA!AA9=0), "", Ag_Needs_Plan!V9-FSA!AA9)</f>
        <v>1718</v>
      </c>
      <c r="AD9" s="116" t="str">
        <f>IF(AND(Ag_Needs_Plan!W9=0, FSA!AB9=0), "", Ag_Needs_Plan!W9-FSA!AB9)</f>
        <v/>
      </c>
      <c r="AE9" s="116" t="str">
        <f>IF(AND(Ag_Needs_Plan!X9=0, FSA!AC9=0), "", Ag_Needs_Plan!X9-FSA!AC9)</f>
        <v/>
      </c>
      <c r="AF9" s="116" t="str">
        <f>IF(AND(Ag_Needs_Plan!Y9=0, FSA!AD9=0), "", Ag_Needs_Plan!Y9-FSA!AD9)</f>
        <v/>
      </c>
      <c r="AG9" s="116">
        <f>IF(AND(Ag_Needs_Plan!Z9=0, FSA!AE9=0), "", Ag_Needs_Plan!Z9-FSA!AE9)</f>
        <v>32301</v>
      </c>
      <c r="AH9" s="116">
        <f>IF(AND(Ag_Needs_Plan!AA9=0, FSA!AF9=0), "", Ag_Needs_Plan!AA9-FSA!AF9)</f>
        <v>2798</v>
      </c>
      <c r="AI9" s="116">
        <f>IF(AND(Ag_Needs_Plan!AB9=0, FSA!AG9=0), "", Ag_Needs_Plan!AB9-FSA!AG9)</f>
        <v>283</v>
      </c>
      <c r="AJ9" s="116">
        <f>IF(AND(Ag_Needs_Plan!AC9=0, FSA!AH9=0), "", Ag_Needs_Plan!AC9-FSA!AH9)</f>
        <v>663</v>
      </c>
      <c r="AK9" s="116">
        <f>IF(AND(Ag_Needs_Plan!AD9=0, FSA!AI9=0), "", Ag_Needs_Plan!AD9-FSA!AI9)</f>
        <v>1022</v>
      </c>
      <c r="AL9" s="924">
        <f>IF(AND(Ag_Needs_Plan!AE9=0, FSA!AJ9=0), "", Ag_Needs_Plan!AE9-FSA!AJ9)</f>
        <v>143</v>
      </c>
    </row>
    <row r="10" spans="1:38">
      <c r="A10" s="912" t="str">
        <f>IF(Ag_Needs_Plan!A10="", "", Ag_Needs_Plan!A10)</f>
        <v>High Energy Biscuit</v>
      </c>
      <c r="B10" s="913" t="str">
        <f>IF(Ag_Needs_Plan!B10="", "", Ag_Needs_Plan!B10)</f>
        <v>MT</v>
      </c>
      <c r="C10" s="913" t="str">
        <f>IF(Ag_Needs_Plan!C10="", "", Ag_Needs_Plan!C10)</f>
        <v>10kg carton, 100bars</v>
      </c>
      <c r="D10" s="913" t="str">
        <f>IF(Ag_Needs_Plan!D10="", "", Ag_Needs_Plan!D10)</f>
        <v>Food Security &amp; Agriculture</v>
      </c>
      <c r="E10" s="914" t="str">
        <f ca="1">IFERROR(IF(SUMPRODUCT(SUMIF(INDIRECT("'"&amp;O[O]&amp;"'!$a:$a"),$A10,INDIRECT("'"&amp;O[O]&amp;"'!"&amp;ADDRESS(1, COLUMN(F:F), 2)&amp;":"&amp;ADDRESS(1, COLUMN(F:F), 2))))=0, "", SUMPRODUCT(SUMIF(INDIRECT("'"&amp;O[O]&amp;"'!$a:$a"),$A10,INDIRECT("'"&amp;O[O]&amp;"'!"&amp;ADDRESS(1, COLUMN(F:F), 2)&amp;":"&amp;ADDRESS(1, COLUMN(F:F), 2))))),)</f>
        <v/>
      </c>
      <c r="F10" s="914" t="str">
        <f ca="1">IFERROR(IF(SUMPRODUCT(SUMIF(INDIRECT("'"&amp;O[O]&amp;"'!$a:$a"),$A10,INDIRECT("'"&amp;O[O]&amp;"'!"&amp;ADDRESS(1, COLUMN(G:G), 2)&amp;":"&amp;ADDRESS(1, COLUMN(G:G), 2))))=0, "", SUMPRODUCT(SUMIF(INDIRECT("'"&amp;O[O]&amp;"'!$a:$a"),$A10,INDIRECT("'"&amp;O[O]&amp;"'!"&amp;ADDRESS(1, COLUMN(G:G), 2)&amp;":"&amp;ADDRESS(1, COLUMN(G:G), 2))))),)</f>
        <v/>
      </c>
      <c r="G10" s="914">
        <f t="shared" ca="1" si="1"/>
        <v>0.01</v>
      </c>
      <c r="H10" s="914">
        <f ca="1">IFERROR(IF(SUMPRODUCT(SUMIF(INDIRECT("'"&amp;O[O]&amp;"'!$a:$a"),$A10,INDIRECT("'"&amp;O[O]&amp;"'!"&amp;ADDRESS(1, COLUMN(I:I), 2)&amp;":"&amp;ADDRESS(1, COLUMN(I:I), 2))))=0, "", SUMPRODUCT(SUMIF(INDIRECT("'"&amp;O[O]&amp;"'!$a:$a"),$A10,INDIRECT("'"&amp;O[O]&amp;"'!"&amp;ADDRESS(1, COLUMN(I:I), 2)&amp;":"&amp;ADDRESS(1, COLUMN(I:I), 2))))),)</f>
        <v>0.01</v>
      </c>
      <c r="I10" s="914" t="str">
        <f ca="1">IFERROR(IF(SUMPRODUCT(SUMIF(INDIRECT("'"&amp;O[O]&amp;"'!$a:$a"),$A10,INDIRECT("'"&amp;O[O]&amp;"'!"&amp;ADDRESS(1, COLUMN(J:J), 2)&amp;":"&amp;ADDRESS(1, COLUMN(J:J), 2))))=0, "", SUMPRODUCT(SUMIF(INDIRECT("'"&amp;O[O]&amp;"'!$a:$a"),$A10,INDIRECT("'"&amp;O[O]&amp;"'!"&amp;ADDRESS(1, COLUMN(J:J), 2)&amp;":"&amp;ADDRESS(1, COLUMN(J:J), 2))))),)</f>
        <v/>
      </c>
      <c r="J10" s="917">
        <f>IF(FSA!J10=0, "", FSA!J10)</f>
        <v>41</v>
      </c>
      <c r="K10" s="914">
        <f>IF(Ag_Needs_Plan!E10="", "", Ag_Needs_Plan!E10)</f>
        <v>40.520000000000003</v>
      </c>
      <c r="L10" s="915">
        <f t="shared" si="0"/>
        <v>-0.48</v>
      </c>
      <c r="M10" s="113" t="str">
        <f>IF(AND(Ag_Needs_Plan!F10=0, FSA!K10=0), "", Ag_Needs_Plan!F10-FSA!K10)</f>
        <v/>
      </c>
      <c r="N10" s="113" t="str">
        <f>IF(AND(Ag_Needs_Plan!G10=0, FSA!L10=0), "", Ag_Needs_Plan!G10-FSA!L10)</f>
        <v/>
      </c>
      <c r="O10" s="113" t="str">
        <f>IF(AND(Ag_Needs_Plan!H10=0, FSA!M10=0), "", Ag_Needs_Plan!H10-FSA!M10)</f>
        <v/>
      </c>
      <c r="P10" s="113" t="str">
        <f>IF(AND(Ag_Needs_Plan!I10=0, FSA!N10=0), "", Ag_Needs_Plan!I10-FSA!N10)</f>
        <v/>
      </c>
      <c r="Q10" s="113" t="str">
        <f>IF(AND(Ag_Needs_Plan!J10=0, FSA!O10=0), "", Ag_Needs_Plan!J10-FSA!O10)</f>
        <v/>
      </c>
      <c r="R10" s="113">
        <f>IF(AND(Ag_Needs_Plan!K10=0, FSA!P10=0), "", Ag_Needs_Plan!K10-FSA!P10)</f>
        <v>0</v>
      </c>
      <c r="S10" s="113">
        <f>IF(AND(Ag_Needs_Plan!L10=0, FSA!Q10=0), "", Ag_Needs_Plan!L10-FSA!Q10)</f>
        <v>0</v>
      </c>
      <c r="T10" s="113">
        <f>IF(AND(Ag_Needs_Plan!M10=0, FSA!R10=0), "", Ag_Needs_Plan!M10-FSA!R10)</f>
        <v>0</v>
      </c>
      <c r="U10" s="113">
        <f>IF(AND(Ag_Needs_Plan!N10=0, FSA!S10=0), "", Ag_Needs_Plan!N10-FSA!S10)</f>
        <v>0</v>
      </c>
      <c r="V10" s="113">
        <f>IF(AND(Ag_Needs_Plan!O10=0, FSA!T10=0), "", Ag_Needs_Plan!O10-FSA!T10)</f>
        <v>0</v>
      </c>
      <c r="W10" s="113" t="str">
        <f>IF(AND(Ag_Needs_Plan!P10=0, FSA!U10=0), "", Ag_Needs_Plan!P10-FSA!U10)</f>
        <v/>
      </c>
      <c r="X10" s="113" t="str">
        <f>IF(AND(Ag_Needs_Plan!Q10=0, FSA!V10=0), "", Ag_Needs_Plan!Q10-FSA!V10)</f>
        <v/>
      </c>
      <c r="Y10" s="113" t="str">
        <f>IF(AND(Ag_Needs_Plan!R10=0, FSA!W10=0), "", Ag_Needs_Plan!R10-FSA!W10)</f>
        <v/>
      </c>
      <c r="Z10" s="113" t="str">
        <f>IF(AND(Ag_Needs_Plan!S10=0, FSA!X10=0), "", Ag_Needs_Plan!S10-FSA!X10)</f>
        <v/>
      </c>
      <c r="AA10" s="113" t="str">
        <f>IF(AND(Ag_Needs_Plan!T10=0, FSA!Y10=0), "", Ag_Needs_Plan!T10-FSA!Y10)</f>
        <v/>
      </c>
      <c r="AB10" s="113" t="str">
        <f>IF(AND(Ag_Needs_Plan!U10=0, FSA!Z10=0), "", Ag_Needs_Plan!U10-FSA!Z10)</f>
        <v/>
      </c>
      <c r="AC10" s="113" t="str">
        <f>IF(AND(Ag_Needs_Plan!V10=0, FSA!AA10=0), "", Ag_Needs_Plan!V10-FSA!AA10)</f>
        <v/>
      </c>
      <c r="AD10" s="113" t="str">
        <f>IF(AND(Ag_Needs_Plan!W10=0, FSA!AB10=0), "", Ag_Needs_Plan!W10-FSA!AB10)</f>
        <v/>
      </c>
      <c r="AE10" s="113" t="str">
        <f>IF(AND(Ag_Needs_Plan!X10=0, FSA!AC10=0), "", Ag_Needs_Plan!X10-FSA!AC10)</f>
        <v/>
      </c>
      <c r="AF10" s="113" t="str">
        <f>IF(AND(Ag_Needs_Plan!Y10=0, FSA!AD10=0), "", Ag_Needs_Plan!Y10-FSA!AD10)</f>
        <v/>
      </c>
      <c r="AG10" s="113">
        <f>IF(AND(Ag_Needs_Plan!Z10=0, FSA!AE10=0), "", Ag_Needs_Plan!Z10-FSA!AE10)</f>
        <v>0</v>
      </c>
      <c r="AH10" s="113">
        <f>IF(AND(Ag_Needs_Plan!AA10=0, FSA!AF10=0), "", Ag_Needs_Plan!AA10-FSA!AF10)</f>
        <v>0</v>
      </c>
      <c r="AI10" s="113">
        <f>IF(AND(Ag_Needs_Plan!AB10=0, FSA!AG10=0), "", Ag_Needs_Plan!AB10-FSA!AG10)</f>
        <v>0</v>
      </c>
      <c r="AJ10" s="113" t="str">
        <f>IF(AND(Ag_Needs_Plan!AC10=0, FSA!AH10=0), "", Ag_Needs_Plan!AC10-FSA!AH10)</f>
        <v/>
      </c>
      <c r="AK10" s="113" t="str">
        <f>IF(AND(Ag_Needs_Plan!AD10=0, FSA!AI10=0), "", Ag_Needs_Plan!AD10-FSA!AI10)</f>
        <v/>
      </c>
      <c r="AL10" s="916" t="str">
        <f>IF(AND(Ag_Needs_Plan!AE10=0, FSA!AJ10=0), "", Ag_Needs_Plan!AE10-FSA!AJ10)</f>
        <v/>
      </c>
    </row>
    <row r="11" spans="1:38">
      <c r="A11" s="912" t="str">
        <f>IF(Ag_Needs_Plan!A11="", "", Ag_Needs_Plan!A11)</f>
        <v>Planting Material</v>
      </c>
      <c r="B11" s="913" t="str">
        <f>IF(Ag_Needs_Plan!B11="", "", Ag_Needs_Plan!B11)</f>
        <v>Kit</v>
      </c>
      <c r="C11" s="913" t="str">
        <f>IF(Ag_Needs_Plan!C11="", "", Ag_Needs_Plan!C11)</f>
        <v>Number of cuttings</v>
      </c>
      <c r="D11" s="913" t="str">
        <f>IF(Ag_Needs_Plan!D11="", "", Ag_Needs_Plan!D11)</f>
        <v>Food Security &amp; Agriculture</v>
      </c>
      <c r="E11" s="914" t="str">
        <f ca="1">IFERROR(IF(SUMPRODUCT(SUMIF(INDIRECT("'"&amp;O[O]&amp;"'!$a:$a"),$A11,INDIRECT("'"&amp;O[O]&amp;"'!"&amp;ADDRESS(1, COLUMN(F:F), 2)&amp;":"&amp;ADDRESS(1, COLUMN(F:F), 2))))=0, "", SUMPRODUCT(SUMIF(INDIRECT("'"&amp;O[O]&amp;"'!$a:$a"),$A11,INDIRECT("'"&amp;O[O]&amp;"'!"&amp;ADDRESS(1, COLUMN(F:F), 2)&amp;":"&amp;ADDRESS(1, COLUMN(F:F), 2))))),)</f>
        <v/>
      </c>
      <c r="F11" s="914" t="str">
        <f ca="1">IFERROR(IF(SUMPRODUCT(SUMIF(INDIRECT("'"&amp;O[O]&amp;"'!$a:$a"),$A11,INDIRECT("'"&amp;O[O]&amp;"'!"&amp;ADDRESS(1, COLUMN(G:G), 2)&amp;":"&amp;ADDRESS(1, COLUMN(G:G), 2))))=0, "", SUMPRODUCT(SUMIF(INDIRECT("'"&amp;O[O]&amp;"'!$a:$a"),$A11,INDIRECT("'"&amp;O[O]&amp;"'!"&amp;ADDRESS(1, COLUMN(G:G), 2)&amp;":"&amp;ADDRESS(1, COLUMN(G:G), 2))))),)</f>
        <v/>
      </c>
      <c r="G11" s="914" t="str">
        <f t="shared" ca="1" si="1"/>
        <v/>
      </c>
      <c r="H11" s="914" t="str">
        <f ca="1">IFERROR(IF(SUMPRODUCT(SUMIF(INDIRECT("'"&amp;O[O]&amp;"'!$a:$a"),$A11,INDIRECT("'"&amp;O[O]&amp;"'!"&amp;ADDRESS(1, COLUMN(I:I), 2)&amp;":"&amp;ADDRESS(1, COLUMN(I:I), 2))))=0, "", SUMPRODUCT(SUMIF(INDIRECT("'"&amp;O[O]&amp;"'!$a:$a"),$A11,INDIRECT("'"&amp;O[O]&amp;"'!"&amp;ADDRESS(1, COLUMN(I:I), 2)&amp;":"&amp;ADDRESS(1, COLUMN(I:I), 2))))),)</f>
        <v/>
      </c>
      <c r="I11" s="914" t="str">
        <f ca="1">IFERROR(IF(SUMPRODUCT(SUMIF(INDIRECT("'"&amp;O[O]&amp;"'!$a:$a"),$A11,INDIRECT("'"&amp;O[O]&amp;"'!"&amp;ADDRESS(1, COLUMN(J:J), 2)&amp;":"&amp;ADDRESS(1, COLUMN(J:J), 2))))=0, "", SUMPRODUCT(SUMIF(INDIRECT("'"&amp;O[O]&amp;"'!$a:$a"),$A11,INDIRECT("'"&amp;O[O]&amp;"'!"&amp;ADDRESS(1, COLUMN(J:J), 2)&amp;":"&amp;ADDRESS(1, COLUMN(J:J), 2))))),)</f>
        <v/>
      </c>
      <c r="J11" s="917">
        <f>IF(FSA!J11=0, "", FSA!J11)</f>
        <v>8140</v>
      </c>
      <c r="K11" s="917">
        <f>IF(Ag_Needs_Plan!E11="", "", Ag_Needs_Plan!E11)</f>
        <v>88950</v>
      </c>
      <c r="L11" s="918">
        <f t="shared" si="0"/>
        <v>80810</v>
      </c>
      <c r="M11" s="116" t="str">
        <f>IF(AND(Ag_Needs_Plan!F11=0, FSA!K11=0), "", Ag_Needs_Plan!F11-FSA!K11)</f>
        <v/>
      </c>
      <c r="N11" s="116" t="str">
        <f>IF(AND(Ag_Needs_Plan!G11=0, FSA!L11=0), "", Ag_Needs_Plan!G11-FSA!L11)</f>
        <v/>
      </c>
      <c r="O11" s="116" t="str">
        <f>IF(AND(Ag_Needs_Plan!H11=0, FSA!M11=0), "", Ag_Needs_Plan!H11-FSA!M11)</f>
        <v/>
      </c>
      <c r="P11" s="116" t="str">
        <f>IF(AND(Ag_Needs_Plan!I11=0, FSA!N11=0), "", Ag_Needs_Plan!I11-FSA!N11)</f>
        <v/>
      </c>
      <c r="Q11" s="116">
        <f>IF(AND(Ag_Needs_Plan!J11=0, FSA!O11=0), "", Ag_Needs_Plan!J11-FSA!O11)</f>
        <v>26290</v>
      </c>
      <c r="R11" s="116">
        <f>IF(AND(Ag_Needs_Plan!K11=0, FSA!P11=0), "", Ag_Needs_Plan!K11-FSA!P11)</f>
        <v>6710</v>
      </c>
      <c r="S11" s="116">
        <f>IF(AND(Ag_Needs_Plan!L11=0, FSA!Q11=0), "", Ag_Needs_Plan!L11-FSA!Q11)</f>
        <v>0</v>
      </c>
      <c r="T11" s="116">
        <f>IF(AND(Ag_Needs_Plan!M11=0, FSA!R11=0), "", Ag_Needs_Plan!M11-FSA!R11)</f>
        <v>0</v>
      </c>
      <c r="U11" s="116">
        <f>IF(AND(Ag_Needs_Plan!N11=0, FSA!S11=0), "", Ag_Needs_Plan!N11-FSA!S11)</f>
        <v>0</v>
      </c>
      <c r="V11" s="116">
        <f>IF(AND(Ag_Needs_Plan!O11=0, FSA!T11=0), "", Ag_Needs_Plan!O11-FSA!T11)</f>
        <v>0</v>
      </c>
      <c r="W11" s="116" t="str">
        <f>IF(AND(Ag_Needs_Plan!P11=0, FSA!U11=0), "", Ag_Needs_Plan!P11-FSA!U11)</f>
        <v/>
      </c>
      <c r="X11" s="116" t="str">
        <f>IF(AND(Ag_Needs_Plan!Q11=0, FSA!V11=0), "", Ag_Needs_Plan!Q11-FSA!V11)</f>
        <v/>
      </c>
      <c r="Y11" s="116">
        <f>IF(AND(Ag_Needs_Plan!R11=0, FSA!W11=0), "", Ag_Needs_Plan!R11-FSA!W11)</f>
        <v>770</v>
      </c>
      <c r="Z11" s="116">
        <f>IF(AND(Ag_Needs_Plan!S11=0, FSA!X11=0), "", Ag_Needs_Plan!S11-FSA!X11)</f>
        <v>1430</v>
      </c>
      <c r="AA11" s="116">
        <f>IF(AND(Ag_Needs_Plan!T11=0, FSA!Y11=0), "", Ag_Needs_Plan!T11-FSA!Y11)</f>
        <v>550</v>
      </c>
      <c r="AB11" s="116">
        <f>IF(AND(Ag_Needs_Plan!U11=0, FSA!Z11=0), "", Ag_Needs_Plan!U11-FSA!Z11)</f>
        <v>1320</v>
      </c>
      <c r="AC11" s="116">
        <f>IF(AND(Ag_Needs_Plan!V11=0, FSA!AA11=0), "", Ag_Needs_Plan!V11-FSA!AA11)</f>
        <v>3740</v>
      </c>
      <c r="AD11" s="116" t="str">
        <f>IF(AND(Ag_Needs_Plan!W11=0, FSA!AB11=0), "", Ag_Needs_Plan!W11-FSA!AB11)</f>
        <v/>
      </c>
      <c r="AE11" s="116" t="str">
        <f>IF(AND(Ag_Needs_Plan!X11=0, FSA!AC11=0), "", Ag_Needs_Plan!X11-FSA!AC11)</f>
        <v/>
      </c>
      <c r="AF11" s="116" t="str">
        <f>IF(AND(Ag_Needs_Plan!Y11=0, FSA!AD11=0), "", Ag_Needs_Plan!Y11-FSA!AD11)</f>
        <v/>
      </c>
      <c r="AG11" s="116">
        <f>IF(AND(Ag_Needs_Plan!Z11=0, FSA!AE11=0), "", Ag_Needs_Plan!Z11-FSA!AE11)</f>
        <v>40000</v>
      </c>
      <c r="AH11" s="116" t="str">
        <f>IF(AND(Ag_Needs_Plan!AA11=0, FSA!AF11=0), "", Ag_Needs_Plan!AA11-FSA!AF11)</f>
        <v/>
      </c>
      <c r="AI11" s="116" t="str">
        <f>IF(AND(Ag_Needs_Plan!AB11=0, FSA!AG11=0), "", Ag_Needs_Plan!AB11-FSA!AG11)</f>
        <v/>
      </c>
      <c r="AJ11" s="116" t="str">
        <f>IF(AND(Ag_Needs_Plan!AC11=0, FSA!AH11=0), "", Ag_Needs_Plan!AC11-FSA!AH11)</f>
        <v/>
      </c>
      <c r="AK11" s="116" t="str">
        <f>IF(AND(Ag_Needs_Plan!AD11=0, FSA!AI11=0), "", Ag_Needs_Plan!AD11-FSA!AI11)</f>
        <v/>
      </c>
      <c r="AL11" s="924" t="str">
        <f>IF(AND(Ag_Needs_Plan!AE11=0, FSA!AJ11=0), "", Ag_Needs_Plan!AE11-FSA!AJ11)</f>
        <v/>
      </c>
    </row>
    <row r="12" spans="1:38">
      <c r="A12" s="912" t="str">
        <f>IF(Ag_Needs_Plan!A12="", "", Ag_Needs_Plan!A12)</f>
        <v>Shelter Tool Kit</v>
      </c>
      <c r="B12" s="913" t="str">
        <f>IF(Ag_Needs_Plan!B12="", "", Ag_Needs_Plan!B12)</f>
        <v>Kit</v>
      </c>
      <c r="C12" s="913" t="str">
        <f>IF(Ag_Needs_Plan!C12="", "", Ag_Needs_Plan!C12)</f>
        <v/>
      </c>
      <c r="D12" s="913" t="str">
        <f>IF(Ag_Needs_Plan!D12="", "", Ag_Needs_Plan!D12)</f>
        <v>Shelter</v>
      </c>
      <c r="E12" s="917">
        <f ca="1">IFERROR(SUMPRODUCT(SUMIF(INDIRECT("'"&amp;O[O]&amp;"'!$a:$a"),$A12,INDIRECT("'"&amp;O[O]&amp;"'!"&amp;ADDRESS(1, COLUMN(F:F), 2)&amp;":"&amp;ADDRESS(1, COLUMN(F:F), 2)))),)</f>
        <v>0</v>
      </c>
      <c r="F12" s="917">
        <f ca="1">IFERROR(SUMPRODUCT(SUMIF(INDIRECT("'"&amp;O[O]&amp;"'!$a:$a"),$A12,INDIRECT("'"&amp;O[O]&amp;"'!"&amp;ADDRESS(1, COLUMN(G:G), 2)&amp;":"&amp;ADDRESS(1, COLUMN(G:G), 2)))),)</f>
        <v>500</v>
      </c>
      <c r="G12" s="914">
        <f t="shared" ca="1" si="1"/>
        <v>2005</v>
      </c>
      <c r="H12" s="917">
        <f ca="1">IFERROR(IF(SUMPRODUCT(SUMIF(INDIRECT("'"&amp;O[O]&amp;"'!$a:$a"),$A12,INDIRECT("'"&amp;O[O]&amp;"'!"&amp;ADDRESS(1, COLUMN(I:I), 2)&amp;":"&amp;ADDRESS(1, COLUMN(I:I), 2))))=0, "", SUMPRODUCT(SUMIF(INDIRECT("'"&amp;O[O]&amp;"'!$a:$a"),$A12,INDIRECT("'"&amp;O[O]&amp;"'!"&amp;ADDRESS(1, COLUMN(I:I), 2)&amp;":"&amp;ADDRESS(1, COLUMN(I:I), 2))))),)</f>
        <v>571</v>
      </c>
      <c r="I12" s="917">
        <f ca="1">IFERROR(IF(SUMPRODUCT(SUMIF(INDIRECT("'"&amp;O[O]&amp;"'!$a:$a"),$A12,INDIRECT("'"&amp;O[O]&amp;"'!"&amp;ADDRESS(1, COLUMN(J:J), 2)&amp;":"&amp;ADDRESS(1, COLUMN(J:J), 2))))=0, "", SUMPRODUCT(SUMIF(INDIRECT("'"&amp;O[O]&amp;"'!$a:$a"),$A12,INDIRECT("'"&amp;O[O]&amp;"'!"&amp;ADDRESS(1, COLUMN(J:J), 2)&amp;":"&amp;ADDRESS(1, COLUMN(J:J), 2))))),)</f>
        <v>1434</v>
      </c>
      <c r="J12" s="917">
        <f ca="1">IFERROR(SUMPRODUCT(SUMIF(INDIRECT("'"&amp;O[O]&amp;"'!$a:$a"),$A12,INDIRECT("'"&amp;O[O]&amp;"'!"&amp;ADDRESS(1, COLUMN(K:K), 2)&amp;":"&amp;ADDRESS(1, COLUMN(K:K), 2)))),)</f>
        <v>3932</v>
      </c>
      <c r="K12" s="917">
        <f>IF(Ag_Needs_Plan!E12="", "", Ag_Needs_Plan!E12)</f>
        <v>8151</v>
      </c>
      <c r="L12" s="918">
        <f t="shared" ca="1" si="0"/>
        <v>4219</v>
      </c>
      <c r="M12" s="917">
        <f ca="1">IF(AND(Ag_Needs_Plan!F12=0, SUMPRODUCT(SUMIF(INDIRECT("'"&amp;O[O]&amp;"'!$a:$a"),$A12,INDIRECT("'"&amp;O[O]&amp;"'!"&amp;ADDRESS(1, COLUMN(L:L), 2)&amp;":"&amp;ADDRESS(1, COLUMN(L:L), 2))))=0), "", IF(Ag_Needs_Plan!F12="", 0, Ag_Needs_Plan!F12)-IFERROR(SUMPRODUCT(SUMIF(INDIRECT("'"&amp;O[O]&amp;"'!$a:$a"),$A12,INDIRECT("'"&amp;O[O]&amp;"'!"&amp;ADDRESS(1, COLUMN(L:L), 2)&amp;":"&amp;ADDRESS(1, COLUMN(L:L), 2)))),))</f>
        <v>412</v>
      </c>
      <c r="N12" s="917" t="str">
        <f ca="1">IF(AND(Ag_Needs_Plan!G12=0, SUMPRODUCT(SUMIF(INDIRECT("'"&amp;O[O]&amp;"'!$a:$a"),$A12,INDIRECT("'"&amp;O[O]&amp;"'!"&amp;ADDRESS(1, COLUMN(M:M), 2)&amp;":"&amp;ADDRESS(1, COLUMN(M:M), 2))))=0), "", IF(Ag_Needs_Plan!G12="", 0, Ag_Needs_Plan!G12)-IFERROR(SUMPRODUCT(SUMIF(INDIRECT("'"&amp;O[O]&amp;"'!$a:$a"),$A12,INDIRECT("'"&amp;O[O]&amp;"'!"&amp;ADDRESS(1, COLUMN(M:M), 2)&amp;":"&amp;ADDRESS(1, COLUMN(M:M), 2)))),))</f>
        <v/>
      </c>
      <c r="O12" s="917">
        <f ca="1">IF(AND(Ag_Needs_Plan!H12=0, SUMPRODUCT(SUMIF(INDIRECT("'"&amp;O[O]&amp;"'!$a:$a"),$A12,INDIRECT("'"&amp;O[O]&amp;"'!"&amp;ADDRESS(1, COLUMN(N:N), 2)&amp;":"&amp;ADDRESS(1, COLUMN(N:N), 2))))=0), "", IF(Ag_Needs_Plan!H12="", 0, Ag_Needs_Plan!H12)-IFERROR(SUMPRODUCT(SUMIF(INDIRECT("'"&amp;O[O]&amp;"'!$a:$a"),$A12,INDIRECT("'"&amp;O[O]&amp;"'!"&amp;ADDRESS(1, COLUMN(N:N), 2)&amp;":"&amp;ADDRESS(1, COLUMN(N:N), 2)))),))</f>
        <v>518</v>
      </c>
      <c r="P12" s="917">
        <f ca="1">IF(AND(Ag_Needs_Plan!I12=0, SUMPRODUCT(SUMIF(INDIRECT("'"&amp;O[O]&amp;"'!$a:$a"),$A12,INDIRECT("'"&amp;O[O]&amp;"'!"&amp;ADDRESS(1, COLUMN(O:O), 2)&amp;":"&amp;ADDRESS(1, COLUMN(O:O), 2))))=0), "", IF(Ag_Needs_Plan!I12="", 0, Ag_Needs_Plan!I12)-IFERROR(SUMPRODUCT(SUMIF(INDIRECT("'"&amp;O[O]&amp;"'!$a:$a"),$A12,INDIRECT("'"&amp;O[O]&amp;"'!"&amp;ADDRESS(1, COLUMN(O:O), 2)&amp;":"&amp;ADDRESS(1, COLUMN(O:O), 2)))),))</f>
        <v>-26</v>
      </c>
      <c r="Q12" s="917">
        <f ca="1">IF(AND(Ag_Needs_Plan!J12=0, SUMPRODUCT(SUMIF(INDIRECT("'"&amp;O[O]&amp;"'!$a:$a"),$A12,INDIRECT("'"&amp;O[O]&amp;"'!"&amp;ADDRESS(1, COLUMN(P:P), 2)&amp;":"&amp;ADDRESS(1, COLUMN(P:P), 2))))=0), "", IF(Ag_Needs_Plan!J12="", 0, Ag_Needs_Plan!J12)-IFERROR(SUMPRODUCT(SUMIF(INDIRECT("'"&amp;O[O]&amp;"'!$a:$a"),$A12,INDIRECT("'"&amp;O[O]&amp;"'!"&amp;ADDRESS(1, COLUMN(P:P), 2)&amp;":"&amp;ADDRESS(1, COLUMN(P:P), 2)))),))</f>
        <v>619</v>
      </c>
      <c r="R12" s="917">
        <f ca="1">IF(AND(Ag_Needs_Plan!K12=0, SUMPRODUCT(SUMIF(INDIRECT("'"&amp;O[O]&amp;"'!$a:$a"),$A12,INDIRECT("'"&amp;O[O]&amp;"'!"&amp;ADDRESS(1, COLUMN(Q:Q), 2)&amp;":"&amp;ADDRESS(1, COLUMN(Q:Q), 2))))=0), "", IF(Ag_Needs_Plan!K12="", 0, Ag_Needs_Plan!K12)-IFERROR(SUMPRODUCT(SUMIF(INDIRECT("'"&amp;O[O]&amp;"'!$a:$a"),$A12,INDIRECT("'"&amp;O[O]&amp;"'!"&amp;ADDRESS(1, COLUMN(Q:Q), 2)&amp;":"&amp;ADDRESS(1, COLUMN(Q:Q), 2)))),))</f>
        <v>-109</v>
      </c>
      <c r="S12" s="917">
        <f ca="1">IF(AND(Ag_Needs_Plan!L12=0, SUMPRODUCT(SUMIF(INDIRECT("'"&amp;O[O]&amp;"'!$a:$a"),$A12,INDIRECT("'"&amp;O[O]&amp;"'!"&amp;ADDRESS(1, COLUMN(R:R), 2)&amp;":"&amp;ADDRESS(1, COLUMN(R:R), 2))))=0), "", IF(Ag_Needs_Plan!L12="", 0, Ag_Needs_Plan!L12)-IFERROR(SUMPRODUCT(SUMIF(INDIRECT("'"&amp;O[O]&amp;"'!$a:$a"),$A12,INDIRECT("'"&amp;O[O]&amp;"'!"&amp;ADDRESS(1, COLUMN(R:R), 2)&amp;":"&amp;ADDRESS(1, COLUMN(R:R), 2)))),))</f>
        <v>-86</v>
      </c>
      <c r="T12" s="917">
        <f ca="1">IF(AND(Ag_Needs_Plan!M12=0, SUMPRODUCT(SUMIF(INDIRECT("'"&amp;O[O]&amp;"'!$a:$a"),$A12,INDIRECT("'"&amp;O[O]&amp;"'!"&amp;ADDRESS(1, COLUMN(S:S), 2)&amp;":"&amp;ADDRESS(1, COLUMN(S:S), 2))))=0), "", IF(Ag_Needs_Plan!M12="", 0, Ag_Needs_Plan!M12)-IFERROR(SUMPRODUCT(SUMIF(INDIRECT("'"&amp;O[O]&amp;"'!$a:$a"),$A12,INDIRECT("'"&amp;O[O]&amp;"'!"&amp;ADDRESS(1, COLUMN(S:S), 2)&amp;":"&amp;ADDRESS(1, COLUMN(S:S), 2)))),))</f>
        <v>0</v>
      </c>
      <c r="U12" s="917">
        <f ca="1">IF(AND(Ag_Needs_Plan!N12=0, SUMPRODUCT(SUMIF(INDIRECT("'"&amp;O[O]&amp;"'!$a:$a"),$A12,INDIRECT("'"&amp;O[O]&amp;"'!"&amp;ADDRESS(1, COLUMN(T:T), 2)&amp;":"&amp;ADDRESS(1, COLUMN(T:T), 2))))=0), "", IF(Ag_Needs_Plan!N12="", 0, Ag_Needs_Plan!N12)-IFERROR(SUMPRODUCT(SUMIF(INDIRECT("'"&amp;O[O]&amp;"'!$a:$a"),$A12,INDIRECT("'"&amp;O[O]&amp;"'!"&amp;ADDRESS(1, COLUMN(T:T), 2)&amp;":"&amp;ADDRESS(1, COLUMN(T:T), 2)))),))</f>
        <v>0</v>
      </c>
      <c r="V12" s="917">
        <f ca="1">IF(AND(Ag_Needs_Plan!N12=0, SUM(IFERROR(SUMPRODUCT(SUMIF(INDIRECT("'"&amp;O[O]&amp;"'!$a:$a"),$A12,INDIRECT("'"&amp;O[O]&amp;"'!"&amp;ADDRESS(1, COLUMN(U:U), 2)&amp;":"&amp;ADDRESS(1, COLUMN(U:U), 2)))),), IFERROR(SUMPRODUCT(SUMIF(INDIRECT("'"&amp;O[O]&amp;"'!$a:$a"),$A12,INDIRECT("'"&amp;O[O]&amp;"'!"&amp;ADDRESS(1, COLUMN(V:V), 2)&amp;":"&amp;ADDRESS(1, COLUMN(V:V), 2)))),))=0), "", IF(Ag_Needs_Plan!O12="", 0, Ag_Needs_Plan!O12)-SUM(IFERROR(SUMPRODUCT(SUMIF(INDIRECT("'"&amp;O[O]&amp;"'!$a:$a"),$A12,INDIRECT("'"&amp;O[O]&amp;"'!"&amp;ADDRESS(1, COLUMN(U:U), 2)&amp;":"&amp;ADDRESS(1, COLUMN(U:U), 2)))),), IFERROR(SUMPRODUCT(SUMIF(INDIRECT("'"&amp;O[O]&amp;"'!$a:$a"),$A12,INDIRECT("'"&amp;O[O]&amp;"'!"&amp;ADDRESS(1, COLUMN(V:V), 2)&amp;":"&amp;ADDRESS(1, COLUMN(V:V), 2)))),)))</f>
        <v>-37</v>
      </c>
      <c r="W12" s="917">
        <f ca="1">IF(AND(Ag_Needs_Plan!P12=0, SUMPRODUCT(SUMIF(INDIRECT("'"&amp;O[O]&amp;"'!$a:$a"),$A12,INDIRECT("'"&amp;O[O]&amp;"'!"&amp;ADDRESS(1, COLUMN(U:U), 2)&amp;":"&amp;ADDRESS(1, COLUMN(U:U), 2))))=0), "", IF(Ag_Needs_Plan!P12="", 0, Ag_Needs_Plan!P12)-IFERROR(SUMPRODUCT(SUMIF(INDIRECT("'"&amp;O[O]&amp;"'!$a:$a"),$A12,INDIRECT("'"&amp;O[O]&amp;"'!"&amp;ADDRESS(1, COLUMN(U:U), 2)&amp;":"&amp;ADDRESS(1, COLUMN(U:U), 2)))),))</f>
        <v>-9</v>
      </c>
      <c r="X12" s="917">
        <f ca="1">IF(AND(Ag_Needs_Plan!Q12=0, SUMPRODUCT(SUMIF(INDIRECT("'"&amp;O[O]&amp;"'!$a:$a"),$A12,INDIRECT("'"&amp;O[O]&amp;"'!"&amp;ADDRESS(1, COLUMN(V:V), 2)&amp;":"&amp;ADDRESS(1, COLUMN(V:V), 2))))=0), "", IF(Ag_Needs_Plan!Q12="", 0, Ag_Needs_Plan!Q12)-IFERROR(SUMPRODUCT(SUMIF(INDIRECT("'"&amp;O[O]&amp;"'!$a:$a"),$A12,INDIRECT("'"&amp;O[O]&amp;"'!"&amp;ADDRESS(1, COLUMN(V:V), 2)&amp;":"&amp;ADDRESS(1, COLUMN(V:V), 2)))),))</f>
        <v>-28</v>
      </c>
      <c r="Y12" s="917">
        <f ca="1">IF(AND(Ag_Needs_Plan!R12=0, SUMPRODUCT(SUMIF(INDIRECT("'"&amp;O[O]&amp;"'!$a:$a"),$A12,INDIRECT("'"&amp;O[O]&amp;"'!"&amp;ADDRESS(1, COLUMN(W:W), 2)&amp;":"&amp;ADDRESS(1, COLUMN(W:W), 2))))=0), "", IF(Ag_Needs_Plan!R12="", 0, Ag_Needs_Plan!R12)-IFERROR(SUMPRODUCT(SUMIF(INDIRECT("'"&amp;O[O]&amp;"'!$a:$a"),$A12,INDIRECT("'"&amp;O[O]&amp;"'!"&amp;ADDRESS(1, COLUMN(W:W), 2)&amp;":"&amp;ADDRESS(1, COLUMN(W:W), 2)))),))</f>
        <v>51</v>
      </c>
      <c r="Z12" s="917">
        <f ca="1">IF(AND(Ag_Needs_Plan!S12=0, SUMPRODUCT(SUMIF(INDIRECT("'"&amp;O[O]&amp;"'!$a:$a"),$A12,INDIRECT("'"&amp;O[O]&amp;"'!"&amp;ADDRESS(1, COLUMN(X:X), 2)&amp;":"&amp;ADDRESS(1, COLUMN(X:X), 2))))=0), "", IF(Ag_Needs_Plan!S12="", 0, Ag_Needs_Plan!S12)-IFERROR(SUMPRODUCT(SUMIF(INDIRECT("'"&amp;O[O]&amp;"'!$a:$a"),$A12,INDIRECT("'"&amp;O[O]&amp;"'!"&amp;ADDRESS(1, COLUMN(X:X), 2)&amp;":"&amp;ADDRESS(1, COLUMN(X:X), 2)))),))</f>
        <v>27</v>
      </c>
      <c r="AA12" s="917">
        <f ca="1">IF(AND(Ag_Needs_Plan!T12=0, SUMPRODUCT(SUMIF(INDIRECT("'"&amp;O[O]&amp;"'!$a:$a"),$A12,INDIRECT("'"&amp;O[O]&amp;"'!"&amp;ADDRESS(1, COLUMN(Y:Y), 2)&amp;":"&amp;ADDRESS(1, COLUMN(Y:Y), 2))))=0), "", IF(Ag_Needs_Plan!T12="", 0, Ag_Needs_Plan!T12)-IFERROR(SUMPRODUCT(SUMIF(INDIRECT("'"&amp;O[O]&amp;"'!$a:$a"),$A12,INDIRECT("'"&amp;O[O]&amp;"'!"&amp;ADDRESS(1, COLUMN(Y:Y), 2)&amp;":"&amp;ADDRESS(1, COLUMN(Y:Y), 2)))),))</f>
        <v>48</v>
      </c>
      <c r="AB12" s="917">
        <f ca="1">IF(AND(Ag_Needs_Plan!U12=0, SUMPRODUCT(SUMIF(INDIRECT("'"&amp;O[O]&amp;"'!$a:$a"),$A12,INDIRECT("'"&amp;O[O]&amp;"'!"&amp;ADDRESS(1, COLUMN(Z:Z), 2)&amp;":"&amp;ADDRESS(1, COLUMN(Z:Z), 2))))=0), "", IF(Ag_Needs_Plan!U12="", 0, Ag_Needs_Plan!U12)-IFERROR(SUMPRODUCT(SUMIF(INDIRECT("'"&amp;O[O]&amp;"'!$a:$a"),$A12,INDIRECT("'"&amp;O[O]&amp;"'!"&amp;ADDRESS(1, COLUMN(Z:Z), 2)&amp;":"&amp;ADDRESS(1, COLUMN(Z:Z), 2)))),))</f>
        <v>72</v>
      </c>
      <c r="AC12" s="917">
        <f ca="1">IF(AND(Ag_Needs_Plan!V12=0, SUMPRODUCT(SUMIF(INDIRECT("'"&amp;O[O]&amp;"'!$a:$a"),$A12,INDIRECT("'"&amp;O[O]&amp;"'!"&amp;ADDRESS(1, COLUMN(AA:AA), 2)&amp;":"&amp;ADDRESS(1, COLUMN(AA:AA), 2))))=0), "", IF(Ag_Needs_Plan!V12="", 0, Ag_Needs_Plan!V12)-IFERROR(SUMPRODUCT(SUMIF(INDIRECT("'"&amp;O[O]&amp;"'!$a:$a"),$A12,INDIRECT("'"&amp;O[O]&amp;"'!"&amp;ADDRESS(1, COLUMN(AA:AA), 2)&amp;":"&amp;ADDRESS(1, COLUMN(AA:AA), 2)))),))</f>
        <v>152</v>
      </c>
      <c r="AD12" s="917">
        <f ca="1">IF(AND(Ag_Needs_Plan!W12=0, SUMPRODUCT(SUMIF(INDIRECT("'"&amp;O[O]&amp;"'!$a:$a"),$A12,INDIRECT("'"&amp;O[O]&amp;"'!"&amp;ADDRESS(1, COLUMN(AB:AB), 2)&amp;":"&amp;ADDRESS(1, COLUMN(AB:AB), 2))))=0), "", IF(Ag_Needs_Plan!W12="", 0, Ag_Needs_Plan!W12)-IFERROR(SUMPRODUCT(SUMIF(INDIRECT("'"&amp;O[O]&amp;"'!$a:$a"),$A12,INDIRECT("'"&amp;O[O]&amp;"'!"&amp;ADDRESS(1, COLUMN(AB:AB), 2)&amp;":"&amp;ADDRESS(1, COLUMN(AB:AB), 2)))),))</f>
        <v>73</v>
      </c>
      <c r="AE12" s="917">
        <f ca="1">IF(AND(Ag_Needs_Plan!X12=0, SUMPRODUCT(SUMIF(INDIRECT("'"&amp;O[O]&amp;"'!$a:$a"),$A12,INDIRECT("'"&amp;O[O]&amp;"'!"&amp;ADDRESS(1, COLUMN(AC:AC), 2)&amp;":"&amp;ADDRESS(1, COLUMN(AC:AC), 2))))=0), "", IF(Ag_Needs_Plan!X12="", 0, Ag_Needs_Plan!X12)-IFERROR(SUMPRODUCT(SUMIF(INDIRECT("'"&amp;O[O]&amp;"'!$a:$a"),$A12,INDIRECT("'"&amp;O[O]&amp;"'!"&amp;ADDRESS(1, COLUMN(AC:AC), 2)&amp;":"&amp;ADDRESS(1, COLUMN(AC:AC), 2)))),))</f>
        <v>257</v>
      </c>
      <c r="AF12" s="917">
        <f ca="1">IF(AND(Ag_Needs_Plan!Y12=0, SUMPRODUCT(SUMIF(INDIRECT("'"&amp;O[O]&amp;"'!$a:$a"),$A12,INDIRECT("'"&amp;O[O]&amp;"'!"&amp;ADDRESS(1, COLUMN(AD:AD), 2)&amp;":"&amp;ADDRESS(1, COLUMN(AD:AD), 2))))=0), "", IF(Ag_Needs_Plan!Y12="", 0, Ag_Needs_Plan!Y12)-IFERROR(SUMPRODUCT(SUMIF(INDIRECT("'"&amp;O[O]&amp;"'!$a:$a"),$A12,INDIRECT("'"&amp;O[O]&amp;"'!"&amp;ADDRESS(1, COLUMN(AD:AD), 2)&amp;":"&amp;ADDRESS(1, COLUMN(AD:AD), 2)))),))</f>
        <v>-135</v>
      </c>
      <c r="AG12" s="917">
        <f ca="1">IF(AND(Ag_Needs_Plan!Z12=0, SUMPRODUCT(SUMIF(INDIRECT("'"&amp;O[O]&amp;"'!$a:$a"),$A12,INDIRECT("'"&amp;O[O]&amp;"'!"&amp;ADDRESS(1, COLUMN(AE:AE), 2)&amp;":"&amp;ADDRESS(1, COLUMN(AE:AE), 2))))=0), "", IF(Ag_Needs_Plan!Z12="", 0, Ag_Needs_Plan!Z12)-IFERROR(SUMPRODUCT(SUMIF(INDIRECT("'"&amp;O[O]&amp;"'!$a:$a"),$A12,INDIRECT("'"&amp;O[O]&amp;"'!"&amp;ADDRESS(1, COLUMN(AE:AE), 2)&amp;":"&amp;ADDRESS(1, COLUMN(AE:AE), 2)))),))</f>
        <v>2010</v>
      </c>
      <c r="AH12" s="917">
        <f ca="1">IF(AND(Ag_Needs_Plan!AA12=0, SUMPRODUCT(SUMIF(INDIRECT("'"&amp;O[O]&amp;"'!$a:$a"),$A12,INDIRECT("'"&amp;O[O]&amp;"'!"&amp;ADDRESS(1, COLUMN(AF:AF), 2)&amp;":"&amp;ADDRESS(1, COLUMN(AF:AF), 2))))=0), "", IF(Ag_Needs_Plan!AA12="", 0, Ag_Needs_Plan!AA12)-IFERROR(SUMPRODUCT(SUMIF(INDIRECT("'"&amp;O[O]&amp;"'!$a:$a"),$A12,INDIRECT("'"&amp;O[O]&amp;"'!"&amp;ADDRESS(1, COLUMN(AF:AF), 2)&amp;":"&amp;ADDRESS(1, COLUMN(AF:AF), 2)))),))</f>
        <v>355</v>
      </c>
      <c r="AI12" s="917">
        <f ca="1">IF(AND(Ag_Needs_Plan!AB12=0, SUMPRODUCT(SUMIF(INDIRECT("'"&amp;O[O]&amp;"'!$a:$a"),$A12,INDIRECT("'"&amp;O[O]&amp;"'!"&amp;ADDRESS(1, COLUMN(AG:AG), 2)&amp;":"&amp;ADDRESS(1, COLUMN(AG:AG), 2))))=0), "", IF(Ag_Needs_Plan!AB12="", 0, Ag_Needs_Plan!AB12)-IFERROR(SUMPRODUCT(SUMIF(INDIRECT("'"&amp;O[O]&amp;"'!$a:$a"),$A12,INDIRECT("'"&amp;O[O]&amp;"'!"&amp;ADDRESS(1, COLUMN(AG:AG), 2)&amp;":"&amp;ADDRESS(1, COLUMN(AG:AG), 2)))),))</f>
        <v>27</v>
      </c>
      <c r="AJ12" s="917" t="str">
        <f ca="1">IF(AND(Ag_Needs_Plan!AC12=0, SUMPRODUCT(SUMIF(INDIRECT("'"&amp;O[O]&amp;"'!$a:$a"),$A12,INDIRECT("'"&amp;O[O]&amp;"'!"&amp;ADDRESS(1, COLUMN(AH:AH), 2)&amp;":"&amp;ADDRESS(1, COLUMN(AH:AH), 2))))=0), "", IF(Ag_Needs_Plan!AC12="", 0, Ag_Needs_Plan!AC12)-IFERROR(SUMPRODUCT(SUMIF(INDIRECT("'"&amp;O[O]&amp;"'!$a:$a"),$A12,INDIRECT("'"&amp;O[O]&amp;"'!"&amp;ADDRESS(1, COLUMN(AH:AH), 2)&amp;":"&amp;ADDRESS(1, COLUMN(AH:AH), 2)))),))</f>
        <v/>
      </c>
      <c r="AK12" s="917" t="str">
        <f ca="1">IF(AND(Ag_Needs_Plan!AD12=0, SUMPRODUCT(SUMIF(INDIRECT("'"&amp;O[O]&amp;"'!$a:$a"),$A12,INDIRECT("'"&amp;O[O]&amp;"'!"&amp;ADDRESS(1, COLUMN(AI:AI), 2)&amp;":"&amp;ADDRESS(1, COLUMN(AI:AI), 2))))=0), "", IF(Ag_Needs_Plan!AD12="", 0, Ag_Needs_Plan!AD12)-IFERROR(SUMPRODUCT(SUMIF(INDIRECT("'"&amp;O[O]&amp;"'!$a:$a"),$A12,INDIRECT("'"&amp;O[O]&amp;"'!"&amp;ADDRESS(1, COLUMN(AI:AI), 2)&amp;":"&amp;ADDRESS(1, COLUMN(AI:AI), 2)))),))</f>
        <v/>
      </c>
      <c r="AL12" s="919" t="str">
        <f ca="1">IF(AND(Ag_Needs_Plan!AE12=0, SUMPRODUCT(SUMIF(INDIRECT("'"&amp;O[O]&amp;"'!$a:$a"),$A12,INDIRECT("'"&amp;O[O]&amp;"'!"&amp;ADDRESS(1, COLUMN(AJ:AJ), 2)&amp;":"&amp;ADDRESS(1, COLUMN(AJ:AJ), 2))))=0), "", IF(Ag_Needs_Plan!AE12="", 0, Ag_Needs_Plan!AE12)-IFERROR(SUMPRODUCT(SUMIF(INDIRECT("'"&amp;O[O]&amp;"'!$a:$a"),$A12,INDIRECT("'"&amp;O[O]&amp;"'!"&amp;ADDRESS(1, COLUMN(AJ:AJ), 2)&amp;":"&amp;ADDRESS(1, COLUMN(AJ:AJ), 2)))),))</f>
        <v/>
      </c>
    </row>
    <row r="13" spans="1:38">
      <c r="A13" s="912" t="str">
        <f>IF(Ag_Needs_Plan!A13="", "", Ag_Needs_Plan!A13)</f>
        <v>Tarpaulin</v>
      </c>
      <c r="B13" s="913" t="str">
        <f>IF(Ag_Needs_Plan!B13="", "", Ag_Needs_Plan!B13)</f>
        <v>Kit</v>
      </c>
      <c r="C13" s="913" t="str">
        <f>IF(Ag_Needs_Plan!C13="", "", Ag_Needs_Plan!C13)</f>
        <v/>
      </c>
      <c r="D13" s="913" t="str">
        <f>IF(Ag_Needs_Plan!D13="", "", Ag_Needs_Plan!D13)</f>
        <v>Shelter</v>
      </c>
      <c r="E13" s="917">
        <f ca="1">IFERROR(SUMPRODUCT(SUMIF(INDIRECT("'"&amp;O[O]&amp;"'!$a:$a"),$A13,INDIRECT("'"&amp;O[O]&amp;"'!"&amp;ADDRESS(1, COLUMN(F:F), 2)&amp;":"&amp;ADDRESS(1, COLUMN(F:F), 2)))),)</f>
        <v>0</v>
      </c>
      <c r="F13" s="917">
        <f ca="1">IFERROR(SUMPRODUCT(SUMIF(INDIRECT("'"&amp;O[O]&amp;"'!$a:$a"),$A13,INDIRECT("'"&amp;O[O]&amp;"'!"&amp;ADDRESS(1, COLUMN(G:G), 2)&amp;":"&amp;ADDRESS(1, COLUMN(G:G), 2)))),)</f>
        <v>3216</v>
      </c>
      <c r="G13" s="914">
        <f t="shared" ca="1" si="1"/>
        <v>2912</v>
      </c>
      <c r="H13" s="917">
        <f ca="1">IFERROR(IF(SUMPRODUCT(SUMIF(INDIRECT("'"&amp;O[O]&amp;"'!$a:$a"),$A13,INDIRECT("'"&amp;O[O]&amp;"'!"&amp;ADDRESS(1, COLUMN(I:I), 2)&amp;":"&amp;ADDRESS(1, COLUMN(I:I), 2))))=0, "", SUMPRODUCT(SUMIF(INDIRECT("'"&amp;O[O]&amp;"'!$a:$a"),$A13,INDIRECT("'"&amp;O[O]&amp;"'!"&amp;ADDRESS(1, COLUMN(I:I), 2)&amp;":"&amp;ADDRESS(1, COLUMN(I:I), 2))))),)</f>
        <v>1093</v>
      </c>
      <c r="I13" s="917">
        <f ca="1">IFERROR(IF(SUMPRODUCT(SUMIF(INDIRECT("'"&amp;O[O]&amp;"'!$a:$a"),$A13,INDIRECT("'"&amp;O[O]&amp;"'!"&amp;ADDRESS(1, COLUMN(J:J), 2)&amp;":"&amp;ADDRESS(1, COLUMN(J:J), 2))))=0, "", SUMPRODUCT(SUMIF(INDIRECT("'"&amp;O[O]&amp;"'!$a:$a"),$A13,INDIRECT("'"&amp;O[O]&amp;"'!"&amp;ADDRESS(1, COLUMN(J:J), 2)&amp;":"&amp;ADDRESS(1, COLUMN(J:J), 2))))),)</f>
        <v>1819</v>
      </c>
      <c r="J13" s="917">
        <f ca="1">IFERROR(SUMPRODUCT(SUMIF(INDIRECT("'"&amp;O[O]&amp;"'!$a:$a"),$A13,INDIRECT("'"&amp;O[O]&amp;"'!"&amp;ADDRESS(1, COLUMN(K:K), 2)&amp;":"&amp;ADDRESS(1, COLUMN(K:K), 2)))),)</f>
        <v>26080</v>
      </c>
      <c r="K13" s="917">
        <f>IF(Ag_Needs_Plan!E13="", "", Ag_Needs_Plan!E13)</f>
        <v>14287</v>
      </c>
      <c r="L13" s="918">
        <f t="shared" ca="1" si="0"/>
        <v>-11793</v>
      </c>
      <c r="M13" s="917">
        <f ca="1">IF(AND(Ag_Needs_Plan!F13=0, SUMPRODUCT(SUMIF(INDIRECT("'"&amp;O[O]&amp;"'!$a:$a"),$A13,INDIRECT("'"&amp;O[O]&amp;"'!"&amp;ADDRESS(1, COLUMN(L:L), 2)&amp;":"&amp;ADDRESS(1, COLUMN(L:L), 2))))=0), "", IF(Ag_Needs_Plan!F13="", 0, Ag_Needs_Plan!F13)-IFERROR(SUMPRODUCT(SUMIF(INDIRECT("'"&amp;O[O]&amp;"'!$a:$a"),$A13,INDIRECT("'"&amp;O[O]&amp;"'!"&amp;ADDRESS(1, COLUMN(L:L), 2)&amp;":"&amp;ADDRESS(1, COLUMN(L:L), 2)))),))</f>
        <v>4</v>
      </c>
      <c r="N13" s="917">
        <f ca="1">IF(AND(Ag_Needs_Plan!G13=0, SUMPRODUCT(SUMIF(INDIRECT("'"&amp;O[O]&amp;"'!$a:$a"),$A13,INDIRECT("'"&amp;O[O]&amp;"'!"&amp;ADDRESS(1, COLUMN(M:M), 2)&amp;":"&amp;ADDRESS(1, COLUMN(M:M), 2))))=0), "", IF(Ag_Needs_Plan!G13="", 0, Ag_Needs_Plan!G13)-IFERROR(SUMPRODUCT(SUMIF(INDIRECT("'"&amp;O[O]&amp;"'!$a:$a"),$A13,INDIRECT("'"&amp;O[O]&amp;"'!"&amp;ADDRESS(1, COLUMN(M:M), 2)&amp;":"&amp;ADDRESS(1, COLUMN(M:M), 2)))),))</f>
        <v>376</v>
      </c>
      <c r="O13" s="917">
        <f ca="1">IF(AND(Ag_Needs_Plan!H13=0, SUMPRODUCT(SUMIF(INDIRECT("'"&amp;O[O]&amp;"'!$a:$a"),$A13,INDIRECT("'"&amp;O[O]&amp;"'!"&amp;ADDRESS(1, COLUMN(N:N), 2)&amp;":"&amp;ADDRESS(1, COLUMN(N:N), 2))))=0), "", IF(Ag_Needs_Plan!H13="", 0, Ag_Needs_Plan!H13)-IFERROR(SUMPRODUCT(SUMIF(INDIRECT("'"&amp;O[O]&amp;"'!$a:$a"),$A13,INDIRECT("'"&amp;O[O]&amp;"'!"&amp;ADDRESS(1, COLUMN(N:N), 2)&amp;":"&amp;ADDRESS(1, COLUMN(N:N), 2)))),))</f>
        <v>-1127</v>
      </c>
      <c r="P13" s="917">
        <f ca="1">IF(AND(Ag_Needs_Plan!I13=0, SUMPRODUCT(SUMIF(INDIRECT("'"&amp;O[O]&amp;"'!$a:$a"),$A13,INDIRECT("'"&amp;O[O]&amp;"'!"&amp;ADDRESS(1, COLUMN(O:O), 2)&amp;":"&amp;ADDRESS(1, COLUMN(O:O), 2))))=0), "", IF(Ag_Needs_Plan!I13="", 0, Ag_Needs_Plan!I13)-IFERROR(SUMPRODUCT(SUMIF(INDIRECT("'"&amp;O[O]&amp;"'!$a:$a"),$A13,INDIRECT("'"&amp;O[O]&amp;"'!"&amp;ADDRESS(1, COLUMN(O:O), 2)&amp;":"&amp;ADDRESS(1, COLUMN(O:O), 2)))),))</f>
        <v>-512</v>
      </c>
      <c r="Q13" s="917">
        <f ca="1">IF(AND(Ag_Needs_Plan!J13=0, SUMPRODUCT(SUMIF(INDIRECT("'"&amp;O[O]&amp;"'!$a:$a"),$A13,INDIRECT("'"&amp;O[O]&amp;"'!"&amp;ADDRESS(1, COLUMN(P:P), 2)&amp;":"&amp;ADDRESS(1, COLUMN(P:P), 2))))=0), "", IF(Ag_Needs_Plan!J13="", 0, Ag_Needs_Plan!J13)-IFERROR(SUMPRODUCT(SUMIF(INDIRECT("'"&amp;O[O]&amp;"'!$a:$a"),$A13,INDIRECT("'"&amp;O[O]&amp;"'!"&amp;ADDRESS(1, COLUMN(P:P), 2)&amp;":"&amp;ADDRESS(1, COLUMN(P:P), 2)))),))</f>
        <v>-1453</v>
      </c>
      <c r="R13" s="917">
        <f ca="1">IF(AND(Ag_Needs_Plan!K13=0, SUMPRODUCT(SUMIF(INDIRECT("'"&amp;O[O]&amp;"'!$a:$a"),$A13,INDIRECT("'"&amp;O[O]&amp;"'!"&amp;ADDRESS(1, COLUMN(Q:Q), 2)&amp;":"&amp;ADDRESS(1, COLUMN(Q:Q), 2))))=0), "", IF(Ag_Needs_Plan!K13="", 0, Ag_Needs_Plan!K13)-IFERROR(SUMPRODUCT(SUMIF(INDIRECT("'"&amp;O[O]&amp;"'!$a:$a"),$A13,INDIRECT("'"&amp;O[O]&amp;"'!"&amp;ADDRESS(1, COLUMN(Q:Q), 2)&amp;":"&amp;ADDRESS(1, COLUMN(Q:Q), 2)))),))</f>
        <v>-956</v>
      </c>
      <c r="S13" s="917">
        <f ca="1">IF(AND(Ag_Needs_Plan!L13=0, SUMPRODUCT(SUMIF(INDIRECT("'"&amp;O[O]&amp;"'!$a:$a"),$A13,INDIRECT("'"&amp;O[O]&amp;"'!"&amp;ADDRESS(1, COLUMN(R:R), 2)&amp;":"&amp;ADDRESS(1, COLUMN(R:R), 2))))=0), "", IF(Ag_Needs_Plan!L13="", 0, Ag_Needs_Plan!L13)-IFERROR(SUMPRODUCT(SUMIF(INDIRECT("'"&amp;O[O]&amp;"'!$a:$a"),$A13,INDIRECT("'"&amp;O[O]&amp;"'!"&amp;ADDRESS(1, COLUMN(R:R), 2)&amp;":"&amp;ADDRESS(1, COLUMN(R:R), 2)))),))</f>
        <v>-555</v>
      </c>
      <c r="T13" s="917">
        <f ca="1">IF(AND(Ag_Needs_Plan!M13=0, SUMPRODUCT(SUMIF(INDIRECT("'"&amp;O[O]&amp;"'!$a:$a"),$A13,INDIRECT("'"&amp;O[O]&amp;"'!"&amp;ADDRESS(1, COLUMN(S:S), 2)&amp;":"&amp;ADDRESS(1, COLUMN(S:S), 2))))=0), "", IF(Ag_Needs_Plan!M13="", 0, Ag_Needs_Plan!M13)-IFERROR(SUMPRODUCT(SUMIF(INDIRECT("'"&amp;O[O]&amp;"'!$a:$a"),$A13,INDIRECT("'"&amp;O[O]&amp;"'!"&amp;ADDRESS(1, COLUMN(S:S), 2)&amp;":"&amp;ADDRESS(1, COLUMN(S:S), 2)))),))</f>
        <v>-37</v>
      </c>
      <c r="U13" s="917">
        <f ca="1">IF(AND(Ag_Needs_Plan!N13=0, SUMPRODUCT(SUMIF(INDIRECT("'"&amp;O[O]&amp;"'!$a:$a"),$A13,INDIRECT("'"&amp;O[O]&amp;"'!"&amp;ADDRESS(1, COLUMN(T:T), 2)&amp;":"&amp;ADDRESS(1, COLUMN(T:T), 2))))=0), "", IF(Ag_Needs_Plan!N13="", 0, Ag_Needs_Plan!N13)-IFERROR(SUMPRODUCT(SUMIF(INDIRECT("'"&amp;O[O]&amp;"'!$a:$a"),$A13,INDIRECT("'"&amp;O[O]&amp;"'!"&amp;ADDRESS(1, COLUMN(T:T), 2)&amp;":"&amp;ADDRESS(1, COLUMN(T:T), 2)))),))</f>
        <v>-55</v>
      </c>
      <c r="V13" s="917">
        <f ca="1">IF(AND(Ag_Needs_Plan!N13=0, SUM(IFERROR(SUMPRODUCT(SUMIF(INDIRECT("'"&amp;O[O]&amp;"'!$a:$a"),$A13,INDIRECT("'"&amp;O[O]&amp;"'!"&amp;ADDRESS(1, COLUMN(U:U), 2)&amp;":"&amp;ADDRESS(1, COLUMN(U:U), 2)))),), IFERROR(SUMPRODUCT(SUMIF(INDIRECT("'"&amp;O[O]&amp;"'!$a:$a"),$A13,INDIRECT("'"&amp;O[O]&amp;"'!"&amp;ADDRESS(1, COLUMN(V:V), 2)&amp;":"&amp;ADDRESS(1, COLUMN(V:V), 2)))),))=0), "", IF(Ag_Needs_Plan!O13="", 0, Ag_Needs_Plan!O13)-SUM(IFERROR(SUMPRODUCT(SUMIF(INDIRECT("'"&amp;O[O]&amp;"'!$a:$a"),$A13,INDIRECT("'"&amp;O[O]&amp;"'!"&amp;ADDRESS(1, COLUMN(U:U), 2)&amp;":"&amp;ADDRESS(1, COLUMN(U:U), 2)))),), IFERROR(SUMPRODUCT(SUMIF(INDIRECT("'"&amp;O[O]&amp;"'!$a:$a"),$A13,INDIRECT("'"&amp;O[O]&amp;"'!"&amp;ADDRESS(1, COLUMN(V:V), 2)&amp;":"&amp;ADDRESS(1, COLUMN(V:V), 2)))),)))</f>
        <v>-149</v>
      </c>
      <c r="W13" s="917">
        <f ca="1">IF(AND(Ag_Needs_Plan!P13=0, SUMPRODUCT(SUMIF(INDIRECT("'"&amp;O[O]&amp;"'!$a:$a"),$A13,INDIRECT("'"&amp;O[O]&amp;"'!"&amp;ADDRESS(1, COLUMN(U:U), 2)&amp;":"&amp;ADDRESS(1, COLUMN(U:U), 2))))=0), "", IF(Ag_Needs_Plan!P13="", 0, Ag_Needs_Plan!P13)-IFERROR(SUMPRODUCT(SUMIF(INDIRECT("'"&amp;O[O]&amp;"'!$a:$a"),$A13,INDIRECT("'"&amp;O[O]&amp;"'!"&amp;ADDRESS(1, COLUMN(U:U), 2)&amp;":"&amp;ADDRESS(1, COLUMN(U:U), 2)))),))</f>
        <v>-98</v>
      </c>
      <c r="X13" s="917">
        <f ca="1">IF(AND(Ag_Needs_Plan!Q13=0, SUMPRODUCT(SUMIF(INDIRECT("'"&amp;O[O]&amp;"'!$a:$a"),$A13,INDIRECT("'"&amp;O[O]&amp;"'!"&amp;ADDRESS(1, COLUMN(V:V), 2)&amp;":"&amp;ADDRESS(1, COLUMN(V:V), 2))))=0), "", IF(Ag_Needs_Plan!Q13="", 0, Ag_Needs_Plan!Q13)-IFERROR(SUMPRODUCT(SUMIF(INDIRECT("'"&amp;O[O]&amp;"'!$a:$a"),$A13,INDIRECT("'"&amp;O[O]&amp;"'!"&amp;ADDRESS(1, COLUMN(V:V), 2)&amp;":"&amp;ADDRESS(1, COLUMN(V:V), 2)))),))</f>
        <v>-51</v>
      </c>
      <c r="Y13" s="917">
        <f ca="1">IF(AND(Ag_Needs_Plan!R13=0, SUMPRODUCT(SUMIF(INDIRECT("'"&amp;O[O]&amp;"'!$a:$a"),$A13,INDIRECT("'"&amp;O[O]&amp;"'!"&amp;ADDRESS(1, COLUMN(W:W), 2)&amp;":"&amp;ADDRESS(1, COLUMN(W:W), 2))))=0), "", IF(Ag_Needs_Plan!R13="", 0, Ag_Needs_Plan!R13)-IFERROR(SUMPRODUCT(SUMIF(INDIRECT("'"&amp;O[O]&amp;"'!$a:$a"),$A13,INDIRECT("'"&amp;O[O]&amp;"'!"&amp;ADDRESS(1, COLUMN(W:W), 2)&amp;":"&amp;ADDRESS(1, COLUMN(W:W), 2)))),))</f>
        <v>14</v>
      </c>
      <c r="Z13" s="917">
        <f ca="1">IF(AND(Ag_Needs_Plan!S13=0, SUMPRODUCT(SUMIF(INDIRECT("'"&amp;O[O]&amp;"'!$a:$a"),$A13,INDIRECT("'"&amp;O[O]&amp;"'!"&amp;ADDRESS(1, COLUMN(X:X), 2)&amp;":"&amp;ADDRESS(1, COLUMN(X:X), 2))))=0), "", IF(Ag_Needs_Plan!S13="", 0, Ag_Needs_Plan!S13)-IFERROR(SUMPRODUCT(SUMIF(INDIRECT("'"&amp;O[O]&amp;"'!$a:$a"),$A13,INDIRECT("'"&amp;O[O]&amp;"'!"&amp;ADDRESS(1, COLUMN(X:X), 2)&amp;":"&amp;ADDRESS(1, COLUMN(X:X), 2)))),))</f>
        <v>-46</v>
      </c>
      <c r="AA13" s="917">
        <f ca="1">IF(AND(Ag_Needs_Plan!T13=0, SUMPRODUCT(SUMIF(INDIRECT("'"&amp;O[O]&amp;"'!$a:$a"),$A13,INDIRECT("'"&amp;O[O]&amp;"'!"&amp;ADDRESS(1, COLUMN(Y:Y), 2)&amp;":"&amp;ADDRESS(1, COLUMN(Y:Y), 2))))=0), "", IF(Ag_Needs_Plan!T13="", 0, Ag_Needs_Plan!T13)-IFERROR(SUMPRODUCT(SUMIF(INDIRECT("'"&amp;O[O]&amp;"'!$a:$a"),$A13,INDIRECT("'"&amp;O[O]&amp;"'!"&amp;ADDRESS(1, COLUMN(Y:Y), 2)&amp;":"&amp;ADDRESS(1, COLUMN(Y:Y), 2)))),))</f>
        <v>16</v>
      </c>
      <c r="AB13" s="917">
        <f ca="1">IF(AND(Ag_Needs_Plan!U13=0, SUMPRODUCT(SUMIF(INDIRECT("'"&amp;O[O]&amp;"'!$a:$a"),$A13,INDIRECT("'"&amp;O[O]&amp;"'!"&amp;ADDRESS(1, COLUMN(Z:Z), 2)&amp;":"&amp;ADDRESS(1, COLUMN(Z:Z), 2))))=0), "", IF(Ag_Needs_Plan!U13="", 0, Ag_Needs_Plan!U13)-IFERROR(SUMPRODUCT(SUMIF(INDIRECT("'"&amp;O[O]&amp;"'!$a:$a"),$A13,INDIRECT("'"&amp;O[O]&amp;"'!"&amp;ADDRESS(1, COLUMN(Z:Z), 2)&amp;":"&amp;ADDRESS(1, COLUMN(Z:Z), 2)))),))</f>
        <v>60</v>
      </c>
      <c r="AC13" s="917">
        <f ca="1">IF(AND(Ag_Needs_Plan!V13=0, SUMPRODUCT(SUMIF(INDIRECT("'"&amp;O[O]&amp;"'!$a:$a"),$A13,INDIRECT("'"&amp;O[O]&amp;"'!"&amp;ADDRESS(1, COLUMN(AA:AA), 2)&amp;":"&amp;ADDRESS(1, COLUMN(AA:AA), 2))))=0), "", IF(Ag_Needs_Plan!V13="", 0, Ag_Needs_Plan!V13)-IFERROR(SUMPRODUCT(SUMIF(INDIRECT("'"&amp;O[O]&amp;"'!$a:$a"),$A13,INDIRECT("'"&amp;O[O]&amp;"'!"&amp;ADDRESS(1, COLUMN(AA:AA), 2)&amp;":"&amp;ADDRESS(1, COLUMN(AA:AA), 2)))),))</f>
        <v>-22</v>
      </c>
      <c r="AD13" s="917">
        <f ca="1">IF(AND(Ag_Needs_Plan!W13=0, SUMPRODUCT(SUMIF(INDIRECT("'"&amp;O[O]&amp;"'!$a:$a"),$A13,INDIRECT("'"&amp;O[O]&amp;"'!"&amp;ADDRESS(1, COLUMN(AB:AB), 2)&amp;":"&amp;ADDRESS(1, COLUMN(AB:AB), 2))))=0), "", IF(Ag_Needs_Plan!W13="", 0, Ag_Needs_Plan!W13)-IFERROR(SUMPRODUCT(SUMIF(INDIRECT("'"&amp;O[O]&amp;"'!$a:$a"),$A13,INDIRECT("'"&amp;O[O]&amp;"'!"&amp;ADDRESS(1, COLUMN(AB:AB), 2)&amp;":"&amp;ADDRESS(1, COLUMN(AB:AB), 2)))),))</f>
        <v>-46</v>
      </c>
      <c r="AE13" s="917">
        <f ca="1">IF(AND(Ag_Needs_Plan!X13=0, SUMPRODUCT(SUMIF(INDIRECT("'"&amp;O[O]&amp;"'!$a:$a"),$A13,INDIRECT("'"&amp;O[O]&amp;"'!"&amp;ADDRESS(1, COLUMN(AC:AC), 2)&amp;":"&amp;ADDRESS(1, COLUMN(AC:AC), 2))))=0), "", IF(Ag_Needs_Plan!X13="", 0, Ag_Needs_Plan!X13)-IFERROR(SUMPRODUCT(SUMIF(INDIRECT("'"&amp;O[O]&amp;"'!$a:$a"),$A13,INDIRECT("'"&amp;O[O]&amp;"'!"&amp;ADDRESS(1, COLUMN(AC:AC), 2)&amp;":"&amp;ADDRESS(1, COLUMN(AC:AC), 2)))),))</f>
        <v>-5056</v>
      </c>
      <c r="AF13" s="917">
        <f ca="1">IF(AND(Ag_Needs_Plan!Y13=0, SUMPRODUCT(SUMIF(INDIRECT("'"&amp;O[O]&amp;"'!$a:$a"),$A13,INDIRECT("'"&amp;O[O]&amp;"'!"&amp;ADDRESS(1, COLUMN(AD:AD), 2)&amp;":"&amp;ADDRESS(1, COLUMN(AD:AD), 2))))=0), "", IF(Ag_Needs_Plan!Y13="", 0, Ag_Needs_Plan!Y13)-IFERROR(SUMPRODUCT(SUMIF(INDIRECT("'"&amp;O[O]&amp;"'!$a:$a"),$A13,INDIRECT("'"&amp;O[O]&amp;"'!"&amp;ADDRESS(1, COLUMN(AD:AD), 2)&amp;":"&amp;ADDRESS(1, COLUMN(AD:AD), 2)))),))</f>
        <v>425</v>
      </c>
      <c r="AG13" s="917">
        <f ca="1">IF(AND(Ag_Needs_Plan!Z13=0, SUMPRODUCT(SUMIF(INDIRECT("'"&amp;O[O]&amp;"'!$a:$a"),$A13,INDIRECT("'"&amp;O[O]&amp;"'!"&amp;ADDRESS(1, COLUMN(AE:AE), 2)&amp;":"&amp;ADDRESS(1, COLUMN(AE:AE), 2))))=0), "", IF(Ag_Needs_Plan!Z13="", 0, Ag_Needs_Plan!Z13)-IFERROR(SUMPRODUCT(SUMIF(INDIRECT("'"&amp;O[O]&amp;"'!$a:$a"),$A13,INDIRECT("'"&amp;O[O]&amp;"'!"&amp;ADDRESS(1, COLUMN(AE:AE), 2)&amp;":"&amp;ADDRESS(1, COLUMN(AE:AE), 2)))),))</f>
        <v>-2238</v>
      </c>
      <c r="AH13" s="917">
        <f ca="1">IF(AND(Ag_Needs_Plan!AA13=0, SUMPRODUCT(SUMIF(INDIRECT("'"&amp;O[O]&amp;"'!$a:$a"),$A13,INDIRECT("'"&amp;O[O]&amp;"'!"&amp;ADDRESS(1, COLUMN(AF:AF), 2)&amp;":"&amp;ADDRESS(1, COLUMN(AF:AF), 2))))=0), "", IF(Ag_Needs_Plan!AA13="", 0, Ag_Needs_Plan!AA13)-IFERROR(SUMPRODUCT(SUMIF(INDIRECT("'"&amp;O[O]&amp;"'!$a:$a"),$A13,INDIRECT("'"&amp;O[O]&amp;"'!"&amp;ADDRESS(1, COLUMN(AF:AF), 2)&amp;":"&amp;ADDRESS(1, COLUMN(AF:AF), 2)))),))</f>
        <v>400</v>
      </c>
      <c r="AI13" s="917">
        <f ca="1">IF(AND(Ag_Needs_Plan!AB13=0, SUMPRODUCT(SUMIF(INDIRECT("'"&amp;O[O]&amp;"'!$a:$a"),$A13,INDIRECT("'"&amp;O[O]&amp;"'!"&amp;ADDRESS(1, COLUMN(AG:AG), 2)&amp;":"&amp;ADDRESS(1, COLUMN(AG:AG), 2))))=0), "", IF(Ag_Needs_Plan!AB13="", 0, Ag_Needs_Plan!AB13)-IFERROR(SUMPRODUCT(SUMIF(INDIRECT("'"&amp;O[O]&amp;"'!$a:$a"),$A13,INDIRECT("'"&amp;O[O]&amp;"'!"&amp;ADDRESS(1, COLUMN(AG:AG), 2)&amp;":"&amp;ADDRESS(1, COLUMN(AG:AG), 2)))),))</f>
        <v>-110</v>
      </c>
      <c r="AJ13" s="917" t="str">
        <f ca="1">IF(AND(Ag_Needs_Plan!AC13=0, SUMPRODUCT(SUMIF(INDIRECT("'"&amp;O[O]&amp;"'!$a:$a"),$A13,INDIRECT("'"&amp;O[O]&amp;"'!"&amp;ADDRESS(1, COLUMN(AH:AH), 2)&amp;":"&amp;ADDRESS(1, COLUMN(AH:AH), 2))))=0), "", IF(Ag_Needs_Plan!AC13="", 0, Ag_Needs_Plan!AC13)-IFERROR(SUMPRODUCT(SUMIF(INDIRECT("'"&amp;O[O]&amp;"'!$a:$a"),$A13,INDIRECT("'"&amp;O[O]&amp;"'!"&amp;ADDRESS(1, COLUMN(AH:AH), 2)&amp;":"&amp;ADDRESS(1, COLUMN(AH:AH), 2)))),))</f>
        <v/>
      </c>
      <c r="AK13" s="917">
        <f ca="1">IF(AND(Ag_Needs_Plan!AD13=0, SUMPRODUCT(SUMIF(INDIRECT("'"&amp;O[O]&amp;"'!$a:$a"),$A13,INDIRECT("'"&amp;O[O]&amp;"'!"&amp;ADDRESS(1, COLUMN(AI:AI), 2)&amp;":"&amp;ADDRESS(1, COLUMN(AI:AI), 2))))=0), "", IF(Ag_Needs_Plan!AD13="", 0, Ag_Needs_Plan!AD13)-IFERROR(SUMPRODUCT(SUMIF(INDIRECT("'"&amp;O[O]&amp;"'!$a:$a"),$A13,INDIRECT("'"&amp;O[O]&amp;"'!"&amp;ADDRESS(1, COLUMN(AI:AI), 2)&amp;":"&amp;ADDRESS(1, COLUMN(AI:AI), 2)))),))</f>
        <v>-100</v>
      </c>
      <c r="AL13" s="919" t="str">
        <f ca="1">IF(AND(Ag_Needs_Plan!AE13=0, SUMPRODUCT(SUMIF(INDIRECT("'"&amp;O[O]&amp;"'!$a:$a"),$A13,INDIRECT("'"&amp;O[O]&amp;"'!"&amp;ADDRESS(1, COLUMN(AJ:AJ), 2)&amp;":"&amp;ADDRESS(1, COLUMN(AJ:AJ), 2))))=0), "", IF(Ag_Needs_Plan!AE13="", 0, Ag_Needs_Plan!AE13)-IFERROR(SUMPRODUCT(SUMIF(INDIRECT("'"&amp;O[O]&amp;"'!$a:$a"),$A13,INDIRECT("'"&amp;O[O]&amp;"'!"&amp;ADDRESS(1, COLUMN(AJ:AJ), 2)&amp;":"&amp;ADDRESS(1, COLUMN(AJ:AJ), 2)))),))</f>
        <v/>
      </c>
    </row>
    <row r="14" spans="1:38">
      <c r="A14" s="912" t="str">
        <f>IF(Ag_Needs_Plan!A14="", "", Ag_Needs_Plan!A14)</f>
        <v>Blanket</v>
      </c>
      <c r="B14" s="913" t="str">
        <f>IF(Ag_Needs_Plan!B14="", "", Ag_Needs_Plan!B14)</f>
        <v>Kit</v>
      </c>
      <c r="C14" s="913" t="str">
        <f>IF(Ag_Needs_Plan!C14="", "", Ag_Needs_Plan!C14)</f>
        <v/>
      </c>
      <c r="D14" s="913" t="str">
        <f>IF(Ag_Needs_Plan!D14="", "", Ag_Needs_Plan!D14)</f>
        <v>Shelter</v>
      </c>
      <c r="E14" s="917">
        <f ca="1">IFERROR(SUMPRODUCT(SUMIF(INDIRECT("'"&amp;O[O]&amp;"'!$a:$a"),$A14,INDIRECT("'"&amp;O[O]&amp;"'!"&amp;ADDRESS(1, COLUMN(F:F), 2)&amp;":"&amp;ADDRESS(1, COLUMN(F:F), 2)))),)</f>
        <v>0</v>
      </c>
      <c r="F14" s="917">
        <f ca="1">IFERROR(SUMPRODUCT(SUMIF(INDIRECT("'"&amp;O[O]&amp;"'!$a:$a"),$A14,INDIRECT("'"&amp;O[O]&amp;"'!"&amp;ADDRESS(1, COLUMN(G:G), 2)&amp;":"&amp;ADDRESS(1, COLUMN(G:G), 2)))),)</f>
        <v>0</v>
      </c>
      <c r="G14" s="914">
        <f t="shared" ca="1" si="1"/>
        <v>11915</v>
      </c>
      <c r="H14" s="917">
        <f ca="1">IFERROR(IF(SUMPRODUCT(SUMIF(INDIRECT("'"&amp;O[O]&amp;"'!$a:$a"),$A14,INDIRECT("'"&amp;O[O]&amp;"'!"&amp;ADDRESS(1, COLUMN(I:I), 2)&amp;":"&amp;ADDRESS(1, COLUMN(I:I), 2))))=0, "", SUMPRODUCT(SUMIF(INDIRECT("'"&amp;O[O]&amp;"'!$a:$a"),$A14,INDIRECT("'"&amp;O[O]&amp;"'!"&amp;ADDRESS(1, COLUMN(I:I), 2)&amp;":"&amp;ADDRESS(1, COLUMN(I:I), 2))))),)</f>
        <v>9549</v>
      </c>
      <c r="I14" s="917">
        <f ca="1">IFERROR(IF(SUMPRODUCT(SUMIF(INDIRECT("'"&amp;O[O]&amp;"'!$a:$a"),$A14,INDIRECT("'"&amp;O[O]&amp;"'!"&amp;ADDRESS(1, COLUMN(J:J), 2)&amp;":"&amp;ADDRESS(1, COLUMN(J:J), 2))))=0, "", SUMPRODUCT(SUMIF(INDIRECT("'"&amp;O[O]&amp;"'!$a:$a"),$A14,INDIRECT("'"&amp;O[O]&amp;"'!"&amp;ADDRESS(1, COLUMN(J:J), 2)&amp;":"&amp;ADDRESS(1, COLUMN(J:J), 2))))),)</f>
        <v>2366</v>
      </c>
      <c r="J14" s="917">
        <f ca="1">IFERROR(SUMPRODUCT(SUMIF(INDIRECT("'"&amp;O[O]&amp;"'!$a:$a"),$A14,INDIRECT("'"&amp;O[O]&amp;"'!"&amp;ADDRESS(1, COLUMN(K:K), 2)&amp;":"&amp;ADDRESS(1, COLUMN(K:K), 2)))),)</f>
        <v>23410</v>
      </c>
      <c r="K14" s="917">
        <f>IF(Ag_Needs_Plan!E14="", "", Ag_Needs_Plan!E14)</f>
        <v>16466</v>
      </c>
      <c r="L14" s="918">
        <f t="shared" ca="1" si="0"/>
        <v>-6944</v>
      </c>
      <c r="M14" s="917">
        <f ca="1">IF(AND(Ag_Needs_Plan!F14=0, SUMPRODUCT(SUMIF(INDIRECT("'"&amp;O[O]&amp;"'!$a:$a"),$A14,INDIRECT("'"&amp;O[O]&amp;"'!"&amp;ADDRESS(1, COLUMN(L:L), 2)&amp;":"&amp;ADDRESS(1, COLUMN(L:L), 2))))=0), "", IF(Ag_Needs_Plan!F14="", 0, Ag_Needs_Plan!F14)-IFERROR(SUMPRODUCT(SUMIF(INDIRECT("'"&amp;O[O]&amp;"'!$a:$a"),$A14,INDIRECT("'"&amp;O[O]&amp;"'!"&amp;ADDRESS(1, COLUMN(L:L), 2)&amp;":"&amp;ADDRESS(1, COLUMN(L:L), 2)))),))</f>
        <v>824</v>
      </c>
      <c r="N14" s="917" t="str">
        <f ca="1">IF(AND(Ag_Needs_Plan!G14=0, SUMPRODUCT(SUMIF(INDIRECT("'"&amp;O[O]&amp;"'!$a:$a"),$A14,INDIRECT("'"&amp;O[O]&amp;"'!"&amp;ADDRESS(1, COLUMN(M:M), 2)&amp;":"&amp;ADDRESS(1, COLUMN(M:M), 2))))=0), "", IF(Ag_Needs_Plan!G14="", 0, Ag_Needs_Plan!G14)-IFERROR(SUMPRODUCT(SUMIF(INDIRECT("'"&amp;O[O]&amp;"'!$a:$a"),$A14,INDIRECT("'"&amp;O[O]&amp;"'!"&amp;ADDRESS(1, COLUMN(M:M), 2)&amp;":"&amp;ADDRESS(1, COLUMN(M:M), 2)))),))</f>
        <v/>
      </c>
      <c r="O14" s="917">
        <f ca="1">IF(AND(Ag_Needs_Plan!H14=0, SUMPRODUCT(SUMIF(INDIRECT("'"&amp;O[O]&amp;"'!$a:$a"),$A14,INDIRECT("'"&amp;O[O]&amp;"'!"&amp;ADDRESS(1, COLUMN(N:N), 2)&amp;":"&amp;ADDRESS(1, COLUMN(N:N), 2))))=0), "", IF(Ag_Needs_Plan!H14="", 0, Ag_Needs_Plan!H14)-IFERROR(SUMPRODUCT(SUMIF(INDIRECT("'"&amp;O[O]&amp;"'!$a:$a"),$A14,INDIRECT("'"&amp;O[O]&amp;"'!"&amp;ADDRESS(1, COLUMN(N:N), 2)&amp;":"&amp;ADDRESS(1, COLUMN(N:N), 2)))),))</f>
        <v>1036</v>
      </c>
      <c r="P14" s="917">
        <f ca="1">IF(AND(Ag_Needs_Plan!I14=0, SUMPRODUCT(SUMIF(INDIRECT("'"&amp;O[O]&amp;"'!$a:$a"),$A14,INDIRECT("'"&amp;O[O]&amp;"'!"&amp;ADDRESS(1, COLUMN(O:O), 2)&amp;":"&amp;ADDRESS(1, COLUMN(O:O), 2))))=0), "", IF(Ag_Needs_Plan!I14="", 0, Ag_Needs_Plan!I14)-IFERROR(SUMPRODUCT(SUMIF(INDIRECT("'"&amp;O[O]&amp;"'!$a:$a"),$A14,INDIRECT("'"&amp;O[O]&amp;"'!"&amp;ADDRESS(1, COLUMN(O:O), 2)&amp;":"&amp;ADDRESS(1, COLUMN(O:O), 2)))),))</f>
        <v>-160</v>
      </c>
      <c r="Q14" s="917">
        <f ca="1">IF(AND(Ag_Needs_Plan!J14=0, SUMPRODUCT(SUMIF(INDIRECT("'"&amp;O[O]&amp;"'!$a:$a"),$A14,INDIRECT("'"&amp;O[O]&amp;"'!"&amp;ADDRESS(1, COLUMN(P:P), 2)&amp;":"&amp;ADDRESS(1, COLUMN(P:P), 2))))=0), "", IF(Ag_Needs_Plan!J14="", 0, Ag_Needs_Plan!J14)-IFERROR(SUMPRODUCT(SUMIF(INDIRECT("'"&amp;O[O]&amp;"'!$a:$a"),$A14,INDIRECT("'"&amp;O[O]&amp;"'!"&amp;ADDRESS(1, COLUMN(P:P), 2)&amp;":"&amp;ADDRESS(1, COLUMN(P:P), 2)))),))</f>
        <v>1238</v>
      </c>
      <c r="R14" s="917">
        <f ca="1">IF(AND(Ag_Needs_Plan!K14=0, SUMPRODUCT(SUMIF(INDIRECT("'"&amp;O[O]&amp;"'!$a:$a"),$A14,INDIRECT("'"&amp;O[O]&amp;"'!"&amp;ADDRESS(1, COLUMN(Q:Q), 2)&amp;":"&amp;ADDRESS(1, COLUMN(Q:Q), 2))))=0), "", IF(Ag_Needs_Plan!K14="", 0, Ag_Needs_Plan!K14)-IFERROR(SUMPRODUCT(SUMIF(INDIRECT("'"&amp;O[O]&amp;"'!$a:$a"),$A14,INDIRECT("'"&amp;O[O]&amp;"'!"&amp;ADDRESS(1, COLUMN(Q:Q), 2)&amp;":"&amp;ADDRESS(1, COLUMN(Q:Q), 2)))),))</f>
        <v>-221</v>
      </c>
      <c r="S14" s="917">
        <f ca="1">IF(AND(Ag_Needs_Plan!L14=0, SUMPRODUCT(SUMIF(INDIRECT("'"&amp;O[O]&amp;"'!$a:$a"),$A14,INDIRECT("'"&amp;O[O]&amp;"'!"&amp;ADDRESS(1, COLUMN(R:R), 2)&amp;":"&amp;ADDRESS(1, COLUMN(R:R), 2))))=0), "", IF(Ag_Needs_Plan!L14="", 0, Ag_Needs_Plan!L14)-IFERROR(SUMPRODUCT(SUMIF(INDIRECT("'"&amp;O[O]&amp;"'!$a:$a"),$A14,INDIRECT("'"&amp;O[O]&amp;"'!"&amp;ADDRESS(1, COLUMN(R:R), 2)&amp;":"&amp;ADDRESS(1, COLUMN(R:R), 2)))),))</f>
        <v>198</v>
      </c>
      <c r="T14" s="917">
        <f ca="1">IF(AND(Ag_Needs_Plan!M14=0, SUMPRODUCT(SUMIF(INDIRECT("'"&amp;O[O]&amp;"'!$a:$a"),$A14,INDIRECT("'"&amp;O[O]&amp;"'!"&amp;ADDRESS(1, COLUMN(S:S), 2)&amp;":"&amp;ADDRESS(1, COLUMN(S:S), 2))))=0), "", IF(Ag_Needs_Plan!M14="", 0, Ag_Needs_Plan!M14)-IFERROR(SUMPRODUCT(SUMIF(INDIRECT("'"&amp;O[O]&amp;"'!$a:$a"),$A14,INDIRECT("'"&amp;O[O]&amp;"'!"&amp;ADDRESS(1, COLUMN(S:S), 2)&amp;":"&amp;ADDRESS(1, COLUMN(S:S), 2)))),))</f>
        <v>-4</v>
      </c>
      <c r="U14" s="917">
        <f ca="1">IF(AND(Ag_Needs_Plan!N14=0, SUMPRODUCT(SUMIF(INDIRECT("'"&amp;O[O]&amp;"'!$a:$a"),$A14,INDIRECT("'"&amp;O[O]&amp;"'!"&amp;ADDRESS(1, COLUMN(T:T), 2)&amp;":"&amp;ADDRESS(1, COLUMN(T:T), 2))))=0), "", IF(Ag_Needs_Plan!N14="", 0, Ag_Needs_Plan!N14)-IFERROR(SUMPRODUCT(SUMIF(INDIRECT("'"&amp;O[O]&amp;"'!$a:$a"),$A14,INDIRECT("'"&amp;O[O]&amp;"'!"&amp;ADDRESS(1, COLUMN(T:T), 2)&amp;":"&amp;ADDRESS(1, COLUMN(T:T), 2)))),))</f>
        <v>10</v>
      </c>
      <c r="V14" s="917">
        <f ca="1">IF(AND(Ag_Needs_Plan!N14=0, SUM(IFERROR(SUMPRODUCT(SUMIF(INDIRECT("'"&amp;O[O]&amp;"'!$a:$a"),$A14,INDIRECT("'"&amp;O[O]&amp;"'!"&amp;ADDRESS(1, COLUMN(U:U), 2)&amp;":"&amp;ADDRESS(1, COLUMN(U:U), 2)))),), IFERROR(SUMPRODUCT(SUMIF(INDIRECT("'"&amp;O[O]&amp;"'!$a:$a"),$A14,INDIRECT("'"&amp;O[O]&amp;"'!"&amp;ADDRESS(1, COLUMN(V:V), 2)&amp;":"&amp;ADDRESS(1, COLUMN(V:V), 2)))),))=0), "", IF(Ag_Needs_Plan!O14="", 0, Ag_Needs_Plan!O14)-SUM(IFERROR(SUMPRODUCT(SUMIF(INDIRECT("'"&amp;O[O]&amp;"'!$a:$a"),$A14,INDIRECT("'"&amp;O[O]&amp;"'!"&amp;ADDRESS(1, COLUMN(U:U), 2)&amp;":"&amp;ADDRESS(1, COLUMN(U:U), 2)))),), IFERROR(SUMPRODUCT(SUMIF(INDIRECT("'"&amp;O[O]&amp;"'!$a:$a"),$A14,INDIRECT("'"&amp;O[O]&amp;"'!"&amp;ADDRESS(1, COLUMN(V:V), 2)&amp;":"&amp;ADDRESS(1, COLUMN(V:V), 2)))),)))</f>
        <v>136</v>
      </c>
      <c r="W14" s="917">
        <f ca="1">IF(AND(Ag_Needs_Plan!P14=0, SUMPRODUCT(SUMIF(INDIRECT("'"&amp;O[O]&amp;"'!$a:$a"),$A14,INDIRECT("'"&amp;O[O]&amp;"'!"&amp;ADDRESS(1, COLUMN(U:U), 2)&amp;":"&amp;ADDRESS(1, COLUMN(U:U), 2))))=0), "", IF(Ag_Needs_Plan!P14="", 0, Ag_Needs_Plan!P14)-IFERROR(SUMPRODUCT(SUMIF(INDIRECT("'"&amp;O[O]&amp;"'!$a:$a"),$A14,INDIRECT("'"&amp;O[O]&amp;"'!"&amp;ADDRESS(1, COLUMN(U:U), 2)&amp;":"&amp;ADDRESS(1, COLUMN(U:U), 2)))),))</f>
        <v>71</v>
      </c>
      <c r="X14" s="917">
        <f ca="1">IF(AND(Ag_Needs_Plan!Q14=0, SUMPRODUCT(SUMIF(INDIRECT("'"&amp;O[O]&amp;"'!$a:$a"),$A14,INDIRECT("'"&amp;O[O]&amp;"'!"&amp;ADDRESS(1, COLUMN(V:V), 2)&amp;":"&amp;ADDRESS(1, COLUMN(V:V), 2))))=0), "", IF(Ag_Needs_Plan!Q14="", 0, Ag_Needs_Plan!Q14)-IFERROR(SUMPRODUCT(SUMIF(INDIRECT("'"&amp;O[O]&amp;"'!$a:$a"),$A14,INDIRECT("'"&amp;O[O]&amp;"'!"&amp;ADDRESS(1, COLUMN(V:V), 2)&amp;":"&amp;ADDRESS(1, COLUMN(V:V), 2)))),))</f>
        <v>65</v>
      </c>
      <c r="Y14" s="917">
        <f ca="1">IF(AND(Ag_Needs_Plan!R14=0, SUMPRODUCT(SUMIF(INDIRECT("'"&amp;O[O]&amp;"'!$a:$a"),$A14,INDIRECT("'"&amp;O[O]&amp;"'!"&amp;ADDRESS(1, COLUMN(W:W), 2)&amp;":"&amp;ADDRESS(1, COLUMN(W:W), 2))))=0), "", IF(Ag_Needs_Plan!R14="", 0, Ag_Needs_Plan!R14)-IFERROR(SUMPRODUCT(SUMIF(INDIRECT("'"&amp;O[O]&amp;"'!$a:$a"),$A14,INDIRECT("'"&amp;O[O]&amp;"'!"&amp;ADDRESS(1, COLUMN(W:W), 2)&amp;":"&amp;ADDRESS(1, COLUMN(W:W), 2)))),))</f>
        <v>172</v>
      </c>
      <c r="Z14" s="917">
        <f ca="1">IF(AND(Ag_Needs_Plan!S14=0, SUMPRODUCT(SUMIF(INDIRECT("'"&amp;O[O]&amp;"'!$a:$a"),$A14,INDIRECT("'"&amp;O[O]&amp;"'!"&amp;ADDRESS(1, COLUMN(X:X), 2)&amp;":"&amp;ADDRESS(1, COLUMN(X:X), 2))))=0), "", IF(Ag_Needs_Plan!S14="", 0, Ag_Needs_Plan!S14)-IFERROR(SUMPRODUCT(SUMIF(INDIRECT("'"&amp;O[O]&amp;"'!$a:$a"),$A14,INDIRECT("'"&amp;O[O]&amp;"'!"&amp;ADDRESS(1, COLUMN(X:X), 2)&amp;":"&amp;ADDRESS(1, COLUMN(X:X), 2)))),))</f>
        <v>270</v>
      </c>
      <c r="AA14" s="917">
        <f ca="1">IF(AND(Ag_Needs_Plan!T14=0, SUMPRODUCT(SUMIF(INDIRECT("'"&amp;O[O]&amp;"'!$a:$a"),$A14,INDIRECT("'"&amp;O[O]&amp;"'!"&amp;ADDRESS(1, COLUMN(Y:Y), 2)&amp;":"&amp;ADDRESS(1, COLUMN(Y:Y), 2))))=0), "", IF(Ag_Needs_Plan!T14="", 0, Ag_Needs_Plan!T14)-IFERROR(SUMPRODUCT(SUMIF(INDIRECT("'"&amp;O[O]&amp;"'!$a:$a"),$A14,INDIRECT("'"&amp;O[O]&amp;"'!"&amp;ADDRESS(1, COLUMN(Y:Y), 2)&amp;":"&amp;ADDRESS(1, COLUMN(Y:Y), 2)))),))</f>
        <v>64</v>
      </c>
      <c r="AB14" s="917">
        <f ca="1">IF(AND(Ag_Needs_Plan!U14=0, SUMPRODUCT(SUMIF(INDIRECT("'"&amp;O[O]&amp;"'!$a:$a"),$A14,INDIRECT("'"&amp;O[O]&amp;"'!"&amp;ADDRESS(1, COLUMN(Z:Z), 2)&amp;":"&amp;ADDRESS(1, COLUMN(Z:Z), 2))))=0), "", IF(Ag_Needs_Plan!U14="", 0, Ag_Needs_Plan!U14)-IFERROR(SUMPRODUCT(SUMIF(INDIRECT("'"&amp;O[O]&amp;"'!$a:$a"),$A14,INDIRECT("'"&amp;O[O]&amp;"'!"&amp;ADDRESS(1, COLUMN(Z:Z), 2)&amp;":"&amp;ADDRESS(1, COLUMN(Z:Z), 2)))),))</f>
        <v>166</v>
      </c>
      <c r="AC14" s="917">
        <f ca="1">IF(AND(Ag_Needs_Plan!V14=0, SUMPRODUCT(SUMIF(INDIRECT("'"&amp;O[O]&amp;"'!$a:$a"),$A14,INDIRECT("'"&amp;O[O]&amp;"'!"&amp;ADDRESS(1, COLUMN(AA:AA), 2)&amp;":"&amp;ADDRESS(1, COLUMN(AA:AA), 2))))=0), "", IF(Ag_Needs_Plan!V14="", 0, Ag_Needs_Plan!V14)-IFERROR(SUMPRODUCT(SUMIF(INDIRECT("'"&amp;O[O]&amp;"'!$a:$a"),$A14,INDIRECT("'"&amp;O[O]&amp;"'!"&amp;ADDRESS(1, COLUMN(AA:AA), 2)&amp;":"&amp;ADDRESS(1, COLUMN(AA:AA), 2)))),))</f>
        <v>482</v>
      </c>
      <c r="AD14" s="917">
        <f ca="1">IF(AND(Ag_Needs_Plan!W14=0, SUMPRODUCT(SUMIF(INDIRECT("'"&amp;O[O]&amp;"'!$a:$a"),$A14,INDIRECT("'"&amp;O[O]&amp;"'!"&amp;ADDRESS(1, COLUMN(AB:AB), 2)&amp;":"&amp;ADDRESS(1, COLUMN(AB:AB), 2))))=0), "", IF(Ag_Needs_Plan!W14="", 0, Ag_Needs_Plan!W14)-IFERROR(SUMPRODUCT(SUMIF(INDIRECT("'"&amp;O[O]&amp;"'!$a:$a"),$A14,INDIRECT("'"&amp;O[O]&amp;"'!"&amp;ADDRESS(1, COLUMN(AB:AB), 2)&amp;":"&amp;ADDRESS(1, COLUMN(AB:AB), 2)))),))</f>
        <v>146</v>
      </c>
      <c r="AE14" s="917">
        <f ca="1">IF(AND(Ag_Needs_Plan!X14=0, SUMPRODUCT(SUMIF(INDIRECT("'"&amp;O[O]&amp;"'!$a:$a"),$A14,INDIRECT("'"&amp;O[O]&amp;"'!"&amp;ADDRESS(1, COLUMN(AC:AC), 2)&amp;":"&amp;ADDRESS(1, COLUMN(AC:AC), 2))))=0), "", IF(Ag_Needs_Plan!X14="", 0, Ag_Needs_Plan!X14)-IFERROR(SUMPRODUCT(SUMIF(INDIRECT("'"&amp;O[O]&amp;"'!$a:$a"),$A14,INDIRECT("'"&amp;O[O]&amp;"'!"&amp;ADDRESS(1, COLUMN(AC:AC), 2)&amp;":"&amp;ADDRESS(1, COLUMN(AC:AC), 2)))),))</f>
        <v>1192</v>
      </c>
      <c r="AF14" s="917">
        <f ca="1">IF(AND(Ag_Needs_Plan!Y14=0, SUMPRODUCT(SUMIF(INDIRECT("'"&amp;O[O]&amp;"'!$a:$a"),$A14,INDIRECT("'"&amp;O[O]&amp;"'!"&amp;ADDRESS(1, COLUMN(AD:AD), 2)&amp;":"&amp;ADDRESS(1, COLUMN(AD:AD), 2))))=0), "", IF(Ag_Needs_Plan!Y14="", 0, Ag_Needs_Plan!Y14)-IFERROR(SUMPRODUCT(SUMIF(INDIRECT("'"&amp;O[O]&amp;"'!$a:$a"),$A14,INDIRECT("'"&amp;O[O]&amp;"'!"&amp;ADDRESS(1, COLUMN(AD:AD), 2)&amp;":"&amp;ADDRESS(1, COLUMN(AD:AD), 2)))),))</f>
        <v>2252</v>
      </c>
      <c r="AG14" s="917">
        <f ca="1">IF(AND(Ag_Needs_Plan!Z14=0, SUMPRODUCT(SUMIF(INDIRECT("'"&amp;O[O]&amp;"'!$a:$a"),$A14,INDIRECT("'"&amp;O[O]&amp;"'!"&amp;ADDRESS(1, COLUMN(AE:AE), 2)&amp;":"&amp;ADDRESS(1, COLUMN(AE:AE), 2))))=0), "", IF(Ag_Needs_Plan!Z14="", 0, Ag_Needs_Plan!Z14)-IFERROR(SUMPRODUCT(SUMIF(INDIRECT("'"&amp;O[O]&amp;"'!$a:$a"),$A14,INDIRECT("'"&amp;O[O]&amp;"'!"&amp;ADDRESS(1, COLUMN(AE:AE), 2)&amp;":"&amp;ADDRESS(1, COLUMN(AE:AE), 2)))),))</f>
        <v>-15215</v>
      </c>
      <c r="AH14" s="917">
        <f ca="1">IF(AND(Ag_Needs_Plan!AA14=0, SUMPRODUCT(SUMIF(INDIRECT("'"&amp;O[O]&amp;"'!$a:$a"),$A14,INDIRECT("'"&amp;O[O]&amp;"'!"&amp;ADDRESS(1, COLUMN(AF:AF), 2)&amp;":"&amp;ADDRESS(1, COLUMN(AF:AF), 2))))=0), "", IF(Ag_Needs_Plan!AA14="", 0, Ag_Needs_Plan!AA14)-IFERROR(SUMPRODUCT(SUMIF(INDIRECT("'"&amp;O[O]&amp;"'!$a:$a"),$A14,INDIRECT("'"&amp;O[O]&amp;"'!"&amp;ADDRESS(1, COLUMN(AF:AF), 2)&amp;":"&amp;ADDRESS(1, COLUMN(AF:AF), 2)))),))</f>
        <v>790</v>
      </c>
      <c r="AI14" s="917">
        <f ca="1">IF(AND(Ag_Needs_Plan!AB14=0, SUMPRODUCT(SUMIF(INDIRECT("'"&amp;O[O]&amp;"'!$a:$a"),$A14,INDIRECT("'"&amp;O[O]&amp;"'!"&amp;ADDRESS(1, COLUMN(AG:AG), 2)&amp;":"&amp;ADDRESS(1, COLUMN(AG:AG), 2))))=0), "", IF(Ag_Needs_Plan!AB14="", 0, Ag_Needs_Plan!AB14)-IFERROR(SUMPRODUCT(SUMIF(INDIRECT("'"&amp;O[O]&amp;"'!$a:$a"),$A14,INDIRECT("'"&amp;O[O]&amp;"'!"&amp;ADDRESS(1, COLUMN(AG:AG), 2)&amp;":"&amp;ADDRESS(1, COLUMN(AG:AG), 2)))),))</f>
        <v>54</v>
      </c>
      <c r="AJ14" s="917" t="str">
        <f ca="1">IF(AND(Ag_Needs_Plan!AC14=0, SUMPRODUCT(SUMIF(INDIRECT("'"&amp;O[O]&amp;"'!$a:$a"),$A14,INDIRECT("'"&amp;O[O]&amp;"'!"&amp;ADDRESS(1, COLUMN(AH:AH), 2)&amp;":"&amp;ADDRESS(1, COLUMN(AH:AH), 2))))=0), "", IF(Ag_Needs_Plan!AC14="", 0, Ag_Needs_Plan!AC14)-IFERROR(SUMPRODUCT(SUMIF(INDIRECT("'"&amp;O[O]&amp;"'!$a:$a"),$A14,INDIRECT("'"&amp;O[O]&amp;"'!"&amp;ADDRESS(1, COLUMN(AH:AH), 2)&amp;":"&amp;ADDRESS(1, COLUMN(AH:AH), 2)))),))</f>
        <v/>
      </c>
      <c r="AK14" s="917">
        <f ca="1">IF(AND(Ag_Needs_Plan!AD14=0, SUMPRODUCT(SUMIF(INDIRECT("'"&amp;O[O]&amp;"'!$a:$a"),$A14,INDIRECT("'"&amp;O[O]&amp;"'!"&amp;ADDRESS(1, COLUMN(AI:AI), 2)&amp;":"&amp;ADDRESS(1, COLUMN(AI:AI), 2))))=0), "", IF(Ag_Needs_Plan!AD14="", 0, Ag_Needs_Plan!AD14)-IFERROR(SUMPRODUCT(SUMIF(INDIRECT("'"&amp;O[O]&amp;"'!$a:$a"),$A14,INDIRECT("'"&amp;O[O]&amp;"'!"&amp;ADDRESS(1, COLUMN(AI:AI), 2)&amp;":"&amp;ADDRESS(1, COLUMN(AI:AI), 2)))),))</f>
        <v>-510</v>
      </c>
      <c r="AL14" s="919" t="str">
        <f ca="1">IF(AND(Ag_Needs_Plan!AE14=0, SUMPRODUCT(SUMIF(INDIRECT("'"&amp;O[O]&amp;"'!$a:$a"),$A14,INDIRECT("'"&amp;O[O]&amp;"'!"&amp;ADDRESS(1, COLUMN(AJ:AJ), 2)&amp;":"&amp;ADDRESS(1, COLUMN(AJ:AJ), 2))))=0), "", IF(Ag_Needs_Plan!AE14="", 0, Ag_Needs_Plan!AE14)-IFERROR(SUMPRODUCT(SUMIF(INDIRECT("'"&amp;O[O]&amp;"'!$a:$a"),$A14,INDIRECT("'"&amp;O[O]&amp;"'!"&amp;ADDRESS(1, COLUMN(AJ:AJ), 2)&amp;":"&amp;ADDRESS(1, COLUMN(AJ:AJ), 2)))),))</f>
        <v/>
      </c>
    </row>
    <row r="15" spans="1:38">
      <c r="A15" s="912" t="str">
        <f>IF(Ag_Needs_Plan!A15="", "", Ag_Needs_Plan!A15)</f>
        <v>Kitchen Set</v>
      </c>
      <c r="B15" s="913" t="str">
        <f>IF(Ag_Needs_Plan!B15="", "", Ag_Needs_Plan!B15)</f>
        <v>Kit</v>
      </c>
      <c r="C15" s="913" t="str">
        <f>IF(Ag_Needs_Plan!C15="", "", Ag_Needs_Plan!C15)</f>
        <v/>
      </c>
      <c r="D15" s="913" t="str">
        <f>IF(Ag_Needs_Plan!D15="", "", Ag_Needs_Plan!D15)</f>
        <v>Shelter</v>
      </c>
      <c r="E15" s="917">
        <f ca="1">IFERROR(SUMPRODUCT(SUMIF(INDIRECT("'"&amp;O[O]&amp;"'!$a:$a"),$A15,INDIRECT("'"&amp;O[O]&amp;"'!"&amp;ADDRESS(1, COLUMN(F:F), 2)&amp;":"&amp;ADDRESS(1, COLUMN(F:F), 2)))),)</f>
        <v>0</v>
      </c>
      <c r="F15" s="917">
        <f ca="1">IFERROR(SUMPRODUCT(SUMIF(INDIRECT("'"&amp;O[O]&amp;"'!$a:$a"),$A15,INDIRECT("'"&amp;O[O]&amp;"'!"&amp;ADDRESS(1, COLUMN(G:G), 2)&amp;":"&amp;ADDRESS(1, COLUMN(G:G), 2)))),)</f>
        <v>1999</v>
      </c>
      <c r="G15" s="914">
        <f t="shared" ca="1" si="1"/>
        <v>1285</v>
      </c>
      <c r="H15" s="917">
        <f ca="1">IFERROR(IF(SUMPRODUCT(SUMIF(INDIRECT("'"&amp;O[O]&amp;"'!$a:$a"),$A15,INDIRECT("'"&amp;O[O]&amp;"'!"&amp;ADDRESS(1, COLUMN(I:I), 2)&amp;":"&amp;ADDRESS(1, COLUMN(I:I), 2))))=0, "", SUMPRODUCT(SUMIF(INDIRECT("'"&amp;O[O]&amp;"'!$a:$a"),$A15,INDIRECT("'"&amp;O[O]&amp;"'!"&amp;ADDRESS(1, COLUMN(I:I), 2)&amp;":"&amp;ADDRESS(1, COLUMN(I:I), 2))))),)</f>
        <v>597</v>
      </c>
      <c r="I15" s="917">
        <f ca="1">IFERROR(IF(SUMPRODUCT(SUMIF(INDIRECT("'"&amp;O[O]&amp;"'!$a:$a"),$A15,INDIRECT("'"&amp;O[O]&amp;"'!"&amp;ADDRESS(1, COLUMN(J:J), 2)&amp;":"&amp;ADDRESS(1, COLUMN(J:J), 2))))=0, "", SUMPRODUCT(SUMIF(INDIRECT("'"&amp;O[O]&amp;"'!$a:$a"),$A15,INDIRECT("'"&amp;O[O]&amp;"'!"&amp;ADDRESS(1, COLUMN(J:J), 2)&amp;":"&amp;ADDRESS(1, COLUMN(J:J), 2))))),)</f>
        <v>688</v>
      </c>
      <c r="J15" s="917">
        <f ca="1">IFERROR(SUMPRODUCT(SUMIF(INDIRECT("'"&amp;O[O]&amp;"'!$a:$a"),$A15,INDIRECT("'"&amp;O[O]&amp;"'!"&amp;ADDRESS(1, COLUMN(K:K), 2)&amp;":"&amp;ADDRESS(1, COLUMN(K:K), 2)))),)</f>
        <v>5439</v>
      </c>
      <c r="K15" s="917">
        <f>IF(Ag_Needs_Plan!E15="", "", Ag_Needs_Plan!E15)</f>
        <v>8151</v>
      </c>
      <c r="L15" s="918">
        <f t="shared" ca="1" si="0"/>
        <v>2712</v>
      </c>
      <c r="M15" s="917">
        <f ca="1">IF(AND(Ag_Needs_Plan!F15=0, SUMPRODUCT(SUMIF(INDIRECT("'"&amp;O[O]&amp;"'!$a:$a"),$A15,INDIRECT("'"&amp;O[O]&amp;"'!"&amp;ADDRESS(1, COLUMN(L:L), 2)&amp;":"&amp;ADDRESS(1, COLUMN(L:L), 2))))=0), "", IF(Ag_Needs_Plan!F15="", 0, Ag_Needs_Plan!F15)-IFERROR(SUMPRODUCT(SUMIF(INDIRECT("'"&amp;O[O]&amp;"'!$a:$a"),$A15,INDIRECT("'"&amp;O[O]&amp;"'!"&amp;ADDRESS(1, COLUMN(L:L), 2)&amp;":"&amp;ADDRESS(1, COLUMN(L:L), 2)))),))</f>
        <v>412</v>
      </c>
      <c r="N15" s="917">
        <f ca="1">IF(AND(Ag_Needs_Plan!G15=0, SUMPRODUCT(SUMIF(INDIRECT("'"&amp;O[O]&amp;"'!$a:$a"),$A15,INDIRECT("'"&amp;O[O]&amp;"'!"&amp;ADDRESS(1, COLUMN(M:M), 2)&amp;":"&amp;ADDRESS(1, COLUMN(M:M), 2))))=0), "", IF(Ag_Needs_Plan!G15="", 0, Ag_Needs_Plan!G15)-IFERROR(SUMPRODUCT(SUMIF(INDIRECT("'"&amp;O[O]&amp;"'!$a:$a"),$A15,INDIRECT("'"&amp;O[O]&amp;"'!"&amp;ADDRESS(1, COLUMN(M:M), 2)&amp;":"&amp;ADDRESS(1, COLUMN(M:M), 2)))),))</f>
        <v>-2</v>
      </c>
      <c r="O15" s="917">
        <f ca="1">IF(AND(Ag_Needs_Plan!H15=0, SUMPRODUCT(SUMIF(INDIRECT("'"&amp;O[O]&amp;"'!$a:$a"),$A15,INDIRECT("'"&amp;O[O]&amp;"'!"&amp;ADDRESS(1, COLUMN(N:N), 2)&amp;":"&amp;ADDRESS(1, COLUMN(N:N), 2))))=0), "", IF(Ag_Needs_Plan!H15="", 0, Ag_Needs_Plan!H15)-IFERROR(SUMPRODUCT(SUMIF(INDIRECT("'"&amp;O[O]&amp;"'!$a:$a"),$A15,INDIRECT("'"&amp;O[O]&amp;"'!"&amp;ADDRESS(1, COLUMN(N:N), 2)&amp;":"&amp;ADDRESS(1, COLUMN(N:N), 2)))),))</f>
        <v>518</v>
      </c>
      <c r="P15" s="917">
        <f ca="1">IF(AND(Ag_Needs_Plan!I15=0, SUMPRODUCT(SUMIF(INDIRECT("'"&amp;O[O]&amp;"'!$a:$a"),$A15,INDIRECT("'"&amp;O[O]&amp;"'!"&amp;ADDRESS(1, COLUMN(O:O), 2)&amp;":"&amp;ADDRESS(1, COLUMN(O:O), 2))))=0), "", IF(Ag_Needs_Plan!I15="", 0, Ag_Needs_Plan!I15)-IFERROR(SUMPRODUCT(SUMIF(INDIRECT("'"&amp;O[O]&amp;"'!$a:$a"),$A15,INDIRECT("'"&amp;O[O]&amp;"'!"&amp;ADDRESS(1, COLUMN(O:O), 2)&amp;":"&amp;ADDRESS(1, COLUMN(O:O), 2)))),))</f>
        <v>353</v>
      </c>
      <c r="Q15" s="917">
        <f ca="1">IF(AND(Ag_Needs_Plan!J15=0, SUMPRODUCT(SUMIF(INDIRECT("'"&amp;O[O]&amp;"'!$a:$a"),$A15,INDIRECT("'"&amp;O[O]&amp;"'!"&amp;ADDRESS(1, COLUMN(P:P), 2)&amp;":"&amp;ADDRESS(1, COLUMN(P:P), 2))))=0), "", IF(Ag_Needs_Plan!J15="", 0, Ag_Needs_Plan!J15)-IFERROR(SUMPRODUCT(SUMIF(INDIRECT("'"&amp;O[O]&amp;"'!$a:$a"),$A15,INDIRECT("'"&amp;O[O]&amp;"'!"&amp;ADDRESS(1, COLUMN(P:P), 2)&amp;":"&amp;ADDRESS(1, COLUMN(P:P), 2)))),))</f>
        <v>619</v>
      </c>
      <c r="R15" s="917">
        <f ca="1">IF(AND(Ag_Needs_Plan!K15=0, SUMPRODUCT(SUMIF(INDIRECT("'"&amp;O[O]&amp;"'!$a:$a"),$A15,INDIRECT("'"&amp;O[O]&amp;"'!"&amp;ADDRESS(1, COLUMN(Q:Q), 2)&amp;":"&amp;ADDRESS(1, COLUMN(Q:Q), 2))))=0), "", IF(Ag_Needs_Plan!K15="", 0, Ag_Needs_Plan!K15)-IFERROR(SUMPRODUCT(SUMIF(INDIRECT("'"&amp;O[O]&amp;"'!$a:$a"),$A15,INDIRECT("'"&amp;O[O]&amp;"'!"&amp;ADDRESS(1, COLUMN(Q:Q), 2)&amp;":"&amp;ADDRESS(1, COLUMN(Q:Q), 2)))),))</f>
        <v>-100</v>
      </c>
      <c r="S15" s="917">
        <f ca="1">IF(AND(Ag_Needs_Plan!L15=0, SUMPRODUCT(SUMIF(INDIRECT("'"&amp;O[O]&amp;"'!$a:$a"),$A15,INDIRECT("'"&amp;O[O]&amp;"'!"&amp;ADDRESS(1, COLUMN(R:R), 2)&amp;":"&amp;ADDRESS(1, COLUMN(R:R), 2))))=0), "", IF(Ag_Needs_Plan!L15="", 0, Ag_Needs_Plan!L15)-IFERROR(SUMPRODUCT(SUMIF(INDIRECT("'"&amp;O[O]&amp;"'!$a:$a"),$A15,INDIRECT("'"&amp;O[O]&amp;"'!"&amp;ADDRESS(1, COLUMN(R:R), 2)&amp;":"&amp;ADDRESS(1, COLUMN(R:R), 2)))),))</f>
        <v>-106</v>
      </c>
      <c r="T15" s="917">
        <f ca="1">IF(AND(Ag_Needs_Plan!M15=0, SUMPRODUCT(SUMIF(INDIRECT("'"&amp;O[O]&amp;"'!$a:$a"),$A15,INDIRECT("'"&amp;O[O]&amp;"'!"&amp;ADDRESS(1, COLUMN(S:S), 2)&amp;":"&amp;ADDRESS(1, COLUMN(S:S), 2))))=0), "", IF(Ag_Needs_Plan!M15="", 0, Ag_Needs_Plan!M15)-IFERROR(SUMPRODUCT(SUMIF(INDIRECT("'"&amp;O[O]&amp;"'!$a:$a"),$A15,INDIRECT("'"&amp;O[O]&amp;"'!"&amp;ADDRESS(1, COLUMN(S:S), 2)&amp;":"&amp;ADDRESS(1, COLUMN(S:S), 2)))),))</f>
        <v>-8</v>
      </c>
      <c r="U15" s="917">
        <f ca="1">IF(AND(Ag_Needs_Plan!N15=0, SUMPRODUCT(SUMIF(INDIRECT("'"&amp;O[O]&amp;"'!$a:$a"),$A15,INDIRECT("'"&amp;O[O]&amp;"'!"&amp;ADDRESS(1, COLUMN(T:T), 2)&amp;":"&amp;ADDRESS(1, COLUMN(T:T), 2))))=0), "", IF(Ag_Needs_Plan!N15="", 0, Ag_Needs_Plan!N15)-IFERROR(SUMPRODUCT(SUMIF(INDIRECT("'"&amp;O[O]&amp;"'!$a:$a"),$A15,INDIRECT("'"&amp;O[O]&amp;"'!"&amp;ADDRESS(1, COLUMN(T:T), 2)&amp;":"&amp;ADDRESS(1, COLUMN(T:T), 2)))),))</f>
        <v>0</v>
      </c>
      <c r="V15" s="917">
        <f ca="1">IF(AND(Ag_Needs_Plan!N15=0, SUM(IFERROR(SUMPRODUCT(SUMIF(INDIRECT("'"&amp;O[O]&amp;"'!$a:$a"),$A15,INDIRECT("'"&amp;O[O]&amp;"'!"&amp;ADDRESS(1, COLUMN(U:U), 2)&amp;":"&amp;ADDRESS(1, COLUMN(U:U), 2)))),), IFERROR(SUMPRODUCT(SUMIF(INDIRECT("'"&amp;O[O]&amp;"'!$a:$a"),$A15,INDIRECT("'"&amp;O[O]&amp;"'!"&amp;ADDRESS(1, COLUMN(V:V), 2)&amp;":"&amp;ADDRESS(1, COLUMN(V:V), 2)))),))=0), "", IF(Ag_Needs_Plan!O15="", 0, Ag_Needs_Plan!O15)-SUM(IFERROR(SUMPRODUCT(SUMIF(INDIRECT("'"&amp;O[O]&amp;"'!$a:$a"),$A15,INDIRECT("'"&amp;O[O]&amp;"'!"&amp;ADDRESS(1, COLUMN(U:U), 2)&amp;":"&amp;ADDRESS(1, COLUMN(U:U), 2)))),), IFERROR(SUMPRODUCT(SUMIF(INDIRECT("'"&amp;O[O]&amp;"'!$a:$a"),$A15,INDIRECT("'"&amp;O[O]&amp;"'!"&amp;ADDRESS(1, COLUMN(V:V), 2)&amp;":"&amp;ADDRESS(1, COLUMN(V:V), 2)))),)))</f>
        <v>-34</v>
      </c>
      <c r="W15" s="917">
        <f ca="1">IF(AND(Ag_Needs_Plan!P15=0, SUMPRODUCT(SUMIF(INDIRECT("'"&amp;O[O]&amp;"'!$a:$a"),$A15,INDIRECT("'"&amp;O[O]&amp;"'!"&amp;ADDRESS(1, COLUMN(U:U), 2)&amp;":"&amp;ADDRESS(1, COLUMN(U:U), 2))))=0), "", IF(Ag_Needs_Plan!P15="", 0, Ag_Needs_Plan!P15)-IFERROR(SUMPRODUCT(SUMIF(INDIRECT("'"&amp;O[O]&amp;"'!$a:$a"),$A15,INDIRECT("'"&amp;O[O]&amp;"'!"&amp;ADDRESS(1, COLUMN(U:U), 2)&amp;":"&amp;ADDRESS(1, COLUMN(U:U), 2)))),))</f>
        <v>-6</v>
      </c>
      <c r="X15" s="917">
        <f ca="1">IF(AND(Ag_Needs_Plan!Q15=0, SUMPRODUCT(SUMIF(INDIRECT("'"&amp;O[O]&amp;"'!$a:$a"),$A15,INDIRECT("'"&amp;O[O]&amp;"'!"&amp;ADDRESS(1, COLUMN(V:V), 2)&amp;":"&amp;ADDRESS(1, COLUMN(V:V), 2))))=0), "", IF(Ag_Needs_Plan!Q15="", 0, Ag_Needs_Plan!Q15)-IFERROR(SUMPRODUCT(SUMIF(INDIRECT("'"&amp;O[O]&amp;"'!$a:$a"),$A15,INDIRECT("'"&amp;O[O]&amp;"'!"&amp;ADDRESS(1, COLUMN(V:V), 2)&amp;":"&amp;ADDRESS(1, COLUMN(V:V), 2)))),))</f>
        <v>-28</v>
      </c>
      <c r="Y15" s="917">
        <f ca="1">IF(AND(Ag_Needs_Plan!R15=0, SUMPRODUCT(SUMIF(INDIRECT("'"&amp;O[O]&amp;"'!$a:$a"),$A15,INDIRECT("'"&amp;O[O]&amp;"'!"&amp;ADDRESS(1, COLUMN(W:W), 2)&amp;":"&amp;ADDRESS(1, COLUMN(W:W), 2))))=0), "", IF(Ag_Needs_Plan!R15="", 0, Ag_Needs_Plan!R15)-IFERROR(SUMPRODUCT(SUMIF(INDIRECT("'"&amp;O[O]&amp;"'!$a:$a"),$A15,INDIRECT("'"&amp;O[O]&amp;"'!"&amp;ADDRESS(1, COLUMN(W:W), 2)&amp;":"&amp;ADDRESS(1, COLUMN(W:W), 2)))),))</f>
        <v>86</v>
      </c>
      <c r="Z15" s="917">
        <f ca="1">IF(AND(Ag_Needs_Plan!S15=0, SUMPRODUCT(SUMIF(INDIRECT("'"&amp;O[O]&amp;"'!$a:$a"),$A15,INDIRECT("'"&amp;O[O]&amp;"'!"&amp;ADDRESS(1, COLUMN(X:X), 2)&amp;":"&amp;ADDRESS(1, COLUMN(X:X), 2))))=0), "", IF(Ag_Needs_Plan!S15="", 0, Ag_Needs_Plan!S15)-IFERROR(SUMPRODUCT(SUMIF(INDIRECT("'"&amp;O[O]&amp;"'!$a:$a"),$A15,INDIRECT("'"&amp;O[O]&amp;"'!"&amp;ADDRESS(1, COLUMN(X:X), 2)&amp;":"&amp;ADDRESS(1, COLUMN(X:X), 2)))),))</f>
        <v>135</v>
      </c>
      <c r="AA15" s="917">
        <f ca="1">IF(AND(Ag_Needs_Plan!T15=0, SUMPRODUCT(SUMIF(INDIRECT("'"&amp;O[O]&amp;"'!$a:$a"),$A15,INDIRECT("'"&amp;O[O]&amp;"'!"&amp;ADDRESS(1, COLUMN(Y:Y), 2)&amp;":"&amp;ADDRESS(1, COLUMN(Y:Y), 2))))=0), "", IF(Ag_Needs_Plan!T15="", 0, Ag_Needs_Plan!T15)-IFERROR(SUMPRODUCT(SUMIF(INDIRECT("'"&amp;O[O]&amp;"'!$a:$a"),$A15,INDIRECT("'"&amp;O[O]&amp;"'!"&amp;ADDRESS(1, COLUMN(Y:Y), 2)&amp;":"&amp;ADDRESS(1, COLUMN(Y:Y), 2)))),))</f>
        <v>32</v>
      </c>
      <c r="AB15" s="917">
        <f ca="1">IF(AND(Ag_Needs_Plan!U15=0, SUMPRODUCT(SUMIF(INDIRECT("'"&amp;O[O]&amp;"'!$a:$a"),$A15,INDIRECT("'"&amp;O[O]&amp;"'!"&amp;ADDRESS(1, COLUMN(Z:Z), 2)&amp;":"&amp;ADDRESS(1, COLUMN(Z:Z), 2))))=0), "", IF(Ag_Needs_Plan!U15="", 0, Ag_Needs_Plan!U15)-IFERROR(SUMPRODUCT(SUMIF(INDIRECT("'"&amp;O[O]&amp;"'!$a:$a"),$A15,INDIRECT("'"&amp;O[O]&amp;"'!"&amp;ADDRESS(1, COLUMN(Z:Z), 2)&amp;":"&amp;ADDRESS(1, COLUMN(Z:Z), 2)))),))</f>
        <v>83</v>
      </c>
      <c r="AC15" s="917">
        <f ca="1">IF(AND(Ag_Needs_Plan!V15=0, SUMPRODUCT(SUMIF(INDIRECT("'"&amp;O[O]&amp;"'!$a:$a"),$A15,INDIRECT("'"&amp;O[O]&amp;"'!"&amp;ADDRESS(1, COLUMN(AA:AA), 2)&amp;":"&amp;ADDRESS(1, COLUMN(AA:AA), 2))))=0), "", IF(Ag_Needs_Plan!V15="", 0, Ag_Needs_Plan!V15)-IFERROR(SUMPRODUCT(SUMIF(INDIRECT("'"&amp;O[O]&amp;"'!$a:$a"),$A15,INDIRECT("'"&amp;O[O]&amp;"'!"&amp;ADDRESS(1, COLUMN(AA:AA), 2)&amp;":"&amp;ADDRESS(1, COLUMN(AA:AA), 2)))),))</f>
        <v>251</v>
      </c>
      <c r="AD15" s="917">
        <f ca="1">IF(AND(Ag_Needs_Plan!W15=0, SUMPRODUCT(SUMIF(INDIRECT("'"&amp;O[O]&amp;"'!$a:$a"),$A15,INDIRECT("'"&amp;O[O]&amp;"'!"&amp;ADDRESS(1, COLUMN(AB:AB), 2)&amp;":"&amp;ADDRESS(1, COLUMN(AB:AB), 2))))=0), "", IF(Ag_Needs_Plan!W15="", 0, Ag_Needs_Plan!W15)-IFERROR(SUMPRODUCT(SUMIF(INDIRECT("'"&amp;O[O]&amp;"'!$a:$a"),$A15,INDIRECT("'"&amp;O[O]&amp;"'!"&amp;ADDRESS(1, COLUMN(AB:AB), 2)&amp;":"&amp;ADDRESS(1, COLUMN(AB:AB), 2)))),))</f>
        <v>73</v>
      </c>
      <c r="AE15" s="917">
        <f ca="1">IF(AND(Ag_Needs_Plan!X15=0, SUMPRODUCT(SUMIF(INDIRECT("'"&amp;O[O]&amp;"'!$a:$a"),$A15,INDIRECT("'"&amp;O[O]&amp;"'!"&amp;ADDRESS(1, COLUMN(AC:AC), 2)&amp;":"&amp;ADDRESS(1, COLUMN(AC:AC), 2))))=0), "", IF(Ag_Needs_Plan!X15="", 0, Ag_Needs_Plan!X15)-IFERROR(SUMPRODUCT(SUMIF(INDIRECT("'"&amp;O[O]&amp;"'!$a:$a"),$A15,INDIRECT("'"&amp;O[O]&amp;"'!"&amp;ADDRESS(1, COLUMN(AC:AC), 2)&amp;":"&amp;ADDRESS(1, COLUMN(AC:AC), 2)))),))</f>
        <v>946</v>
      </c>
      <c r="AF15" s="917">
        <f ca="1">IF(AND(Ag_Needs_Plan!Y15=0, SUMPRODUCT(SUMIF(INDIRECT("'"&amp;O[O]&amp;"'!$a:$a"),$A15,INDIRECT("'"&amp;O[O]&amp;"'!"&amp;ADDRESS(1, COLUMN(AD:AD), 2)&amp;":"&amp;ADDRESS(1, COLUMN(AD:AD), 2))))=0), "", IF(Ag_Needs_Plan!Y15="", 0, Ag_Needs_Plan!Y15)-IFERROR(SUMPRODUCT(SUMIF(INDIRECT("'"&amp;O[O]&amp;"'!$a:$a"),$A15,INDIRECT("'"&amp;O[O]&amp;"'!"&amp;ADDRESS(1, COLUMN(AD:AD), 2)&amp;":"&amp;ADDRESS(1, COLUMN(AD:AD), 2)))),))</f>
        <v>409</v>
      </c>
      <c r="AG15" s="917">
        <f ca="1">IF(AND(Ag_Needs_Plan!Z15=0, SUMPRODUCT(SUMIF(INDIRECT("'"&amp;O[O]&amp;"'!$a:$a"),$A15,INDIRECT("'"&amp;O[O]&amp;"'!"&amp;ADDRESS(1, COLUMN(AE:AE), 2)&amp;":"&amp;ADDRESS(1, COLUMN(AE:AE), 2))))=0), "", IF(Ag_Needs_Plan!Z15="", 0, Ag_Needs_Plan!Z15)-IFERROR(SUMPRODUCT(SUMIF(INDIRECT("'"&amp;O[O]&amp;"'!$a:$a"),$A15,INDIRECT("'"&amp;O[O]&amp;"'!"&amp;ADDRESS(1, COLUMN(AE:AE), 2)&amp;":"&amp;ADDRESS(1, COLUMN(AE:AE), 2)))),))</f>
        <v>-1338</v>
      </c>
      <c r="AH15" s="917">
        <f ca="1">IF(AND(Ag_Needs_Plan!AA15=0, SUMPRODUCT(SUMIF(INDIRECT("'"&amp;O[O]&amp;"'!$a:$a"),$A15,INDIRECT("'"&amp;O[O]&amp;"'!"&amp;ADDRESS(1, COLUMN(AF:AF), 2)&amp;":"&amp;ADDRESS(1, COLUMN(AF:AF), 2))))=0), "", IF(Ag_Needs_Plan!AA15="", 0, Ag_Needs_Plan!AA15)-IFERROR(SUMPRODUCT(SUMIF(INDIRECT("'"&amp;O[O]&amp;"'!$a:$a"),$A15,INDIRECT("'"&amp;O[O]&amp;"'!"&amp;ADDRESS(1, COLUMN(AF:AF), 2)&amp;":"&amp;ADDRESS(1, COLUMN(AF:AF), 2)))),))</f>
        <v>405</v>
      </c>
      <c r="AI15" s="917">
        <f ca="1">IF(AND(Ag_Needs_Plan!AB15=0, SUMPRODUCT(SUMIF(INDIRECT("'"&amp;O[O]&amp;"'!$a:$a"),$A15,INDIRECT("'"&amp;O[O]&amp;"'!"&amp;ADDRESS(1, COLUMN(AG:AG), 2)&amp;":"&amp;ADDRESS(1, COLUMN(AG:AG), 2))))=0), "", IF(Ag_Needs_Plan!AB15="", 0, Ag_Needs_Plan!AB15)-IFERROR(SUMPRODUCT(SUMIF(INDIRECT("'"&amp;O[O]&amp;"'!$a:$a"),$A15,INDIRECT("'"&amp;O[O]&amp;"'!"&amp;ADDRESS(1, COLUMN(AG:AG), 2)&amp;":"&amp;ADDRESS(1, COLUMN(AG:AG), 2)))),))</f>
        <v>27</v>
      </c>
      <c r="AJ15" s="917" t="str">
        <f ca="1">IF(AND(Ag_Needs_Plan!AC15=0, SUMPRODUCT(SUMIF(INDIRECT("'"&amp;O[O]&amp;"'!$a:$a"),$A15,INDIRECT("'"&amp;O[O]&amp;"'!"&amp;ADDRESS(1, COLUMN(AH:AH), 2)&amp;":"&amp;ADDRESS(1, COLUMN(AH:AH), 2))))=0), "", IF(Ag_Needs_Plan!AC15="", 0, Ag_Needs_Plan!AC15)-IFERROR(SUMPRODUCT(SUMIF(INDIRECT("'"&amp;O[O]&amp;"'!$a:$a"),$A15,INDIRECT("'"&amp;O[O]&amp;"'!"&amp;ADDRESS(1, COLUMN(AH:AH), 2)&amp;":"&amp;ADDRESS(1, COLUMN(AH:AH), 2)))),))</f>
        <v/>
      </c>
      <c r="AK15" s="917">
        <f ca="1">IF(AND(Ag_Needs_Plan!AD15=0, SUMPRODUCT(SUMIF(INDIRECT("'"&amp;O[O]&amp;"'!$a:$a"),$A15,INDIRECT("'"&amp;O[O]&amp;"'!"&amp;ADDRESS(1, COLUMN(AI:AI), 2)&amp;":"&amp;ADDRESS(1, COLUMN(AI:AI), 2))))=0), "", IF(Ag_Needs_Plan!AD15="", 0, Ag_Needs_Plan!AD15)-IFERROR(SUMPRODUCT(SUMIF(INDIRECT("'"&amp;O[O]&amp;"'!$a:$a"),$A15,INDIRECT("'"&amp;O[O]&amp;"'!"&amp;ADDRESS(1, COLUMN(AI:AI), 2)&amp;":"&amp;ADDRESS(1, COLUMN(AI:AI), 2)))),))</f>
        <v>-76</v>
      </c>
      <c r="AL15" s="919" t="str">
        <f ca="1">IF(AND(Ag_Needs_Plan!AE15=0, SUMPRODUCT(SUMIF(INDIRECT("'"&amp;O[O]&amp;"'!$a:$a"),$A15,INDIRECT("'"&amp;O[O]&amp;"'!"&amp;ADDRESS(1, COLUMN(AJ:AJ), 2)&amp;":"&amp;ADDRESS(1, COLUMN(AJ:AJ), 2))))=0), "", IF(Ag_Needs_Plan!AE15="", 0, Ag_Needs_Plan!AE15)-IFERROR(SUMPRODUCT(SUMIF(INDIRECT("'"&amp;O[O]&amp;"'!$a:$a"),$A15,INDIRECT("'"&amp;O[O]&amp;"'!"&amp;ADDRESS(1, COLUMN(AJ:AJ), 2)&amp;":"&amp;ADDRESS(1, COLUMN(AJ:AJ), 2)))),))</f>
        <v/>
      </c>
    </row>
    <row r="16" spans="1:38">
      <c r="A16" s="912" t="str">
        <f>IF(Ag_Needs_Plan!A16="", "", Ag_Needs_Plan!A16)</f>
        <v>Hygiene Kit</v>
      </c>
      <c r="B16" s="913" t="str">
        <f>IF(Ag_Needs_Plan!B16="", "", Ag_Needs_Plan!B16)</f>
        <v>Kit</v>
      </c>
      <c r="C16" s="913" t="str">
        <f>IF(Ag_Needs_Plan!C16="", "", Ag_Needs_Plan!C16)</f>
        <v/>
      </c>
      <c r="D16" s="913" t="str">
        <f>IF(Ag_Needs_Plan!D16="", "", Ag_Needs_Plan!D16)</f>
        <v>WASH</v>
      </c>
      <c r="E16" s="917">
        <f ca="1">IFERROR(SUMPRODUCT(SUMIF(INDIRECT("'"&amp;O[O]&amp;"'!$a:$a"),$A16,INDIRECT("'"&amp;O[O]&amp;"'!"&amp;ADDRESS(1, COLUMN(F:F), 2)&amp;":"&amp;ADDRESS(1, COLUMN(F:F), 2)))),)</f>
        <v>0</v>
      </c>
      <c r="F16" s="917">
        <f ca="1">IFERROR(SUMPRODUCT(SUMIF(INDIRECT("'"&amp;O[O]&amp;"'!$a:$a"),$A16,INDIRECT("'"&amp;O[O]&amp;"'!"&amp;ADDRESS(1, COLUMN(G:G), 2)&amp;":"&amp;ADDRESS(1, COLUMN(G:G), 2)))),)</f>
        <v>4560</v>
      </c>
      <c r="G16" s="914">
        <f t="shared" ca="1" si="1"/>
        <v>1956</v>
      </c>
      <c r="H16" s="917">
        <f ca="1">IFERROR(IF(SUMPRODUCT(SUMIF(INDIRECT("'"&amp;O[O]&amp;"'!$a:$a"),$A16,INDIRECT("'"&amp;O[O]&amp;"'!"&amp;ADDRESS(1, COLUMN(I:I), 2)&amp;":"&amp;ADDRESS(1, COLUMN(I:I), 2))))=0, "", SUMPRODUCT(SUMIF(INDIRECT("'"&amp;O[O]&amp;"'!$a:$a"),$A16,INDIRECT("'"&amp;O[O]&amp;"'!"&amp;ADDRESS(1, COLUMN(I:I), 2)&amp;":"&amp;ADDRESS(1, COLUMN(I:I), 2))))),)</f>
        <v>43</v>
      </c>
      <c r="I16" s="917">
        <f ca="1">IFERROR(IF(SUMPRODUCT(SUMIF(INDIRECT("'"&amp;O[O]&amp;"'!$a:$a"),$A16,INDIRECT("'"&amp;O[O]&amp;"'!"&amp;ADDRESS(1, COLUMN(J:J), 2)&amp;":"&amp;ADDRESS(1, COLUMN(J:J), 2))))=0, "", SUMPRODUCT(SUMIF(INDIRECT("'"&amp;O[O]&amp;"'!$a:$a"),$A16,INDIRECT("'"&amp;O[O]&amp;"'!"&amp;ADDRESS(1, COLUMN(J:J), 2)&amp;":"&amp;ADDRESS(1, COLUMN(J:J), 2))))),)</f>
        <v>1913</v>
      </c>
      <c r="J16" s="917">
        <f ca="1">IFERROR(SUMPRODUCT(SUMIF(INDIRECT("'"&amp;O[O]&amp;"'!$a:$a"),$A16,INDIRECT("'"&amp;O[O]&amp;"'!"&amp;ADDRESS(1, COLUMN(K:K), 2)&amp;":"&amp;ADDRESS(1, COLUMN(K:K), 2)))),)</f>
        <v>19444</v>
      </c>
      <c r="K16" s="917">
        <f>IF(Ag_Needs_Plan!E16="", "", Ag_Needs_Plan!E16)</f>
        <v>22357</v>
      </c>
      <c r="L16" s="918">
        <f t="shared" ca="1" si="0"/>
        <v>2913</v>
      </c>
      <c r="M16" s="917">
        <f ca="1">IF(AND(Ag_Needs_Plan!F16=0, SUMPRODUCT(SUMIF(INDIRECT("'"&amp;O[O]&amp;"'!$a:$a"),$A16,INDIRECT("'"&amp;O[O]&amp;"'!"&amp;ADDRESS(1, COLUMN(L:L), 2)&amp;":"&amp;ADDRESS(1, COLUMN(L:L), 2))))=0), "", IF(Ag_Needs_Plan!F16="", 0, Ag_Needs_Plan!F16)-IFERROR(SUMPRODUCT(SUMIF(INDIRECT("'"&amp;O[O]&amp;"'!$a:$a"),$A16,INDIRECT("'"&amp;O[O]&amp;"'!"&amp;ADDRESS(1, COLUMN(L:L), 2)&amp;":"&amp;ADDRESS(1, COLUMN(L:L), 2)))),))</f>
        <v>824</v>
      </c>
      <c r="N16" s="917">
        <f ca="1">IF(AND(Ag_Needs_Plan!G16=0, SUMPRODUCT(SUMIF(INDIRECT("'"&amp;O[O]&amp;"'!$a:$a"),$A16,INDIRECT("'"&amp;O[O]&amp;"'!"&amp;ADDRESS(1, COLUMN(M:M), 2)&amp;":"&amp;ADDRESS(1, COLUMN(M:M), 2))))=0), "", IF(Ag_Needs_Plan!G16="", 0, Ag_Needs_Plan!G16)-IFERROR(SUMPRODUCT(SUMIF(INDIRECT("'"&amp;O[O]&amp;"'!$a:$a"),$A16,INDIRECT("'"&amp;O[O]&amp;"'!"&amp;ADDRESS(1, COLUMN(M:M), 2)&amp;":"&amp;ADDRESS(1, COLUMN(M:M), 2)))),))</f>
        <v>4035</v>
      </c>
      <c r="O16" s="917">
        <f ca="1">IF(AND(Ag_Needs_Plan!H16=0, SUMPRODUCT(SUMIF(INDIRECT("'"&amp;O[O]&amp;"'!$a:$a"),$A16,INDIRECT("'"&amp;O[O]&amp;"'!"&amp;ADDRESS(1, COLUMN(N:N), 2)&amp;":"&amp;ADDRESS(1, COLUMN(N:N), 2))))=0), "", IF(Ag_Needs_Plan!H16="", 0, Ag_Needs_Plan!H16)-IFERROR(SUMPRODUCT(SUMIF(INDIRECT("'"&amp;O[O]&amp;"'!$a:$a"),$A16,INDIRECT("'"&amp;O[O]&amp;"'!"&amp;ADDRESS(1, COLUMN(N:N), 2)&amp;":"&amp;ADDRESS(1, COLUMN(N:N), 2)))),))</f>
        <v>134</v>
      </c>
      <c r="P16" s="917">
        <f ca="1">IF(AND(Ag_Needs_Plan!I16=0, SUMPRODUCT(SUMIF(INDIRECT("'"&amp;O[O]&amp;"'!$a:$a"),$A16,INDIRECT("'"&amp;O[O]&amp;"'!"&amp;ADDRESS(1, COLUMN(O:O), 2)&amp;":"&amp;ADDRESS(1, COLUMN(O:O), 2))))=0), "", IF(Ag_Needs_Plan!I16="", 0, Ag_Needs_Plan!I16)-IFERROR(SUMPRODUCT(SUMIF(INDIRECT("'"&amp;O[O]&amp;"'!$a:$a"),$A16,INDIRECT("'"&amp;O[O]&amp;"'!"&amp;ADDRESS(1, COLUMN(O:O), 2)&amp;":"&amp;ADDRESS(1, COLUMN(O:O), 2)))),))</f>
        <v>-16</v>
      </c>
      <c r="Q16" s="917">
        <f ca="1">IF(AND(Ag_Needs_Plan!J16=0, SUMPRODUCT(SUMIF(INDIRECT("'"&amp;O[O]&amp;"'!$a:$a"),$A16,INDIRECT("'"&amp;O[O]&amp;"'!"&amp;ADDRESS(1, COLUMN(P:P), 2)&amp;":"&amp;ADDRESS(1, COLUMN(P:P), 2))))=0), "", IF(Ag_Needs_Plan!J16="", 0, Ag_Needs_Plan!J16)-IFERROR(SUMPRODUCT(SUMIF(INDIRECT("'"&amp;O[O]&amp;"'!$a:$a"),$A16,INDIRECT("'"&amp;O[O]&amp;"'!"&amp;ADDRESS(1, COLUMN(P:P), 2)&amp;":"&amp;ADDRESS(1, COLUMN(P:P), 2)))),))</f>
        <v>-2073</v>
      </c>
      <c r="R16" s="917">
        <f ca="1">IF(AND(Ag_Needs_Plan!K16=0, SUMPRODUCT(SUMIF(INDIRECT("'"&amp;O[O]&amp;"'!$a:$a"),$A16,INDIRECT("'"&amp;O[O]&amp;"'!"&amp;ADDRESS(1, COLUMN(Q:Q), 2)&amp;":"&amp;ADDRESS(1, COLUMN(Q:Q), 2))))=0), "", IF(Ag_Needs_Plan!K16="", 0, Ag_Needs_Plan!K16)-IFERROR(SUMPRODUCT(SUMIF(INDIRECT("'"&amp;O[O]&amp;"'!$a:$a"),$A16,INDIRECT("'"&amp;O[O]&amp;"'!"&amp;ADDRESS(1, COLUMN(Q:Q), 2)&amp;":"&amp;ADDRESS(1, COLUMN(Q:Q), 2)))),))</f>
        <v>-1478</v>
      </c>
      <c r="S16" s="917">
        <f ca="1">IF(AND(Ag_Needs_Plan!L16=0, SUMPRODUCT(SUMIF(INDIRECT("'"&amp;O[O]&amp;"'!$a:$a"),$A16,INDIRECT("'"&amp;O[O]&amp;"'!"&amp;ADDRESS(1, COLUMN(R:R), 2)&amp;":"&amp;ADDRESS(1, COLUMN(R:R), 2))))=0), "", IF(Ag_Needs_Plan!L16="", 0, Ag_Needs_Plan!L16)-IFERROR(SUMPRODUCT(SUMIF(INDIRECT("'"&amp;O[O]&amp;"'!$a:$a"),$A16,INDIRECT("'"&amp;O[O]&amp;"'!"&amp;ADDRESS(1, COLUMN(R:R), 2)&amp;":"&amp;ADDRESS(1, COLUMN(R:R), 2)))),))</f>
        <v>-89</v>
      </c>
      <c r="T16" s="917">
        <f ca="1">IF(AND(Ag_Needs_Plan!M16=0, SUMPRODUCT(SUMIF(INDIRECT("'"&amp;O[O]&amp;"'!$a:$a"),$A16,INDIRECT("'"&amp;O[O]&amp;"'!"&amp;ADDRESS(1, COLUMN(S:S), 2)&amp;":"&amp;ADDRESS(1, COLUMN(S:S), 2))))=0), "", IF(Ag_Needs_Plan!M16="", 0, Ag_Needs_Plan!M16)-IFERROR(SUMPRODUCT(SUMIF(INDIRECT("'"&amp;O[O]&amp;"'!$a:$a"),$A16,INDIRECT("'"&amp;O[O]&amp;"'!"&amp;ADDRESS(1, COLUMN(S:S), 2)&amp;":"&amp;ADDRESS(1, COLUMN(S:S), 2)))),))</f>
        <v>-8</v>
      </c>
      <c r="U16" s="917">
        <f ca="1">IF(AND(Ag_Needs_Plan!N16=0, SUMPRODUCT(SUMIF(INDIRECT("'"&amp;O[O]&amp;"'!$a:$a"),$A16,INDIRECT("'"&amp;O[O]&amp;"'!"&amp;ADDRESS(1, COLUMN(T:T), 2)&amp;":"&amp;ADDRESS(1, COLUMN(T:T), 2))))=0), "", IF(Ag_Needs_Plan!N16="", 0, Ag_Needs_Plan!N16)-IFERROR(SUMPRODUCT(SUMIF(INDIRECT("'"&amp;O[O]&amp;"'!$a:$a"),$A16,INDIRECT("'"&amp;O[O]&amp;"'!"&amp;ADDRESS(1, COLUMN(T:T), 2)&amp;":"&amp;ADDRESS(1, COLUMN(T:T), 2)))),))</f>
        <v>0</v>
      </c>
      <c r="V16" s="917">
        <f ca="1">IF(AND(Ag_Needs_Plan!N16=0, SUM(IFERROR(SUMPRODUCT(SUMIF(INDIRECT("'"&amp;O[O]&amp;"'!$a:$a"),$A16,INDIRECT("'"&amp;O[O]&amp;"'!"&amp;ADDRESS(1, COLUMN(U:U), 2)&amp;":"&amp;ADDRESS(1, COLUMN(U:U), 2)))),), IFERROR(SUMPRODUCT(SUMIF(INDIRECT("'"&amp;O[O]&amp;"'!$a:$a"),$A16,INDIRECT("'"&amp;O[O]&amp;"'!"&amp;ADDRESS(1, COLUMN(V:V), 2)&amp;":"&amp;ADDRESS(1, COLUMN(V:V), 2)))),))=0), "", IF(Ag_Needs_Plan!O16="", 0, Ag_Needs_Plan!O16)-SUM(IFERROR(SUMPRODUCT(SUMIF(INDIRECT("'"&amp;O[O]&amp;"'!$a:$a"),$A16,INDIRECT("'"&amp;O[O]&amp;"'!"&amp;ADDRESS(1, COLUMN(U:U), 2)&amp;":"&amp;ADDRESS(1, COLUMN(U:U), 2)))),), IFERROR(SUMPRODUCT(SUMIF(INDIRECT("'"&amp;O[O]&amp;"'!$a:$a"),$A16,INDIRECT("'"&amp;O[O]&amp;"'!"&amp;ADDRESS(1, COLUMN(V:V), 2)&amp;":"&amp;ADDRESS(1, COLUMN(V:V), 2)))),)))</f>
        <v>-70</v>
      </c>
      <c r="W16" s="917">
        <f ca="1">IF(AND(Ag_Needs_Plan!P16=0, SUMPRODUCT(SUMIF(INDIRECT("'"&amp;O[O]&amp;"'!$a:$a"),$A16,INDIRECT("'"&amp;O[O]&amp;"'!"&amp;ADDRESS(1, COLUMN(U:U), 2)&amp;":"&amp;ADDRESS(1, COLUMN(U:U), 2))))=0), "", IF(Ag_Needs_Plan!P16="", 0, Ag_Needs_Plan!P16)-IFERROR(SUMPRODUCT(SUMIF(INDIRECT("'"&amp;O[O]&amp;"'!$a:$a"),$A16,INDIRECT("'"&amp;O[O]&amp;"'!"&amp;ADDRESS(1, COLUMN(U:U), 2)&amp;":"&amp;ADDRESS(1, COLUMN(U:U), 2)))),))</f>
        <v>-60</v>
      </c>
      <c r="X16" s="917">
        <f ca="1">IF(AND(Ag_Needs_Plan!Q16=0, SUMPRODUCT(SUMIF(INDIRECT("'"&amp;O[O]&amp;"'!$a:$a"),$A16,INDIRECT("'"&amp;O[O]&amp;"'!"&amp;ADDRESS(1, COLUMN(V:V), 2)&amp;":"&amp;ADDRESS(1, COLUMN(V:V), 2))))=0), "", IF(Ag_Needs_Plan!Q16="", 0, Ag_Needs_Plan!Q16)-IFERROR(SUMPRODUCT(SUMIF(INDIRECT("'"&amp;O[O]&amp;"'!$a:$a"),$A16,INDIRECT("'"&amp;O[O]&amp;"'!"&amp;ADDRESS(1, COLUMN(V:V), 2)&amp;":"&amp;ADDRESS(1, COLUMN(V:V), 2)))),))</f>
        <v>-41</v>
      </c>
      <c r="Y16" s="917">
        <f ca="1">IF(AND(Ag_Needs_Plan!R16=0, SUMPRODUCT(SUMIF(INDIRECT("'"&amp;O[O]&amp;"'!$a:$a"),$A16,INDIRECT("'"&amp;O[O]&amp;"'!"&amp;ADDRESS(1, COLUMN(W:W), 2)&amp;":"&amp;ADDRESS(1, COLUMN(W:W), 2))))=0), "", IF(Ag_Needs_Plan!R16="", 0, Ag_Needs_Plan!R16)-IFERROR(SUMPRODUCT(SUMIF(INDIRECT("'"&amp;O[O]&amp;"'!$a:$a"),$A16,INDIRECT("'"&amp;O[O]&amp;"'!"&amp;ADDRESS(1, COLUMN(W:W), 2)&amp;":"&amp;ADDRESS(1, COLUMN(W:W), 2)))),))</f>
        <v>51</v>
      </c>
      <c r="Z16" s="917">
        <f ca="1">IF(AND(Ag_Needs_Plan!S16=0, SUMPRODUCT(SUMIF(INDIRECT("'"&amp;O[O]&amp;"'!$a:$a"),$A16,INDIRECT("'"&amp;O[O]&amp;"'!"&amp;ADDRESS(1, COLUMN(X:X), 2)&amp;":"&amp;ADDRESS(1, COLUMN(X:X), 2))))=0), "", IF(Ag_Needs_Plan!S16="", 0, Ag_Needs_Plan!S16)-IFERROR(SUMPRODUCT(SUMIF(INDIRECT("'"&amp;O[O]&amp;"'!$a:$a"),$A16,INDIRECT("'"&amp;O[O]&amp;"'!"&amp;ADDRESS(1, COLUMN(X:X), 2)&amp;":"&amp;ADDRESS(1, COLUMN(X:X), 2)))),))</f>
        <v>27</v>
      </c>
      <c r="AA16" s="917">
        <f ca="1">IF(AND(Ag_Needs_Plan!T16=0, SUMPRODUCT(SUMIF(INDIRECT("'"&amp;O[O]&amp;"'!$a:$a"),$A16,INDIRECT("'"&amp;O[O]&amp;"'!"&amp;ADDRESS(1, COLUMN(Y:Y), 2)&amp;":"&amp;ADDRESS(1, COLUMN(Y:Y), 2))))=0), "", IF(Ag_Needs_Plan!T16="", 0, Ag_Needs_Plan!T16)-IFERROR(SUMPRODUCT(SUMIF(INDIRECT("'"&amp;O[O]&amp;"'!$a:$a"),$A16,INDIRECT("'"&amp;O[O]&amp;"'!"&amp;ADDRESS(1, COLUMN(Y:Y), 2)&amp;":"&amp;ADDRESS(1, COLUMN(Y:Y), 2)))),))</f>
        <v>32</v>
      </c>
      <c r="AB16" s="917">
        <f ca="1">IF(AND(Ag_Needs_Plan!U16=0, SUMPRODUCT(SUMIF(INDIRECT("'"&amp;O[O]&amp;"'!$a:$a"),$A16,INDIRECT("'"&amp;O[O]&amp;"'!"&amp;ADDRESS(1, COLUMN(Z:Z), 2)&amp;":"&amp;ADDRESS(1, COLUMN(Z:Z), 2))))=0), "", IF(Ag_Needs_Plan!U16="", 0, Ag_Needs_Plan!U16)-IFERROR(SUMPRODUCT(SUMIF(INDIRECT("'"&amp;O[O]&amp;"'!$a:$a"),$A16,INDIRECT("'"&amp;O[O]&amp;"'!"&amp;ADDRESS(1, COLUMN(Z:Z), 2)&amp;":"&amp;ADDRESS(1, COLUMN(Z:Z), 2)))),))</f>
        <v>83</v>
      </c>
      <c r="AC16" s="917">
        <f ca="1">IF(AND(Ag_Needs_Plan!V16=0, SUMPRODUCT(SUMIF(INDIRECT("'"&amp;O[O]&amp;"'!$a:$a"),$A16,INDIRECT("'"&amp;O[O]&amp;"'!"&amp;ADDRESS(1, COLUMN(AA:AA), 2)&amp;":"&amp;ADDRESS(1, COLUMN(AA:AA), 2))))=0), "", IF(Ag_Needs_Plan!V16="", 0, Ag_Needs_Plan!V16)-IFERROR(SUMPRODUCT(SUMIF(INDIRECT("'"&amp;O[O]&amp;"'!$a:$a"),$A16,INDIRECT("'"&amp;O[O]&amp;"'!"&amp;ADDRESS(1, COLUMN(AA:AA), 2)&amp;":"&amp;ADDRESS(1, COLUMN(AA:AA), 2)))),))</f>
        <v>149</v>
      </c>
      <c r="AD16" s="917">
        <f ca="1">IF(AND(Ag_Needs_Plan!W16=0, SUMPRODUCT(SUMIF(INDIRECT("'"&amp;O[O]&amp;"'!$a:$a"),$A16,INDIRECT("'"&amp;O[O]&amp;"'!"&amp;ADDRESS(1, COLUMN(AB:AB), 2)&amp;":"&amp;ADDRESS(1, COLUMN(AB:AB), 2))))=0), "", IF(Ag_Needs_Plan!W16="", 0, Ag_Needs_Plan!W16)-IFERROR(SUMPRODUCT(SUMIF(INDIRECT("'"&amp;O[O]&amp;"'!$a:$a"),$A16,INDIRECT("'"&amp;O[O]&amp;"'!"&amp;ADDRESS(1, COLUMN(AB:AB), 2)&amp;":"&amp;ADDRESS(1, COLUMN(AB:AB), 2)))),))</f>
        <v>146</v>
      </c>
      <c r="AE16" s="917">
        <f ca="1">IF(AND(Ag_Needs_Plan!X16=0, SUMPRODUCT(SUMIF(INDIRECT("'"&amp;O[O]&amp;"'!$a:$a"),$A16,INDIRECT("'"&amp;O[O]&amp;"'!"&amp;ADDRESS(1, COLUMN(AC:AC), 2)&amp;":"&amp;ADDRESS(1, COLUMN(AC:AC), 2))))=0), "", IF(Ag_Needs_Plan!X16="", 0, Ag_Needs_Plan!X16)-IFERROR(SUMPRODUCT(SUMIF(INDIRECT("'"&amp;O[O]&amp;"'!$a:$a"),$A16,INDIRECT("'"&amp;O[O]&amp;"'!"&amp;ADDRESS(1, COLUMN(AC:AC), 2)&amp;":"&amp;ADDRESS(1, COLUMN(AC:AC), 2)))),))</f>
        <v>-495</v>
      </c>
      <c r="AF16" s="917">
        <f ca="1">IF(AND(Ag_Needs_Plan!Y16=0, SUMPRODUCT(SUMIF(INDIRECT("'"&amp;O[O]&amp;"'!$a:$a"),$A16,INDIRECT("'"&amp;O[O]&amp;"'!"&amp;ADDRESS(1, COLUMN(AD:AD), 2)&amp;":"&amp;ADDRESS(1, COLUMN(AD:AD), 2))))=0), "", IF(Ag_Needs_Plan!Y16="", 0, Ag_Needs_Plan!Y16)-IFERROR(SUMPRODUCT(SUMIF(INDIRECT("'"&amp;O[O]&amp;"'!$a:$a"),$A16,INDIRECT("'"&amp;O[O]&amp;"'!"&amp;ADDRESS(1, COLUMN(AD:AD), 2)&amp;":"&amp;ADDRESS(1, COLUMN(AD:AD), 2)))),))</f>
        <v>2689</v>
      </c>
      <c r="AG16" s="917">
        <f ca="1">IF(AND(Ag_Needs_Plan!Z16=0, SUMPRODUCT(SUMIF(INDIRECT("'"&amp;O[O]&amp;"'!$a:$a"),$A16,INDIRECT("'"&amp;O[O]&amp;"'!"&amp;ADDRESS(1, COLUMN(AE:AE), 2)&amp;":"&amp;ADDRESS(1, COLUMN(AE:AE), 2))))=0), "", IF(Ag_Needs_Plan!Z16="", 0, Ag_Needs_Plan!Z16)-IFERROR(SUMPRODUCT(SUMIF(INDIRECT("'"&amp;O[O]&amp;"'!$a:$a"),$A16,INDIRECT("'"&amp;O[O]&amp;"'!"&amp;ADDRESS(1, COLUMN(AE:AE), 2)&amp;":"&amp;ADDRESS(1, COLUMN(AE:AE), 2)))),))</f>
        <v>-742</v>
      </c>
      <c r="AH16" s="917">
        <f ca="1">IF(AND(Ag_Needs_Plan!AA16=0, SUMPRODUCT(SUMIF(INDIRECT("'"&amp;O[O]&amp;"'!$a:$a"),$A16,INDIRECT("'"&amp;O[O]&amp;"'!"&amp;ADDRESS(1, COLUMN(AF:AF), 2)&amp;":"&amp;ADDRESS(1, COLUMN(AF:AF), 2))))=0), "", IF(Ag_Needs_Plan!AA16="", 0, Ag_Needs_Plan!AA16)-IFERROR(SUMPRODUCT(SUMIF(INDIRECT("'"&amp;O[O]&amp;"'!$a:$a"),$A16,INDIRECT("'"&amp;O[O]&amp;"'!"&amp;ADDRESS(1, COLUMN(AF:AF), 2)&amp;":"&amp;ADDRESS(1, COLUMN(AF:AF), 2)))),))</f>
        <v>-199</v>
      </c>
      <c r="AI16" s="917">
        <f ca="1">IF(AND(Ag_Needs_Plan!AB16=0, SUMPRODUCT(SUMIF(INDIRECT("'"&amp;O[O]&amp;"'!$a:$a"),$A16,INDIRECT("'"&amp;O[O]&amp;"'!"&amp;ADDRESS(1, COLUMN(AG:AG), 2)&amp;":"&amp;ADDRESS(1, COLUMN(AG:AG), 2))))=0), "", IF(Ag_Needs_Plan!AB16="", 0, Ag_Needs_Plan!AB16)-IFERROR(SUMPRODUCT(SUMIF(INDIRECT("'"&amp;O[O]&amp;"'!$a:$a"),$A16,INDIRECT("'"&amp;O[O]&amp;"'!"&amp;ADDRESS(1, COLUMN(AG:AG), 2)&amp;":"&amp;ADDRESS(1, COLUMN(AG:AG), 2)))),))</f>
        <v>54</v>
      </c>
      <c r="AJ16" s="917">
        <f ca="1">IF(AND(Ag_Needs_Plan!AC16=0, SUMPRODUCT(SUMIF(INDIRECT("'"&amp;O[O]&amp;"'!$a:$a"),$A16,INDIRECT("'"&amp;O[O]&amp;"'!"&amp;ADDRESS(1, COLUMN(AH:AH), 2)&amp;":"&amp;ADDRESS(1, COLUMN(AH:AH), 2))))=0), "", IF(Ag_Needs_Plan!AC16="", 0, Ag_Needs_Plan!AC16)-IFERROR(SUMPRODUCT(SUMIF(INDIRECT("'"&amp;O[O]&amp;"'!$a:$a"),$A16,INDIRECT("'"&amp;O[O]&amp;"'!"&amp;ADDRESS(1, COLUMN(AH:AH), 2)&amp;":"&amp;ADDRESS(1, COLUMN(AH:AH), 2)))),))</f>
        <v>112</v>
      </c>
      <c r="AK16" s="917">
        <f ca="1">IF(AND(Ag_Needs_Plan!AD16=0, SUMPRODUCT(SUMIF(INDIRECT("'"&amp;O[O]&amp;"'!$a:$a"),$A16,INDIRECT("'"&amp;O[O]&amp;"'!"&amp;ADDRESS(1, COLUMN(AI:AI), 2)&amp;":"&amp;ADDRESS(1, COLUMN(AI:AI), 2))))=0), "", IF(Ag_Needs_Plan!AD16="", 0, Ag_Needs_Plan!AD16)-IFERROR(SUMPRODUCT(SUMIF(INDIRECT("'"&amp;O[O]&amp;"'!$a:$a"),$A16,INDIRECT("'"&amp;O[O]&amp;"'!"&amp;ADDRESS(1, COLUMN(AI:AI), 2)&amp;":"&amp;ADDRESS(1, COLUMN(AI:AI), 2)))),))</f>
        <v>-253</v>
      </c>
      <c r="AL16" s="919" t="str">
        <f ca="1">IF(AND(Ag_Needs_Plan!AE16=0, SUMPRODUCT(SUMIF(INDIRECT("'"&amp;O[O]&amp;"'!$a:$a"),$A16,INDIRECT("'"&amp;O[O]&amp;"'!"&amp;ADDRESS(1, COLUMN(AJ:AJ), 2)&amp;":"&amp;ADDRESS(1, COLUMN(AJ:AJ), 2))))=0), "", IF(Ag_Needs_Plan!AE16="", 0, Ag_Needs_Plan!AE16)-IFERROR(SUMPRODUCT(SUMIF(INDIRECT("'"&amp;O[O]&amp;"'!$a:$a"),$A16,INDIRECT("'"&amp;O[O]&amp;"'!"&amp;ADDRESS(1, COLUMN(AJ:AJ), 2)&amp;":"&amp;ADDRESS(1, COLUMN(AJ:AJ), 2)))),))</f>
        <v/>
      </c>
    </row>
    <row r="17" spans="1:38">
      <c r="A17" s="912" t="str">
        <f>IF(Ag_Needs_Plan!A17="", "", Ag_Needs_Plan!A17)</f>
        <v>Soap</v>
      </c>
      <c r="B17" s="913" t="str">
        <f>IF(Ag_Needs_Plan!B17="", "", Ag_Needs_Plan!B17)</f>
        <v>Kit</v>
      </c>
      <c r="C17" s="913" t="str">
        <f>IF(Ag_Needs_Plan!C17="", "", Ag_Needs_Plan!C17)</f>
        <v/>
      </c>
      <c r="D17" s="913" t="str">
        <f>IF(Ag_Needs_Plan!D17="", "", Ag_Needs_Plan!D17)</f>
        <v>WASH</v>
      </c>
      <c r="E17" s="917">
        <f ca="1">IFERROR(SUMPRODUCT(SUMIF(INDIRECT("'"&amp;O[O]&amp;"'!$a:$a"),$A17,INDIRECT("'"&amp;O[O]&amp;"'!"&amp;ADDRESS(1, COLUMN(F:F), 2)&amp;":"&amp;ADDRESS(1, COLUMN(F:F), 2)))),)</f>
        <v>0</v>
      </c>
      <c r="F17" s="917">
        <f ca="1">IFERROR(SUMPRODUCT(SUMIF(INDIRECT("'"&amp;O[O]&amp;"'!$a:$a"),$A17,INDIRECT("'"&amp;O[O]&amp;"'!"&amp;ADDRESS(1, COLUMN(G:G), 2)&amp;":"&amp;ADDRESS(1, COLUMN(G:G), 2)))),)</f>
        <v>0</v>
      </c>
      <c r="G17" s="914">
        <f t="shared" ca="1" si="1"/>
        <v>8764</v>
      </c>
      <c r="H17" s="917">
        <f ca="1">IFERROR(IF(SUMPRODUCT(SUMIF(INDIRECT("'"&amp;O[O]&amp;"'!$a:$a"),$A17,INDIRECT("'"&amp;O[O]&amp;"'!"&amp;ADDRESS(1, COLUMN(I:I), 2)&amp;":"&amp;ADDRESS(1, COLUMN(I:I), 2))))=0, "", SUMPRODUCT(SUMIF(INDIRECT("'"&amp;O[O]&amp;"'!$a:$a"),$A17,INDIRECT("'"&amp;O[O]&amp;"'!"&amp;ADDRESS(1, COLUMN(I:I), 2)&amp;":"&amp;ADDRESS(1, COLUMN(I:I), 2))))),)</f>
        <v>2010</v>
      </c>
      <c r="I17" s="917">
        <f ca="1">IFERROR(IF(SUMPRODUCT(SUMIF(INDIRECT("'"&amp;O[O]&amp;"'!$a:$a"),$A17,INDIRECT("'"&amp;O[O]&amp;"'!"&amp;ADDRESS(1, COLUMN(J:J), 2)&amp;":"&amp;ADDRESS(1, COLUMN(J:J), 2))))=0, "", SUMPRODUCT(SUMIF(INDIRECT("'"&amp;O[O]&amp;"'!$a:$a"),$A17,INDIRECT("'"&amp;O[O]&amp;"'!"&amp;ADDRESS(1, COLUMN(J:J), 2)&amp;":"&amp;ADDRESS(1, COLUMN(J:J), 2))))),)</f>
        <v>6754</v>
      </c>
      <c r="J17" s="917">
        <f ca="1">IFERROR(SUMPRODUCT(SUMIF(INDIRECT("'"&amp;O[O]&amp;"'!$a:$a"),$A17,INDIRECT("'"&amp;O[O]&amp;"'!"&amp;ADDRESS(1, COLUMN(K:K), 2)&amp;":"&amp;ADDRESS(1, COLUMN(K:K), 2)))),)</f>
        <v>25285</v>
      </c>
      <c r="K17" s="917">
        <f>IF(Ag_Needs_Plan!E17="", "", Ag_Needs_Plan!E17)</f>
        <v>22357</v>
      </c>
      <c r="L17" s="918">
        <f t="shared" ca="1" si="0"/>
        <v>-2928</v>
      </c>
      <c r="M17" s="917">
        <f ca="1">IF(AND(Ag_Needs_Plan!F17=0, SUMPRODUCT(SUMIF(INDIRECT("'"&amp;O[O]&amp;"'!$a:$a"),$A17,INDIRECT("'"&amp;O[O]&amp;"'!"&amp;ADDRESS(1, COLUMN(L:L), 2)&amp;":"&amp;ADDRESS(1, COLUMN(L:L), 2))))=0), "", IF(Ag_Needs_Plan!F17="", 0, Ag_Needs_Plan!F17)-IFERROR(SUMPRODUCT(SUMIF(INDIRECT("'"&amp;O[O]&amp;"'!$a:$a"),$A17,INDIRECT("'"&amp;O[O]&amp;"'!"&amp;ADDRESS(1, COLUMN(L:L), 2)&amp;":"&amp;ADDRESS(1, COLUMN(L:L), 2)))),))</f>
        <v>824</v>
      </c>
      <c r="N17" s="917">
        <f ca="1">IF(AND(Ag_Needs_Plan!G17=0, SUMPRODUCT(SUMIF(INDIRECT("'"&amp;O[O]&amp;"'!$a:$a"),$A17,INDIRECT("'"&amp;O[O]&amp;"'!"&amp;ADDRESS(1, COLUMN(M:M), 2)&amp;":"&amp;ADDRESS(1, COLUMN(M:M), 2))))=0), "", IF(Ag_Needs_Plan!G17="", 0, Ag_Needs_Plan!G17)-IFERROR(SUMPRODUCT(SUMIF(INDIRECT("'"&amp;O[O]&amp;"'!$a:$a"),$A17,INDIRECT("'"&amp;O[O]&amp;"'!"&amp;ADDRESS(1, COLUMN(M:M), 2)&amp;":"&amp;ADDRESS(1, COLUMN(M:M), 2)))),))</f>
        <v>4035</v>
      </c>
      <c r="O17" s="917">
        <f ca="1">IF(AND(Ag_Needs_Plan!H17=0, SUMPRODUCT(SUMIF(INDIRECT("'"&amp;O[O]&amp;"'!$a:$a"),$A17,INDIRECT("'"&amp;O[O]&amp;"'!"&amp;ADDRESS(1, COLUMN(N:N), 2)&amp;":"&amp;ADDRESS(1, COLUMN(N:N), 2))))=0), "", IF(Ag_Needs_Plan!H17="", 0, Ag_Needs_Plan!H17)-IFERROR(SUMPRODUCT(SUMIF(INDIRECT("'"&amp;O[O]&amp;"'!$a:$a"),$A17,INDIRECT("'"&amp;O[O]&amp;"'!"&amp;ADDRESS(1, COLUMN(N:N), 2)&amp;":"&amp;ADDRESS(1, COLUMN(N:N), 2)))),))</f>
        <v>1570</v>
      </c>
      <c r="P17" s="917">
        <f ca="1">IF(AND(Ag_Needs_Plan!I17=0, SUMPRODUCT(SUMIF(INDIRECT("'"&amp;O[O]&amp;"'!$a:$a"),$A17,INDIRECT("'"&amp;O[O]&amp;"'!"&amp;ADDRESS(1, COLUMN(O:O), 2)&amp;":"&amp;ADDRESS(1, COLUMN(O:O), 2))))=0), "", IF(Ag_Needs_Plan!I17="", 0, Ag_Needs_Plan!I17)-IFERROR(SUMPRODUCT(SUMIF(INDIRECT("'"&amp;O[O]&amp;"'!$a:$a"),$A17,INDIRECT("'"&amp;O[O]&amp;"'!"&amp;ADDRESS(1, COLUMN(O:O), 2)&amp;":"&amp;ADDRESS(1, COLUMN(O:O), 2)))),))</f>
        <v>353</v>
      </c>
      <c r="Q17" s="917">
        <f ca="1">IF(AND(Ag_Needs_Plan!J17=0, SUMPRODUCT(SUMIF(INDIRECT("'"&amp;O[O]&amp;"'!$a:$a"),$A17,INDIRECT("'"&amp;O[O]&amp;"'!"&amp;ADDRESS(1, COLUMN(P:P), 2)&amp;":"&amp;ADDRESS(1, COLUMN(P:P), 2))))=0), "", IF(Ag_Needs_Plan!J17="", 0, Ag_Needs_Plan!J17)-IFERROR(SUMPRODUCT(SUMIF(INDIRECT("'"&amp;O[O]&amp;"'!$a:$a"),$A17,INDIRECT("'"&amp;O[O]&amp;"'!"&amp;ADDRESS(1, COLUMN(P:P), 2)&amp;":"&amp;ADDRESS(1, COLUMN(P:P), 2)))),))</f>
        <v>237</v>
      </c>
      <c r="R17" s="917">
        <f ca="1">IF(AND(Ag_Needs_Plan!K17=0, SUMPRODUCT(SUMIF(INDIRECT("'"&amp;O[O]&amp;"'!$a:$a"),$A17,INDIRECT("'"&amp;O[O]&amp;"'!"&amp;ADDRESS(1, COLUMN(Q:Q), 2)&amp;":"&amp;ADDRESS(1, COLUMN(Q:Q), 2))))=0), "", IF(Ag_Needs_Plan!K17="", 0, Ag_Needs_Plan!K17)-IFERROR(SUMPRODUCT(SUMIF(INDIRECT("'"&amp;O[O]&amp;"'!$a:$a"),$A17,INDIRECT("'"&amp;O[O]&amp;"'!"&amp;ADDRESS(1, COLUMN(Q:Q), 2)&amp;":"&amp;ADDRESS(1, COLUMN(Q:Q), 2)))),))</f>
        <v>-266</v>
      </c>
      <c r="S17" s="917">
        <f ca="1">IF(AND(Ag_Needs_Plan!L17=0, SUMPRODUCT(SUMIF(INDIRECT("'"&amp;O[O]&amp;"'!$a:$a"),$A17,INDIRECT("'"&amp;O[O]&amp;"'!"&amp;ADDRESS(1, COLUMN(R:R), 2)&amp;":"&amp;ADDRESS(1, COLUMN(R:R), 2))))=0), "", IF(Ag_Needs_Plan!L17="", 0, Ag_Needs_Plan!L17)-IFERROR(SUMPRODUCT(SUMIF(INDIRECT("'"&amp;O[O]&amp;"'!$a:$a"),$A17,INDIRECT("'"&amp;O[O]&amp;"'!"&amp;ADDRESS(1, COLUMN(R:R), 2)&amp;":"&amp;ADDRESS(1, COLUMN(R:R), 2)))),))</f>
        <v>99</v>
      </c>
      <c r="T17" s="917">
        <f ca="1">IF(AND(Ag_Needs_Plan!M17=0, SUMPRODUCT(SUMIF(INDIRECT("'"&amp;O[O]&amp;"'!$a:$a"),$A17,INDIRECT("'"&amp;O[O]&amp;"'!"&amp;ADDRESS(1, COLUMN(S:S), 2)&amp;":"&amp;ADDRESS(1, COLUMN(S:S), 2))))=0), "", IF(Ag_Needs_Plan!M17="", 0, Ag_Needs_Plan!M17)-IFERROR(SUMPRODUCT(SUMIF(INDIRECT("'"&amp;O[O]&amp;"'!$a:$a"),$A17,INDIRECT("'"&amp;O[O]&amp;"'!"&amp;ADDRESS(1, COLUMN(S:S), 2)&amp;":"&amp;ADDRESS(1, COLUMN(S:S), 2)))),))</f>
        <v>23</v>
      </c>
      <c r="U17" s="917">
        <f ca="1">IF(AND(Ag_Needs_Plan!N17=0, SUMPRODUCT(SUMIF(INDIRECT("'"&amp;O[O]&amp;"'!$a:$a"),$A17,INDIRECT("'"&amp;O[O]&amp;"'!"&amp;ADDRESS(1, COLUMN(T:T), 2)&amp;":"&amp;ADDRESS(1, COLUMN(T:T), 2))))=0), "", IF(Ag_Needs_Plan!N17="", 0, Ag_Needs_Plan!N17)-IFERROR(SUMPRODUCT(SUMIF(INDIRECT("'"&amp;O[O]&amp;"'!$a:$a"),$A17,INDIRECT("'"&amp;O[O]&amp;"'!"&amp;ADDRESS(1, COLUMN(T:T), 2)&amp;":"&amp;ADDRESS(1, COLUMN(T:T), 2)))),))</f>
        <v>55</v>
      </c>
      <c r="V17" s="917">
        <f ca="1">IF(AND(Ag_Needs_Plan!N17=0, SUM(IFERROR(SUMPRODUCT(SUMIF(INDIRECT("'"&amp;O[O]&amp;"'!$a:$a"),$A17,INDIRECT("'"&amp;O[O]&amp;"'!"&amp;ADDRESS(1, COLUMN(U:U), 2)&amp;":"&amp;ADDRESS(1, COLUMN(U:U), 2)))),), IFERROR(SUMPRODUCT(SUMIF(INDIRECT("'"&amp;O[O]&amp;"'!$a:$a"),$A17,INDIRECT("'"&amp;O[O]&amp;"'!"&amp;ADDRESS(1, COLUMN(V:V), 2)&amp;":"&amp;ADDRESS(1, COLUMN(V:V), 2)))),))=0), "", IF(Ag_Needs_Plan!O17="", 0, Ag_Needs_Plan!O17)-SUM(IFERROR(SUMPRODUCT(SUMIF(INDIRECT("'"&amp;O[O]&amp;"'!$a:$a"),$A17,INDIRECT("'"&amp;O[O]&amp;"'!"&amp;ADDRESS(1, COLUMN(U:U), 2)&amp;":"&amp;ADDRESS(1, COLUMN(U:U), 2)))),), IFERROR(SUMPRODUCT(SUMIF(INDIRECT("'"&amp;O[O]&amp;"'!$a:$a"),$A17,INDIRECT("'"&amp;O[O]&amp;"'!"&amp;ADDRESS(1, COLUMN(V:V), 2)&amp;":"&amp;ADDRESS(1, COLUMN(V:V), 2)))),)))</f>
        <v>-369</v>
      </c>
      <c r="W17" s="917">
        <f ca="1">IF(AND(Ag_Needs_Plan!P17=0, SUMPRODUCT(SUMIF(INDIRECT("'"&amp;O[O]&amp;"'!$a:$a"),$A17,INDIRECT("'"&amp;O[O]&amp;"'!"&amp;ADDRESS(1, COLUMN(U:U), 2)&amp;":"&amp;ADDRESS(1, COLUMN(U:U), 2))))=0), "", IF(Ag_Needs_Plan!P17="", 0, Ag_Needs_Plan!P17)-IFERROR(SUMPRODUCT(SUMIF(INDIRECT("'"&amp;O[O]&amp;"'!$a:$a"),$A17,INDIRECT("'"&amp;O[O]&amp;"'!"&amp;ADDRESS(1, COLUMN(U:U), 2)&amp;":"&amp;ADDRESS(1, COLUMN(U:U), 2)))),))</f>
        <v>-400</v>
      </c>
      <c r="X17" s="917" t="str">
        <f ca="1">IF(AND(Ag_Needs_Plan!Q17=0, SUMPRODUCT(SUMIF(INDIRECT("'"&amp;O[O]&amp;"'!$a:$a"),$A17,INDIRECT("'"&amp;O[O]&amp;"'!"&amp;ADDRESS(1, COLUMN(V:V), 2)&amp;":"&amp;ADDRESS(1, COLUMN(V:V), 2))))=0), "", IF(Ag_Needs_Plan!Q17="", 0, Ag_Needs_Plan!Q17)-IFERROR(SUMPRODUCT(SUMIF(INDIRECT("'"&amp;O[O]&amp;"'!$a:$a"),$A17,INDIRECT("'"&amp;O[O]&amp;"'!"&amp;ADDRESS(1, COLUMN(V:V), 2)&amp;":"&amp;ADDRESS(1, COLUMN(V:V), 2)))),))</f>
        <v/>
      </c>
      <c r="Y17" s="917">
        <f ca="1">IF(AND(Ag_Needs_Plan!R17=0, SUMPRODUCT(SUMIF(INDIRECT("'"&amp;O[O]&amp;"'!$a:$a"),$A17,INDIRECT("'"&amp;O[O]&amp;"'!"&amp;ADDRESS(1, COLUMN(W:W), 2)&amp;":"&amp;ADDRESS(1, COLUMN(W:W), 2))))=0), "", IF(Ag_Needs_Plan!R17="", 0, Ag_Needs_Plan!R17)-IFERROR(SUMPRODUCT(SUMIF(INDIRECT("'"&amp;O[O]&amp;"'!$a:$a"),$A17,INDIRECT("'"&amp;O[O]&amp;"'!"&amp;ADDRESS(1, COLUMN(W:W), 2)&amp;":"&amp;ADDRESS(1, COLUMN(W:W), 2)))),))</f>
        <v>86</v>
      </c>
      <c r="Z17" s="917">
        <f ca="1">IF(AND(Ag_Needs_Plan!S17=0, SUMPRODUCT(SUMIF(INDIRECT("'"&amp;O[O]&amp;"'!$a:$a"),$A17,INDIRECT("'"&amp;O[O]&amp;"'!"&amp;ADDRESS(1, COLUMN(X:X), 2)&amp;":"&amp;ADDRESS(1, COLUMN(X:X), 2))))=0), "", IF(Ag_Needs_Plan!S17="", 0, Ag_Needs_Plan!S17)-IFERROR(SUMPRODUCT(SUMIF(INDIRECT("'"&amp;O[O]&amp;"'!$a:$a"),$A17,INDIRECT("'"&amp;O[O]&amp;"'!"&amp;ADDRESS(1, COLUMN(X:X), 2)&amp;":"&amp;ADDRESS(1, COLUMN(X:X), 2)))),))</f>
        <v>155</v>
      </c>
      <c r="AA17" s="917">
        <f ca="1">IF(AND(Ag_Needs_Plan!T17=0, SUMPRODUCT(SUMIF(INDIRECT("'"&amp;O[O]&amp;"'!$a:$a"),$A17,INDIRECT("'"&amp;O[O]&amp;"'!"&amp;ADDRESS(1, COLUMN(Y:Y), 2)&amp;":"&amp;ADDRESS(1, COLUMN(Y:Y), 2))))=0), "", IF(Ag_Needs_Plan!T17="", 0, Ag_Needs_Plan!T17)-IFERROR(SUMPRODUCT(SUMIF(INDIRECT("'"&amp;O[O]&amp;"'!$a:$a"),$A17,INDIRECT("'"&amp;O[O]&amp;"'!"&amp;ADDRESS(1, COLUMN(Y:Y), 2)&amp;":"&amp;ADDRESS(1, COLUMN(Y:Y), 2)))),))</f>
        <v>48</v>
      </c>
      <c r="AB17" s="917">
        <f ca="1">IF(AND(Ag_Needs_Plan!U17=0, SUMPRODUCT(SUMIF(INDIRECT("'"&amp;O[O]&amp;"'!$a:$a"),$A17,INDIRECT("'"&amp;O[O]&amp;"'!"&amp;ADDRESS(1, COLUMN(Z:Z), 2)&amp;":"&amp;ADDRESS(1, COLUMN(Z:Z), 2))))=0), "", IF(Ag_Needs_Plan!U17="", 0, Ag_Needs_Plan!U17)-IFERROR(SUMPRODUCT(SUMIF(INDIRECT("'"&amp;O[O]&amp;"'!$a:$a"),$A17,INDIRECT("'"&amp;O[O]&amp;"'!"&amp;ADDRESS(1, COLUMN(Z:Z), 2)&amp;":"&amp;ADDRESS(1, COLUMN(Z:Z), 2)))),))</f>
        <v>83</v>
      </c>
      <c r="AC17" s="917">
        <f ca="1">IF(AND(Ag_Needs_Plan!V17=0, SUMPRODUCT(SUMIF(INDIRECT("'"&amp;O[O]&amp;"'!$a:$a"),$A17,INDIRECT("'"&amp;O[O]&amp;"'!"&amp;ADDRESS(1, COLUMN(AA:AA), 2)&amp;":"&amp;ADDRESS(1, COLUMN(AA:AA), 2))))=0), "", IF(Ag_Needs_Plan!V17="", 0, Ag_Needs_Plan!V17)-IFERROR(SUMPRODUCT(SUMIF(INDIRECT("'"&amp;O[O]&amp;"'!$a:$a"),$A17,INDIRECT("'"&amp;O[O]&amp;"'!"&amp;ADDRESS(1, COLUMN(AA:AA), 2)&amp;":"&amp;ADDRESS(1, COLUMN(AA:AA), 2)))),))</f>
        <v>299</v>
      </c>
      <c r="AD17" s="917">
        <f ca="1">IF(AND(Ag_Needs_Plan!W17=0, SUMPRODUCT(SUMIF(INDIRECT("'"&amp;O[O]&amp;"'!$a:$a"),$A17,INDIRECT("'"&amp;O[O]&amp;"'!"&amp;ADDRESS(1, COLUMN(AB:AB), 2)&amp;":"&amp;ADDRESS(1, COLUMN(AB:AB), 2))))=0), "", IF(Ag_Needs_Plan!W17="", 0, Ag_Needs_Plan!W17)-IFERROR(SUMPRODUCT(SUMIF(INDIRECT("'"&amp;O[O]&amp;"'!$a:$a"),$A17,INDIRECT("'"&amp;O[O]&amp;"'!"&amp;ADDRESS(1, COLUMN(AB:AB), 2)&amp;":"&amp;ADDRESS(1, COLUMN(AB:AB), 2)))),))</f>
        <v>146</v>
      </c>
      <c r="AE17" s="917">
        <f ca="1">IF(AND(Ag_Needs_Plan!X17=0, SUMPRODUCT(SUMIF(INDIRECT("'"&amp;O[O]&amp;"'!$a:$a"),$A17,INDIRECT("'"&amp;O[O]&amp;"'!"&amp;ADDRESS(1, COLUMN(AC:AC), 2)&amp;":"&amp;ADDRESS(1, COLUMN(AC:AC), 2))))=0), "", IF(Ag_Needs_Plan!X17="", 0, Ag_Needs_Plan!X17)-IFERROR(SUMPRODUCT(SUMIF(INDIRECT("'"&amp;O[O]&amp;"'!$a:$a"),$A17,INDIRECT("'"&amp;O[O]&amp;"'!"&amp;ADDRESS(1, COLUMN(AC:AC), 2)&amp;":"&amp;ADDRESS(1, COLUMN(AC:AC), 2)))),))</f>
        <v>-4354</v>
      </c>
      <c r="AF17" s="917">
        <f ca="1">IF(AND(Ag_Needs_Plan!Y17=0, SUMPRODUCT(SUMIF(INDIRECT("'"&amp;O[O]&amp;"'!$a:$a"),$A17,INDIRECT("'"&amp;O[O]&amp;"'!"&amp;ADDRESS(1, COLUMN(AD:AD), 2)&amp;":"&amp;ADDRESS(1, COLUMN(AD:AD), 2))))=0), "", IF(Ag_Needs_Plan!Y17="", 0, Ag_Needs_Plan!Y17)-IFERROR(SUMPRODUCT(SUMIF(INDIRECT("'"&amp;O[O]&amp;"'!$a:$a"),$A17,INDIRECT("'"&amp;O[O]&amp;"'!"&amp;ADDRESS(1, COLUMN(AD:AD), 2)&amp;":"&amp;ADDRESS(1, COLUMN(AD:AD), 2)))),))</f>
        <v>5571</v>
      </c>
      <c r="AG17" s="917">
        <f ca="1">IF(AND(Ag_Needs_Plan!Z17=0, SUMPRODUCT(SUMIF(INDIRECT("'"&amp;O[O]&amp;"'!$a:$a"),$A17,INDIRECT("'"&amp;O[O]&amp;"'!"&amp;ADDRESS(1, COLUMN(AE:AE), 2)&amp;":"&amp;ADDRESS(1, COLUMN(AE:AE), 2))))=0), "", IF(Ag_Needs_Plan!Z17="", 0, Ag_Needs_Plan!Z17)-IFERROR(SUMPRODUCT(SUMIF(INDIRECT("'"&amp;O[O]&amp;"'!$a:$a"),$A17,INDIRECT("'"&amp;O[O]&amp;"'!"&amp;ADDRESS(1, COLUMN(AE:AE), 2)&amp;":"&amp;ADDRESS(1, COLUMN(AE:AE), 2)))),))</f>
        <v>-12270</v>
      </c>
      <c r="AH17" s="917">
        <f ca="1">IF(AND(Ag_Needs_Plan!AA17=0, SUMPRODUCT(SUMIF(INDIRECT("'"&amp;O[O]&amp;"'!$a:$a"),$A17,INDIRECT("'"&amp;O[O]&amp;"'!"&amp;ADDRESS(1, COLUMN(AF:AF), 2)&amp;":"&amp;ADDRESS(1, COLUMN(AF:AF), 2))))=0), "", IF(Ag_Needs_Plan!AA17="", 0, Ag_Needs_Plan!AA17)-IFERROR(SUMPRODUCT(SUMIF(INDIRECT("'"&amp;O[O]&amp;"'!$a:$a"),$A17,INDIRECT("'"&amp;O[O]&amp;"'!"&amp;ADDRESS(1, COLUMN(AF:AF), 2)&amp;":"&amp;ADDRESS(1, COLUMN(AF:AF), 2)))),))</f>
        <v>405</v>
      </c>
      <c r="AI17" s="917">
        <f ca="1">IF(AND(Ag_Needs_Plan!AB17=0, SUMPRODUCT(SUMIF(INDIRECT("'"&amp;O[O]&amp;"'!$a:$a"),$A17,INDIRECT("'"&amp;O[O]&amp;"'!"&amp;ADDRESS(1, COLUMN(AG:AG), 2)&amp;":"&amp;ADDRESS(1, COLUMN(AG:AG), 2))))=0), "", IF(Ag_Needs_Plan!AB17="", 0, Ag_Needs_Plan!AB17)-IFERROR(SUMPRODUCT(SUMIF(INDIRECT("'"&amp;O[O]&amp;"'!$a:$a"),$A17,INDIRECT("'"&amp;O[O]&amp;"'!"&amp;ADDRESS(1, COLUMN(AG:AG), 2)&amp;":"&amp;ADDRESS(1, COLUMN(AG:AG), 2)))),))</f>
        <v>54</v>
      </c>
      <c r="AJ17" s="917">
        <f ca="1">IF(AND(Ag_Needs_Plan!AC17=0, SUMPRODUCT(SUMIF(INDIRECT("'"&amp;O[O]&amp;"'!$a:$a"),$A17,INDIRECT("'"&amp;O[O]&amp;"'!"&amp;ADDRESS(1, COLUMN(AH:AH), 2)&amp;":"&amp;ADDRESS(1, COLUMN(AH:AH), 2))))=0), "", IF(Ag_Needs_Plan!AC17="", 0, Ag_Needs_Plan!AC17)-IFERROR(SUMPRODUCT(SUMIF(INDIRECT("'"&amp;O[O]&amp;"'!$a:$a"),$A17,INDIRECT("'"&amp;O[O]&amp;"'!"&amp;ADDRESS(1, COLUMN(AH:AH), 2)&amp;":"&amp;ADDRESS(1, COLUMN(AH:AH), 2)))),))</f>
        <v>112</v>
      </c>
      <c r="AK17" s="917">
        <f ca="1">IF(AND(Ag_Needs_Plan!AD17=0, SUMPRODUCT(SUMIF(INDIRECT("'"&amp;O[O]&amp;"'!$a:$a"),$A17,INDIRECT("'"&amp;O[O]&amp;"'!"&amp;ADDRESS(1, COLUMN(AI:AI), 2)&amp;":"&amp;ADDRESS(1, COLUMN(AI:AI), 2))))=0), "", IF(Ag_Needs_Plan!AD17="", 0, Ag_Needs_Plan!AD17)-IFERROR(SUMPRODUCT(SUMIF(INDIRECT("'"&amp;O[O]&amp;"'!$a:$a"),$A17,INDIRECT("'"&amp;O[O]&amp;"'!"&amp;ADDRESS(1, COLUMN(AI:AI), 2)&amp;":"&amp;ADDRESS(1, COLUMN(AI:AI), 2)))),))</f>
        <v>176</v>
      </c>
      <c r="AL17" s="919" t="str">
        <f ca="1">IF(AND(Ag_Needs_Plan!AE17=0, SUMPRODUCT(SUMIF(INDIRECT("'"&amp;O[O]&amp;"'!$a:$a"),$A17,INDIRECT("'"&amp;O[O]&amp;"'!"&amp;ADDRESS(1, COLUMN(AJ:AJ), 2)&amp;":"&amp;ADDRESS(1, COLUMN(AJ:AJ), 2))))=0), "", IF(Ag_Needs_Plan!AE17="", 0, Ag_Needs_Plan!AE17)-IFERROR(SUMPRODUCT(SUMIF(INDIRECT("'"&amp;O[O]&amp;"'!$a:$a"),$A17,INDIRECT("'"&amp;O[O]&amp;"'!"&amp;ADDRESS(1, COLUMN(AJ:AJ), 2)&amp;":"&amp;ADDRESS(1, COLUMN(AJ:AJ), 2)))),))</f>
        <v/>
      </c>
    </row>
    <row r="18" spans="1:38">
      <c r="A18" s="912" t="str">
        <f>IF(Ag_Needs_Plan!A18="", "", Ag_Needs_Plan!A18)</f>
        <v>Jerry Can</v>
      </c>
      <c r="B18" s="913" t="str">
        <f>IF(Ag_Needs_Plan!B18="", "", Ag_Needs_Plan!B18)</f>
        <v>Kit</v>
      </c>
      <c r="C18" s="913" t="str">
        <f>IF(Ag_Needs_Plan!C18="", "", Ag_Needs_Plan!C18)</f>
        <v/>
      </c>
      <c r="D18" s="913" t="str">
        <f>IF(Ag_Needs_Plan!D18="", "", Ag_Needs_Plan!D18)</f>
        <v>WASH</v>
      </c>
      <c r="E18" s="917">
        <f ca="1">IFERROR(SUMPRODUCT(SUMIF(INDIRECT("'"&amp;O[O]&amp;"'!$a:$a"),$A18,INDIRECT("'"&amp;O[O]&amp;"'!"&amp;ADDRESS(1, COLUMN(F:F), 2)&amp;":"&amp;ADDRESS(1, COLUMN(F:F), 2)))),)</f>
        <v>0</v>
      </c>
      <c r="F18" s="917">
        <f ca="1">IFERROR(SUMPRODUCT(SUMIF(INDIRECT("'"&amp;O[O]&amp;"'!$a:$a"),$A18,INDIRECT("'"&amp;O[O]&amp;"'!"&amp;ADDRESS(1, COLUMN(G:G), 2)&amp;":"&amp;ADDRESS(1, COLUMN(G:G), 2)))),)</f>
        <v>0</v>
      </c>
      <c r="G18" s="914">
        <f t="shared" ca="1" si="1"/>
        <v>7601</v>
      </c>
      <c r="H18" s="917">
        <f ca="1">IFERROR(IF(SUMPRODUCT(SUMIF(INDIRECT("'"&amp;O[O]&amp;"'!$a:$a"),$A18,INDIRECT("'"&amp;O[O]&amp;"'!"&amp;ADDRESS(1, COLUMN(I:I), 2)&amp;":"&amp;ADDRESS(1, COLUMN(I:I), 2))))=0, "", SUMPRODUCT(SUMIF(INDIRECT("'"&amp;O[O]&amp;"'!$a:$a"),$A18,INDIRECT("'"&amp;O[O]&amp;"'!"&amp;ADDRESS(1, COLUMN(I:I), 2)&amp;":"&amp;ADDRESS(1, COLUMN(I:I), 2))))),)</f>
        <v>1652</v>
      </c>
      <c r="I18" s="917">
        <f ca="1">IFERROR(IF(SUMPRODUCT(SUMIF(INDIRECT("'"&amp;O[O]&amp;"'!$a:$a"),$A18,INDIRECT("'"&amp;O[O]&amp;"'!"&amp;ADDRESS(1, COLUMN(J:J), 2)&amp;":"&amp;ADDRESS(1, COLUMN(J:J), 2))))=0, "", SUMPRODUCT(SUMIF(INDIRECT("'"&amp;O[O]&amp;"'!$a:$a"),$A18,INDIRECT("'"&amp;O[O]&amp;"'!"&amp;ADDRESS(1, COLUMN(J:J), 2)&amp;":"&amp;ADDRESS(1, COLUMN(J:J), 2))))),)</f>
        <v>5949</v>
      </c>
      <c r="J18" s="917">
        <f ca="1">IFERROR(SUMPRODUCT(SUMIF(INDIRECT("'"&amp;O[O]&amp;"'!$a:$a"),$A18,INDIRECT("'"&amp;O[O]&amp;"'!"&amp;ADDRESS(1, COLUMN(K:K), 2)&amp;":"&amp;ADDRESS(1, COLUMN(K:K), 2)))),)</f>
        <v>15187</v>
      </c>
      <c r="K18" s="917">
        <f>IF(Ag_Needs_Plan!E18="", "", Ag_Needs_Plan!E18)</f>
        <v>22357</v>
      </c>
      <c r="L18" s="918">
        <f t="shared" ca="1" si="0"/>
        <v>7170</v>
      </c>
      <c r="M18" s="917">
        <f ca="1">IF(AND(Ag_Needs_Plan!F18=0, SUMPRODUCT(SUMIF(INDIRECT("'"&amp;O[O]&amp;"'!$a:$a"),$A18,INDIRECT("'"&amp;O[O]&amp;"'!"&amp;ADDRESS(1, COLUMN(L:L), 2)&amp;":"&amp;ADDRESS(1, COLUMN(L:L), 2))))=0), "", IF(Ag_Needs_Plan!F18="", 0, Ag_Needs_Plan!F18)-IFERROR(SUMPRODUCT(SUMIF(INDIRECT("'"&amp;O[O]&amp;"'!$a:$a"),$A18,INDIRECT("'"&amp;O[O]&amp;"'!"&amp;ADDRESS(1, COLUMN(L:L), 2)&amp;":"&amp;ADDRESS(1, COLUMN(L:L), 2)))),))</f>
        <v>824</v>
      </c>
      <c r="N18" s="917">
        <f ca="1">IF(AND(Ag_Needs_Plan!G18=0, SUMPRODUCT(SUMIF(INDIRECT("'"&amp;O[O]&amp;"'!$a:$a"),$A18,INDIRECT("'"&amp;O[O]&amp;"'!"&amp;ADDRESS(1, COLUMN(M:M), 2)&amp;":"&amp;ADDRESS(1, COLUMN(M:M), 2))))=0), "", IF(Ag_Needs_Plan!G18="", 0, Ag_Needs_Plan!G18)-IFERROR(SUMPRODUCT(SUMIF(INDIRECT("'"&amp;O[O]&amp;"'!$a:$a"),$A18,INDIRECT("'"&amp;O[O]&amp;"'!"&amp;ADDRESS(1, COLUMN(M:M), 2)&amp;":"&amp;ADDRESS(1, COLUMN(M:M), 2)))),))</f>
        <v>4035</v>
      </c>
      <c r="O18" s="917">
        <f ca="1">IF(AND(Ag_Needs_Plan!H18=0, SUMPRODUCT(SUMIF(INDIRECT("'"&amp;O[O]&amp;"'!$a:$a"),$A18,INDIRECT("'"&amp;O[O]&amp;"'!"&amp;ADDRESS(1, COLUMN(N:N), 2)&amp;":"&amp;ADDRESS(1, COLUMN(N:N), 2))))=0), "", IF(Ag_Needs_Plan!H18="", 0, Ag_Needs_Plan!H18)-IFERROR(SUMPRODUCT(SUMIF(INDIRECT("'"&amp;O[O]&amp;"'!$a:$a"),$A18,INDIRECT("'"&amp;O[O]&amp;"'!"&amp;ADDRESS(1, COLUMN(N:N), 2)&amp;":"&amp;ADDRESS(1, COLUMN(N:N), 2)))),))</f>
        <v>370</v>
      </c>
      <c r="P18" s="917">
        <f ca="1">IF(AND(Ag_Needs_Plan!I18=0, SUMPRODUCT(SUMIF(INDIRECT("'"&amp;O[O]&amp;"'!$a:$a"),$A18,INDIRECT("'"&amp;O[O]&amp;"'!"&amp;ADDRESS(1, COLUMN(O:O), 2)&amp;":"&amp;ADDRESS(1, COLUMN(O:O), 2))))=0), "", IF(Ag_Needs_Plan!I18="", 0, Ag_Needs_Plan!I18)-IFERROR(SUMPRODUCT(SUMIF(INDIRECT("'"&amp;O[O]&amp;"'!$a:$a"),$A18,INDIRECT("'"&amp;O[O]&amp;"'!"&amp;ADDRESS(1, COLUMN(O:O), 2)&amp;":"&amp;ADDRESS(1, COLUMN(O:O), 2)))),))</f>
        <v>-520</v>
      </c>
      <c r="Q18" s="917">
        <f ca="1">IF(AND(Ag_Needs_Plan!J18=0, SUMPRODUCT(SUMIF(INDIRECT("'"&amp;O[O]&amp;"'!$a:$a"),$A18,INDIRECT("'"&amp;O[O]&amp;"'!"&amp;ADDRESS(1, COLUMN(P:P), 2)&amp;":"&amp;ADDRESS(1, COLUMN(P:P), 2))))=0), "", IF(Ag_Needs_Plan!J18="", 0, Ag_Needs_Plan!J18)-IFERROR(SUMPRODUCT(SUMIF(INDIRECT("'"&amp;O[O]&amp;"'!$a:$a"),$A18,INDIRECT("'"&amp;O[O]&amp;"'!"&amp;ADDRESS(1, COLUMN(P:P), 2)&amp;":"&amp;ADDRESS(1, COLUMN(P:P), 2)))),))</f>
        <v>824</v>
      </c>
      <c r="R18" s="917">
        <f ca="1">IF(AND(Ag_Needs_Plan!K18=0, SUMPRODUCT(SUMIF(INDIRECT("'"&amp;O[O]&amp;"'!$a:$a"),$A18,INDIRECT("'"&amp;O[O]&amp;"'!"&amp;ADDRESS(1, COLUMN(Q:Q), 2)&amp;":"&amp;ADDRESS(1, COLUMN(Q:Q), 2))))=0), "", IF(Ag_Needs_Plan!K18="", 0, Ag_Needs_Plan!K18)-IFERROR(SUMPRODUCT(SUMIF(INDIRECT("'"&amp;O[O]&amp;"'!$a:$a"),$A18,INDIRECT("'"&amp;O[O]&amp;"'!"&amp;ADDRESS(1, COLUMN(Q:Q), 2)&amp;":"&amp;ADDRESS(1, COLUMN(Q:Q), 2)))),))</f>
        <v>-787</v>
      </c>
      <c r="S18" s="917">
        <f ca="1">IF(AND(Ag_Needs_Plan!L18=0, SUMPRODUCT(SUMIF(INDIRECT("'"&amp;O[O]&amp;"'!$a:$a"),$A18,INDIRECT("'"&amp;O[O]&amp;"'!"&amp;ADDRESS(1, COLUMN(R:R), 2)&amp;":"&amp;ADDRESS(1, COLUMN(R:R), 2))))=0), "", IF(Ag_Needs_Plan!L18="", 0, Ag_Needs_Plan!L18)-IFERROR(SUMPRODUCT(SUMIF(INDIRECT("'"&amp;O[O]&amp;"'!$a:$a"),$A18,INDIRECT("'"&amp;O[O]&amp;"'!"&amp;ADDRESS(1, COLUMN(R:R), 2)&amp;":"&amp;ADDRESS(1, COLUMN(R:R), 2)))),))</f>
        <v>-405</v>
      </c>
      <c r="T18" s="917">
        <f ca="1">IF(AND(Ag_Needs_Plan!M18=0, SUMPRODUCT(SUMIF(INDIRECT("'"&amp;O[O]&amp;"'!$a:$a"),$A18,INDIRECT("'"&amp;O[O]&amp;"'!"&amp;ADDRESS(1, COLUMN(S:S), 2)&amp;":"&amp;ADDRESS(1, COLUMN(S:S), 2))))=0), "", IF(Ag_Needs_Plan!M18="", 0, Ag_Needs_Plan!M18)-IFERROR(SUMPRODUCT(SUMIF(INDIRECT("'"&amp;O[O]&amp;"'!$a:$a"),$A18,INDIRECT("'"&amp;O[O]&amp;"'!"&amp;ADDRESS(1, COLUMN(S:S), 2)&amp;":"&amp;ADDRESS(1, COLUMN(S:S), 2)))),))</f>
        <v>-23</v>
      </c>
      <c r="U18" s="917">
        <f ca="1">IF(AND(Ag_Needs_Plan!N18=0, SUMPRODUCT(SUMIF(INDIRECT("'"&amp;O[O]&amp;"'!$a:$a"),$A18,INDIRECT("'"&amp;O[O]&amp;"'!"&amp;ADDRESS(1, COLUMN(T:T), 2)&amp;":"&amp;ADDRESS(1, COLUMN(T:T), 2))))=0), "", IF(Ag_Needs_Plan!N18="", 0, Ag_Needs_Plan!N18)-IFERROR(SUMPRODUCT(SUMIF(INDIRECT("'"&amp;O[O]&amp;"'!$a:$a"),$A18,INDIRECT("'"&amp;O[O]&amp;"'!"&amp;ADDRESS(1, COLUMN(T:T), 2)&amp;":"&amp;ADDRESS(1, COLUMN(T:T), 2)))),))</f>
        <v>-65</v>
      </c>
      <c r="V18" s="917">
        <f ca="1">IF(AND(Ag_Needs_Plan!N18=0, SUM(IFERROR(SUMPRODUCT(SUMIF(INDIRECT("'"&amp;O[O]&amp;"'!$a:$a"),$A18,INDIRECT("'"&amp;O[O]&amp;"'!"&amp;ADDRESS(1, COLUMN(U:U), 2)&amp;":"&amp;ADDRESS(1, COLUMN(U:U), 2)))),), IFERROR(SUMPRODUCT(SUMIF(INDIRECT("'"&amp;O[O]&amp;"'!$a:$a"),$A18,INDIRECT("'"&amp;O[O]&amp;"'!"&amp;ADDRESS(1, COLUMN(V:V), 2)&amp;":"&amp;ADDRESS(1, COLUMN(V:V), 2)))),))=0), "", IF(Ag_Needs_Plan!O18="", 0, Ag_Needs_Plan!O18)-SUM(IFERROR(SUMPRODUCT(SUMIF(INDIRECT("'"&amp;O[O]&amp;"'!$a:$a"),$A18,INDIRECT("'"&amp;O[O]&amp;"'!"&amp;ADDRESS(1, COLUMN(U:U), 2)&amp;":"&amp;ADDRESS(1, COLUMN(U:U), 2)))),), IFERROR(SUMPRODUCT(SUMIF(INDIRECT("'"&amp;O[O]&amp;"'!$a:$a"),$A18,INDIRECT("'"&amp;O[O]&amp;"'!"&amp;ADDRESS(1, COLUMN(V:V), 2)&amp;":"&amp;ADDRESS(1, COLUMN(V:V), 2)))),)))</f>
        <v>-50</v>
      </c>
      <c r="W18" s="917">
        <f ca="1">IF(AND(Ag_Needs_Plan!P18=0, SUMPRODUCT(SUMIF(INDIRECT("'"&amp;O[O]&amp;"'!$a:$a"),$A18,INDIRECT("'"&amp;O[O]&amp;"'!"&amp;ADDRESS(1, COLUMN(U:U), 2)&amp;":"&amp;ADDRESS(1, COLUMN(U:U), 2))))=0), "", IF(Ag_Needs_Plan!P18="", 0, Ag_Needs_Plan!P18)-IFERROR(SUMPRODUCT(SUMIF(INDIRECT("'"&amp;O[O]&amp;"'!$a:$a"),$A18,INDIRECT("'"&amp;O[O]&amp;"'!"&amp;ADDRESS(1, COLUMN(U:U), 2)&amp;":"&amp;ADDRESS(1, COLUMN(U:U), 2)))),))</f>
        <v>-40</v>
      </c>
      <c r="X18" s="917">
        <f ca="1">IF(AND(Ag_Needs_Plan!Q18=0, SUMPRODUCT(SUMIF(INDIRECT("'"&amp;O[O]&amp;"'!$a:$a"),$A18,INDIRECT("'"&amp;O[O]&amp;"'!"&amp;ADDRESS(1, COLUMN(V:V), 2)&amp;":"&amp;ADDRESS(1, COLUMN(V:V), 2))))=0), "", IF(Ag_Needs_Plan!Q18="", 0, Ag_Needs_Plan!Q18)-IFERROR(SUMPRODUCT(SUMIF(INDIRECT("'"&amp;O[O]&amp;"'!$a:$a"),$A18,INDIRECT("'"&amp;O[O]&amp;"'!"&amp;ADDRESS(1, COLUMN(V:V), 2)&amp;":"&amp;ADDRESS(1, COLUMN(V:V), 2)))),))</f>
        <v>-41</v>
      </c>
      <c r="Y18" s="917">
        <f ca="1">IF(AND(Ag_Needs_Plan!R18=0, SUMPRODUCT(SUMIF(INDIRECT("'"&amp;O[O]&amp;"'!$a:$a"),$A18,INDIRECT("'"&amp;O[O]&amp;"'!"&amp;ADDRESS(1, COLUMN(W:W), 2)&amp;":"&amp;ADDRESS(1, COLUMN(W:W), 2))))=0), "", IF(Ag_Needs_Plan!R18="", 0, Ag_Needs_Plan!R18)-IFERROR(SUMPRODUCT(SUMIF(INDIRECT("'"&amp;O[O]&amp;"'!$a:$a"),$A18,INDIRECT("'"&amp;O[O]&amp;"'!"&amp;ADDRESS(1, COLUMN(W:W), 2)&amp;":"&amp;ADDRESS(1, COLUMN(W:W), 2)))),))</f>
        <v>16</v>
      </c>
      <c r="Z18" s="917">
        <f ca="1">IF(AND(Ag_Needs_Plan!S18=0, SUMPRODUCT(SUMIF(INDIRECT("'"&amp;O[O]&amp;"'!$a:$a"),$A18,INDIRECT("'"&amp;O[O]&amp;"'!"&amp;ADDRESS(1, COLUMN(X:X), 2)&amp;":"&amp;ADDRESS(1, COLUMN(X:X), 2))))=0), "", IF(Ag_Needs_Plan!S18="", 0, Ag_Needs_Plan!S18)-IFERROR(SUMPRODUCT(SUMIF(INDIRECT("'"&amp;O[O]&amp;"'!$a:$a"),$A18,INDIRECT("'"&amp;O[O]&amp;"'!"&amp;ADDRESS(1, COLUMN(X:X), 2)&amp;":"&amp;ADDRESS(1, COLUMN(X:X), 2)))),))</f>
        <v>-46</v>
      </c>
      <c r="AA18" s="917">
        <f ca="1">IF(AND(Ag_Needs_Plan!T18=0, SUMPRODUCT(SUMIF(INDIRECT("'"&amp;O[O]&amp;"'!$a:$a"),$A18,INDIRECT("'"&amp;O[O]&amp;"'!"&amp;ADDRESS(1, COLUMN(Y:Y), 2)&amp;":"&amp;ADDRESS(1, COLUMN(Y:Y), 2))))=0), "", IF(Ag_Needs_Plan!T18="", 0, Ag_Needs_Plan!T18)-IFERROR(SUMPRODUCT(SUMIF(INDIRECT("'"&amp;O[O]&amp;"'!$a:$a"),$A18,INDIRECT("'"&amp;O[O]&amp;"'!"&amp;ADDRESS(1, COLUMN(Y:Y), 2)&amp;":"&amp;ADDRESS(1, COLUMN(Y:Y), 2)))),))</f>
        <v>32</v>
      </c>
      <c r="AB18" s="917">
        <f ca="1">IF(AND(Ag_Needs_Plan!U18=0, SUMPRODUCT(SUMIF(INDIRECT("'"&amp;O[O]&amp;"'!$a:$a"),$A18,INDIRECT("'"&amp;O[O]&amp;"'!"&amp;ADDRESS(1, COLUMN(Z:Z), 2)&amp;":"&amp;ADDRESS(1, COLUMN(Z:Z), 2))))=0), "", IF(Ag_Needs_Plan!U18="", 0, Ag_Needs_Plan!U18)-IFERROR(SUMPRODUCT(SUMIF(INDIRECT("'"&amp;O[O]&amp;"'!$a:$a"),$A18,INDIRECT("'"&amp;O[O]&amp;"'!"&amp;ADDRESS(1, COLUMN(Z:Z), 2)&amp;":"&amp;ADDRESS(1, COLUMN(Z:Z), 2)))),))</f>
        <v>83</v>
      </c>
      <c r="AC18" s="917">
        <f ca="1">IF(AND(Ag_Needs_Plan!V18=0, SUMPRODUCT(SUMIF(INDIRECT("'"&amp;O[O]&amp;"'!$a:$a"),$A18,INDIRECT("'"&amp;O[O]&amp;"'!"&amp;ADDRESS(1, COLUMN(AA:AA), 2)&amp;":"&amp;ADDRESS(1, COLUMN(AA:AA), 2))))=0), "", IF(Ag_Needs_Plan!V18="", 0, Ag_Needs_Plan!V18)-IFERROR(SUMPRODUCT(SUMIF(INDIRECT("'"&amp;O[O]&amp;"'!$a:$a"),$A18,INDIRECT("'"&amp;O[O]&amp;"'!"&amp;ADDRESS(1, COLUMN(AA:AA), 2)&amp;":"&amp;ADDRESS(1, COLUMN(AA:AA), 2)))),))</f>
        <v>-7</v>
      </c>
      <c r="AD18" s="917">
        <f ca="1">IF(AND(Ag_Needs_Plan!W18=0, SUMPRODUCT(SUMIF(INDIRECT("'"&amp;O[O]&amp;"'!$a:$a"),$A18,INDIRECT("'"&amp;O[O]&amp;"'!"&amp;ADDRESS(1, COLUMN(AB:AB), 2)&amp;":"&amp;ADDRESS(1, COLUMN(AB:AB), 2))))=0), "", IF(Ag_Needs_Plan!W18="", 0, Ag_Needs_Plan!W18)-IFERROR(SUMPRODUCT(SUMIF(INDIRECT("'"&amp;O[O]&amp;"'!$a:$a"),$A18,INDIRECT("'"&amp;O[O]&amp;"'!"&amp;ADDRESS(1, COLUMN(AB:AB), 2)&amp;":"&amp;ADDRESS(1, COLUMN(AB:AB), 2)))),))</f>
        <v>146</v>
      </c>
      <c r="AE18" s="917">
        <f ca="1">IF(AND(Ag_Needs_Plan!X18=0, SUMPRODUCT(SUMIF(INDIRECT("'"&amp;O[O]&amp;"'!$a:$a"),$A18,INDIRECT("'"&amp;O[O]&amp;"'!"&amp;ADDRESS(1, COLUMN(AC:AC), 2)&amp;":"&amp;ADDRESS(1, COLUMN(AC:AC), 2))))=0), "", IF(Ag_Needs_Plan!X18="", 0, Ag_Needs_Plan!X18)-IFERROR(SUMPRODUCT(SUMIF(INDIRECT("'"&amp;O[O]&amp;"'!$a:$a"),$A18,INDIRECT("'"&amp;O[O]&amp;"'!"&amp;ADDRESS(1, COLUMN(AC:AC), 2)&amp;":"&amp;ADDRESS(1, COLUMN(AC:AC), 2)))),))</f>
        <v>-2130</v>
      </c>
      <c r="AF18" s="917">
        <f ca="1">IF(AND(Ag_Needs_Plan!Y18=0, SUMPRODUCT(SUMIF(INDIRECT("'"&amp;O[O]&amp;"'!$a:$a"),$A18,INDIRECT("'"&amp;O[O]&amp;"'!"&amp;ADDRESS(1, COLUMN(AD:AD), 2)&amp;":"&amp;ADDRESS(1, COLUMN(AD:AD), 2))))=0), "", IF(Ag_Needs_Plan!Y18="", 0, Ag_Needs_Plan!Y18)-IFERROR(SUMPRODUCT(SUMIF(INDIRECT("'"&amp;O[O]&amp;"'!$a:$a"),$A18,INDIRECT("'"&amp;O[O]&amp;"'!"&amp;ADDRESS(1, COLUMN(AD:AD), 2)&amp;":"&amp;ADDRESS(1, COLUMN(AD:AD), 2)))),))</f>
        <v>4273</v>
      </c>
      <c r="AG18" s="917">
        <f ca="1">IF(AND(Ag_Needs_Plan!Z18=0, SUMPRODUCT(SUMIF(INDIRECT("'"&amp;O[O]&amp;"'!$a:$a"),$A18,INDIRECT("'"&amp;O[O]&amp;"'!"&amp;ADDRESS(1, COLUMN(AE:AE), 2)&amp;":"&amp;ADDRESS(1, COLUMN(AE:AE), 2))))=0), "", IF(Ag_Needs_Plan!Z18="", 0, Ag_Needs_Plan!Z18)-IFERROR(SUMPRODUCT(SUMIF(INDIRECT("'"&amp;O[O]&amp;"'!$a:$a"),$A18,INDIRECT("'"&amp;O[O]&amp;"'!"&amp;ADDRESS(1, COLUMN(AE:AE), 2)&amp;":"&amp;ADDRESS(1, COLUMN(AE:AE), 2)))),))</f>
        <v>-47</v>
      </c>
      <c r="AH18" s="917">
        <f ca="1">IF(AND(Ag_Needs_Plan!AA18=0, SUMPRODUCT(SUMIF(INDIRECT("'"&amp;O[O]&amp;"'!$a:$a"),$A18,INDIRECT("'"&amp;O[O]&amp;"'!"&amp;ADDRESS(1, COLUMN(AF:AF), 2)&amp;":"&amp;ADDRESS(1, COLUMN(AF:AF), 2))))=0), "", IF(Ag_Needs_Plan!AA18="", 0, Ag_Needs_Plan!AA18)-IFERROR(SUMPRODUCT(SUMIF(INDIRECT("'"&amp;O[O]&amp;"'!$a:$a"),$A18,INDIRECT("'"&amp;O[O]&amp;"'!"&amp;ADDRESS(1, COLUMN(AF:AF), 2)&amp;":"&amp;ADDRESS(1, COLUMN(AF:AF), 2)))),))</f>
        <v>405</v>
      </c>
      <c r="AI18" s="917">
        <f ca="1">IF(AND(Ag_Needs_Plan!AB18=0, SUMPRODUCT(SUMIF(INDIRECT("'"&amp;O[O]&amp;"'!$a:$a"),$A18,INDIRECT("'"&amp;O[O]&amp;"'!"&amp;ADDRESS(1, COLUMN(AG:AG), 2)&amp;":"&amp;ADDRESS(1, COLUMN(AG:AG), 2))))=0), "", IF(Ag_Needs_Plan!AB18="", 0, Ag_Needs_Plan!AB18)-IFERROR(SUMPRODUCT(SUMIF(INDIRECT("'"&amp;O[O]&amp;"'!$a:$a"),$A18,INDIRECT("'"&amp;O[O]&amp;"'!"&amp;ADDRESS(1, COLUMN(AG:AG), 2)&amp;":"&amp;ADDRESS(1, COLUMN(AG:AG), 2)))),))</f>
        <v>54</v>
      </c>
      <c r="AJ18" s="917">
        <f ca="1">IF(AND(Ag_Needs_Plan!AC18=0, SUMPRODUCT(SUMIF(INDIRECT("'"&amp;O[O]&amp;"'!$a:$a"),$A18,INDIRECT("'"&amp;O[O]&amp;"'!"&amp;ADDRESS(1, COLUMN(AH:AH), 2)&amp;":"&amp;ADDRESS(1, COLUMN(AH:AH), 2))))=0), "", IF(Ag_Needs_Plan!AC18="", 0, Ag_Needs_Plan!AC18)-IFERROR(SUMPRODUCT(SUMIF(INDIRECT("'"&amp;O[O]&amp;"'!$a:$a"),$A18,INDIRECT("'"&amp;O[O]&amp;"'!"&amp;ADDRESS(1, COLUMN(AH:AH), 2)&amp;":"&amp;ADDRESS(1, COLUMN(AH:AH), 2)))),))</f>
        <v>112</v>
      </c>
      <c r="AK18" s="917">
        <f ca="1">IF(AND(Ag_Needs_Plan!AD18=0, SUMPRODUCT(SUMIF(INDIRECT("'"&amp;O[O]&amp;"'!$a:$a"),$A18,INDIRECT("'"&amp;O[O]&amp;"'!"&amp;ADDRESS(1, COLUMN(AI:AI), 2)&amp;":"&amp;ADDRESS(1, COLUMN(AI:AI), 2))))=0), "", IF(Ag_Needs_Plan!AD18="", 0, Ag_Needs_Plan!AD18)-IFERROR(SUMPRODUCT(SUMIF(INDIRECT("'"&amp;O[O]&amp;"'!$a:$a"),$A18,INDIRECT("'"&amp;O[O]&amp;"'!"&amp;ADDRESS(1, COLUMN(AI:AI), 2)&amp;":"&amp;ADDRESS(1, COLUMN(AI:AI), 2)))),))</f>
        <v>76</v>
      </c>
      <c r="AL18" s="919" t="str">
        <f ca="1">IF(AND(Ag_Needs_Plan!AE18=0, SUMPRODUCT(SUMIF(INDIRECT("'"&amp;O[O]&amp;"'!$a:$a"),$A18,INDIRECT("'"&amp;O[O]&amp;"'!"&amp;ADDRESS(1, COLUMN(AJ:AJ), 2)&amp;":"&amp;ADDRESS(1, COLUMN(AJ:AJ), 2))))=0), "", IF(Ag_Needs_Plan!AE18="", 0, Ag_Needs_Plan!AE18)-IFERROR(SUMPRODUCT(SUMIF(INDIRECT("'"&amp;O[O]&amp;"'!$a:$a"),$A18,INDIRECT("'"&amp;O[O]&amp;"'!"&amp;ADDRESS(1, COLUMN(AJ:AJ), 2)&amp;":"&amp;ADDRESS(1, COLUMN(AJ:AJ), 2)))),))</f>
        <v/>
      </c>
    </row>
    <row r="19" spans="1:38" s="763" customFormat="1">
      <c r="A19" s="920" t="str">
        <f>IF(Ag_Needs_Plan!A19="", "", Ag_Needs_Plan!A19)</f>
        <v>Bucket</v>
      </c>
      <c r="B19" s="921" t="str">
        <f>IF(Ag_Needs_Plan!B19="", "", Ag_Needs_Plan!B19)</f>
        <v>Kit</v>
      </c>
      <c r="C19" s="921" t="str">
        <f>IF(Ag_Needs_Plan!C19="", "", Ag_Needs_Plan!C19)</f>
        <v/>
      </c>
      <c r="D19" s="921" t="str">
        <f>IF(Ag_Needs_Plan!D19="", "", Ag_Needs_Plan!D19)</f>
        <v>WASH</v>
      </c>
      <c r="E19" s="922">
        <f ca="1">IFERROR(SUMPRODUCT(SUMIF(INDIRECT("'"&amp;O[O]&amp;"'!$a:$a"),$A19,INDIRECT("'"&amp;O[O]&amp;"'!"&amp;ADDRESS(1, COLUMN(F:F), 2)&amp;":"&amp;ADDRESS(1, COLUMN(F:F), 2)))),)</f>
        <v>0</v>
      </c>
      <c r="F19" s="922">
        <f ca="1">IFERROR(SUMPRODUCT(SUMIF(INDIRECT("'"&amp;O[O]&amp;"'!$a:$a"),$A19,INDIRECT("'"&amp;O[O]&amp;"'!"&amp;ADDRESS(1, COLUMN(G:G), 2)&amp;":"&amp;ADDRESS(1, COLUMN(G:G), 2)))),)</f>
        <v>0</v>
      </c>
      <c r="G19" s="914">
        <f t="shared" ca="1" si="1"/>
        <v>3734</v>
      </c>
      <c r="H19" s="917">
        <f ca="1">IFERROR(IF(SUMPRODUCT(SUMIF(INDIRECT("'"&amp;O[O]&amp;"'!$a:$a"),$A19,INDIRECT("'"&amp;O[O]&amp;"'!"&amp;ADDRESS(1, COLUMN(I:I), 2)&amp;":"&amp;ADDRESS(1, COLUMN(I:I), 2))))=0, "", SUMPRODUCT(SUMIF(INDIRECT("'"&amp;O[O]&amp;"'!$a:$a"),$A19,INDIRECT("'"&amp;O[O]&amp;"'!"&amp;ADDRESS(1, COLUMN(I:I), 2)&amp;":"&amp;ADDRESS(1, COLUMN(I:I), 2))))),)</f>
        <v>517</v>
      </c>
      <c r="I19" s="917">
        <f ca="1">IFERROR(IF(SUMPRODUCT(SUMIF(INDIRECT("'"&amp;O[O]&amp;"'!$a:$a"),$A19,INDIRECT("'"&amp;O[O]&amp;"'!"&amp;ADDRESS(1, COLUMN(J:J), 2)&amp;":"&amp;ADDRESS(1, COLUMN(J:J), 2))))=0, "", SUMPRODUCT(SUMIF(INDIRECT("'"&amp;O[O]&amp;"'!$a:$a"),$A19,INDIRECT("'"&amp;O[O]&amp;"'!"&amp;ADDRESS(1, COLUMN(J:J), 2)&amp;":"&amp;ADDRESS(1, COLUMN(J:J), 2))))),)</f>
        <v>3217</v>
      </c>
      <c r="J19" s="922">
        <f ca="1">IFERROR(SUMPRODUCT(SUMIF(INDIRECT("'"&amp;O[O]&amp;"'!$a:$a"),$A19,INDIRECT("'"&amp;O[O]&amp;"'!"&amp;ADDRESS(1, COLUMN(K:K), 2)&amp;":"&amp;ADDRESS(1, COLUMN(K:K), 2)))),)</f>
        <v>1490</v>
      </c>
      <c r="K19" s="922">
        <f>IF(Ag_Needs_Plan!E19="", "", Ag_Needs_Plan!E19)</f>
        <v>22357</v>
      </c>
      <c r="L19" s="918">
        <f t="shared" ca="1" si="0"/>
        <v>20867</v>
      </c>
      <c r="M19" s="917">
        <f ca="1">IF(AND(Ag_Needs_Plan!F19=0, SUMPRODUCT(SUMIF(INDIRECT("'"&amp;O[O]&amp;"'!$a:$a"),$A19,INDIRECT("'"&amp;O[O]&amp;"'!"&amp;ADDRESS(1, COLUMN(L:L), 2)&amp;":"&amp;ADDRESS(1, COLUMN(L:L), 2))))=0), "", IF(Ag_Needs_Plan!F19="", 0, Ag_Needs_Plan!F19)-IFERROR(SUMPRODUCT(SUMIF(INDIRECT("'"&amp;O[O]&amp;"'!$a:$a"),$A19,INDIRECT("'"&amp;O[O]&amp;"'!"&amp;ADDRESS(1, COLUMN(L:L), 2)&amp;":"&amp;ADDRESS(1, COLUMN(L:L), 2)))),))</f>
        <v>824</v>
      </c>
      <c r="N19" s="917">
        <f ca="1">IF(AND(Ag_Needs_Plan!G19=0, SUMPRODUCT(SUMIF(INDIRECT("'"&amp;O[O]&amp;"'!$a:$a"),$A19,INDIRECT("'"&amp;O[O]&amp;"'!"&amp;ADDRESS(1, COLUMN(M:M), 2)&amp;":"&amp;ADDRESS(1, COLUMN(M:M), 2))))=0), "", IF(Ag_Needs_Plan!G19="", 0, Ag_Needs_Plan!G19)-IFERROR(SUMPRODUCT(SUMIF(INDIRECT("'"&amp;O[O]&amp;"'!$a:$a"),$A19,INDIRECT("'"&amp;O[O]&amp;"'!"&amp;ADDRESS(1, COLUMN(M:M), 2)&amp;":"&amp;ADDRESS(1, COLUMN(M:M), 2)))),))</f>
        <v>4035</v>
      </c>
      <c r="O19" s="917">
        <f ca="1">IF(AND(Ag_Needs_Plan!H19=0, SUMPRODUCT(SUMIF(INDIRECT("'"&amp;O[O]&amp;"'!$a:$a"),$A19,INDIRECT("'"&amp;O[O]&amp;"'!"&amp;ADDRESS(1, COLUMN(N:N), 2)&amp;":"&amp;ADDRESS(1, COLUMN(N:N), 2))))=0), "", IF(Ag_Needs_Plan!H19="", 0, Ag_Needs_Plan!H19)-IFERROR(SUMPRODUCT(SUMIF(INDIRECT("'"&amp;O[O]&amp;"'!$a:$a"),$A19,INDIRECT("'"&amp;O[O]&amp;"'!"&amp;ADDRESS(1, COLUMN(N:N), 2)&amp;":"&amp;ADDRESS(1, COLUMN(N:N), 2)))),))</f>
        <v>982</v>
      </c>
      <c r="P19" s="917">
        <f ca="1">IF(AND(Ag_Needs_Plan!I19=0, SUMPRODUCT(SUMIF(INDIRECT("'"&amp;O[O]&amp;"'!$a:$a"),$A19,INDIRECT("'"&amp;O[O]&amp;"'!"&amp;ADDRESS(1, COLUMN(O:O), 2)&amp;":"&amp;ADDRESS(1, COLUMN(O:O), 2))))=0), "", IF(Ag_Needs_Plan!I19="", 0, Ag_Needs_Plan!I19)-IFERROR(SUMPRODUCT(SUMIF(INDIRECT("'"&amp;O[O]&amp;"'!$a:$a"),$A19,INDIRECT("'"&amp;O[O]&amp;"'!"&amp;ADDRESS(1, COLUMN(O:O), 2)&amp;":"&amp;ADDRESS(1, COLUMN(O:O), 2)))),))</f>
        <v>353</v>
      </c>
      <c r="Q19" s="917">
        <f ca="1">IF(AND(Ag_Needs_Plan!J19=0, SUMPRODUCT(SUMIF(INDIRECT("'"&amp;O[O]&amp;"'!$a:$a"),$A19,INDIRECT("'"&amp;O[O]&amp;"'!"&amp;ADDRESS(1, COLUMN(P:P), 2)&amp;":"&amp;ADDRESS(1, COLUMN(P:P), 2))))=0), "", IF(Ag_Needs_Plan!J19="", 0, Ag_Needs_Plan!J19)-IFERROR(SUMPRODUCT(SUMIF(INDIRECT("'"&amp;O[O]&amp;"'!$a:$a"),$A19,INDIRECT("'"&amp;O[O]&amp;"'!"&amp;ADDRESS(1, COLUMN(P:P), 2)&amp;":"&amp;ADDRESS(1, COLUMN(P:P), 2)))),))</f>
        <v>1237</v>
      </c>
      <c r="R19" s="917">
        <f ca="1">IF(AND(Ag_Needs_Plan!K19=0, SUMPRODUCT(SUMIF(INDIRECT("'"&amp;O[O]&amp;"'!$a:$a"),$A19,INDIRECT("'"&amp;O[O]&amp;"'!"&amp;ADDRESS(1, COLUMN(Q:Q), 2)&amp;":"&amp;ADDRESS(1, COLUMN(Q:Q), 2))))=0), "", IF(Ag_Needs_Plan!K19="", 0, Ag_Needs_Plan!K19)-IFERROR(SUMPRODUCT(SUMIF(INDIRECT("'"&amp;O[O]&amp;"'!$a:$a"),$A19,INDIRECT("'"&amp;O[O]&amp;"'!"&amp;ADDRESS(1, COLUMN(Q:Q), 2)&amp;":"&amp;ADDRESS(1, COLUMN(Q:Q), 2)))),))</f>
        <v>152</v>
      </c>
      <c r="S19" s="917">
        <f ca="1">IF(AND(Ag_Needs_Plan!L19=0, SUMPRODUCT(SUMIF(INDIRECT("'"&amp;O[O]&amp;"'!$a:$a"),$A19,INDIRECT("'"&amp;O[O]&amp;"'!"&amp;ADDRESS(1, COLUMN(R:R), 2)&amp;":"&amp;ADDRESS(1, COLUMN(R:R), 2))))=0), "", IF(Ag_Needs_Plan!L19="", 0, Ag_Needs_Plan!L19)-IFERROR(SUMPRODUCT(SUMIF(INDIRECT("'"&amp;O[O]&amp;"'!$a:$a"),$A19,INDIRECT("'"&amp;O[O]&amp;"'!"&amp;ADDRESS(1, COLUMN(R:R), 2)&amp;":"&amp;ADDRESS(1, COLUMN(R:R), 2)))),))</f>
        <v>86</v>
      </c>
      <c r="T19" s="917">
        <f ca="1">IF(AND(Ag_Needs_Plan!M19=0, SUMPRODUCT(SUMIF(INDIRECT("'"&amp;O[O]&amp;"'!$a:$a"),$A19,INDIRECT("'"&amp;O[O]&amp;"'!"&amp;ADDRESS(1, COLUMN(S:S), 2)&amp;":"&amp;ADDRESS(1, COLUMN(S:S), 2))))=0), "", IF(Ag_Needs_Plan!M19="", 0, Ag_Needs_Plan!M19)-IFERROR(SUMPRODUCT(SUMIF(INDIRECT("'"&amp;O[O]&amp;"'!$a:$a"),$A19,INDIRECT("'"&amp;O[O]&amp;"'!"&amp;ADDRESS(1, COLUMN(S:S), 2)&amp;":"&amp;ADDRESS(1, COLUMN(S:S), 2)))),))</f>
        <v>23</v>
      </c>
      <c r="U19" s="917">
        <f ca="1">IF(AND(Ag_Needs_Plan!N19=0, SUMPRODUCT(SUMIF(INDIRECT("'"&amp;O[O]&amp;"'!$a:$a"),$A19,INDIRECT("'"&amp;O[O]&amp;"'!"&amp;ADDRESS(1, COLUMN(T:T), 2)&amp;":"&amp;ADDRESS(1, COLUMN(T:T), 2))))=0), "", IF(Ag_Needs_Plan!N19="", 0, Ag_Needs_Plan!N19)-IFERROR(SUMPRODUCT(SUMIF(INDIRECT("'"&amp;O[O]&amp;"'!$a:$a"),$A19,INDIRECT("'"&amp;O[O]&amp;"'!"&amp;ADDRESS(1, COLUMN(T:T), 2)&amp;":"&amp;ADDRESS(1, COLUMN(T:T), 2)))),))</f>
        <v>55</v>
      </c>
      <c r="V19" s="917">
        <f ca="1">IF(AND(Ag_Needs_Plan!N19=0, SUM(IFERROR(SUMPRODUCT(SUMIF(INDIRECT("'"&amp;O[O]&amp;"'!$a:$a"),$A19,INDIRECT("'"&amp;O[O]&amp;"'!"&amp;ADDRESS(1, COLUMN(U:U), 2)&amp;":"&amp;ADDRESS(1, COLUMN(U:U), 2)))),), IFERROR(SUMPRODUCT(SUMIF(INDIRECT("'"&amp;O[O]&amp;"'!$a:$a"),$A19,INDIRECT("'"&amp;O[O]&amp;"'!"&amp;ADDRESS(1, COLUMN(V:V), 2)&amp;":"&amp;ADDRESS(1, COLUMN(V:V), 2)))),))=0), "", IF(Ag_Needs_Plan!O19="", 0, Ag_Needs_Plan!O19)-SUM(IFERROR(SUMPRODUCT(SUMIF(INDIRECT("'"&amp;O[O]&amp;"'!$a:$a"),$A19,INDIRECT("'"&amp;O[O]&amp;"'!"&amp;ADDRESS(1, COLUMN(U:U), 2)&amp;":"&amp;ADDRESS(1, COLUMN(U:U), 2)))),), IFERROR(SUMPRODUCT(SUMIF(INDIRECT("'"&amp;O[O]&amp;"'!$a:$a"),$A19,INDIRECT("'"&amp;O[O]&amp;"'!"&amp;ADDRESS(1, COLUMN(V:V), 2)&amp;":"&amp;ADDRESS(1, COLUMN(V:V), 2)))),)))</f>
        <v>31</v>
      </c>
      <c r="W19" s="917" t="str">
        <f ca="1">IF(AND(Ag_Needs_Plan!P19=0, SUMPRODUCT(SUMIF(INDIRECT("'"&amp;O[O]&amp;"'!$a:$a"),$A19,INDIRECT("'"&amp;O[O]&amp;"'!"&amp;ADDRESS(1, COLUMN(U:U), 2)&amp;":"&amp;ADDRESS(1, COLUMN(U:U), 2))))=0), "", IF(Ag_Needs_Plan!P19="", 0, Ag_Needs_Plan!P19)-IFERROR(SUMPRODUCT(SUMIF(INDIRECT("'"&amp;O[O]&amp;"'!$a:$a"),$A19,INDIRECT("'"&amp;O[O]&amp;"'!"&amp;ADDRESS(1, COLUMN(U:U), 2)&amp;":"&amp;ADDRESS(1, COLUMN(U:U), 2)))),))</f>
        <v/>
      </c>
      <c r="X19" s="917" t="str">
        <f ca="1">IF(AND(Ag_Needs_Plan!Q19=0, SUMPRODUCT(SUMIF(INDIRECT("'"&amp;O[O]&amp;"'!$a:$a"),$A19,INDIRECT("'"&amp;O[O]&amp;"'!"&amp;ADDRESS(1, COLUMN(V:V), 2)&amp;":"&amp;ADDRESS(1, COLUMN(V:V), 2))))=0), "", IF(Ag_Needs_Plan!Q19="", 0, Ag_Needs_Plan!Q19)-IFERROR(SUMPRODUCT(SUMIF(INDIRECT("'"&amp;O[O]&amp;"'!$a:$a"),$A19,INDIRECT("'"&amp;O[O]&amp;"'!"&amp;ADDRESS(1, COLUMN(V:V), 2)&amp;":"&amp;ADDRESS(1, COLUMN(V:V), 2)))),))</f>
        <v/>
      </c>
      <c r="Y19" s="917">
        <f ca="1">IF(AND(Ag_Needs_Plan!R19=0, SUMPRODUCT(SUMIF(INDIRECT("'"&amp;O[O]&amp;"'!$a:$a"),$A19,INDIRECT("'"&amp;O[O]&amp;"'!"&amp;ADDRESS(1, COLUMN(W:W), 2)&amp;":"&amp;ADDRESS(1, COLUMN(W:W), 2))))=0), "", IF(Ag_Needs_Plan!R19="", 0, Ag_Needs_Plan!R19)-IFERROR(SUMPRODUCT(SUMIF(INDIRECT("'"&amp;O[O]&amp;"'!$a:$a"),$A19,INDIRECT("'"&amp;O[O]&amp;"'!"&amp;ADDRESS(1, COLUMN(W:W), 2)&amp;":"&amp;ADDRESS(1, COLUMN(W:W), 2)))),))</f>
        <v>86</v>
      </c>
      <c r="Z19" s="917">
        <f ca="1">IF(AND(Ag_Needs_Plan!S19=0, SUMPRODUCT(SUMIF(INDIRECT("'"&amp;O[O]&amp;"'!$a:$a"),$A19,INDIRECT("'"&amp;O[O]&amp;"'!"&amp;ADDRESS(1, COLUMN(X:X), 2)&amp;":"&amp;ADDRESS(1, COLUMN(X:X), 2))))=0), "", IF(Ag_Needs_Plan!S19="", 0, Ag_Needs_Plan!S19)-IFERROR(SUMPRODUCT(SUMIF(INDIRECT("'"&amp;O[O]&amp;"'!$a:$a"),$A19,INDIRECT("'"&amp;O[O]&amp;"'!"&amp;ADDRESS(1, COLUMN(X:X), 2)&amp;":"&amp;ADDRESS(1, COLUMN(X:X), 2)))),))</f>
        <v>155</v>
      </c>
      <c r="AA19" s="917">
        <f ca="1">IF(AND(Ag_Needs_Plan!T19=0, SUMPRODUCT(SUMIF(INDIRECT("'"&amp;O[O]&amp;"'!$a:$a"),$A19,INDIRECT("'"&amp;O[O]&amp;"'!"&amp;ADDRESS(1, COLUMN(Y:Y), 2)&amp;":"&amp;ADDRESS(1, COLUMN(Y:Y), 2))))=0), "", IF(Ag_Needs_Plan!T19="", 0, Ag_Needs_Plan!T19)-IFERROR(SUMPRODUCT(SUMIF(INDIRECT("'"&amp;O[O]&amp;"'!$a:$a"),$A19,INDIRECT("'"&amp;O[O]&amp;"'!"&amp;ADDRESS(1, COLUMN(Y:Y), 2)&amp;":"&amp;ADDRESS(1, COLUMN(Y:Y), 2)))),))</f>
        <v>32</v>
      </c>
      <c r="AB19" s="917">
        <f ca="1">IF(AND(Ag_Needs_Plan!U19=0, SUMPRODUCT(SUMIF(INDIRECT("'"&amp;O[O]&amp;"'!$a:$a"),$A19,INDIRECT("'"&amp;O[O]&amp;"'!"&amp;ADDRESS(1, COLUMN(Z:Z), 2)&amp;":"&amp;ADDRESS(1, COLUMN(Z:Z), 2))))=0), "", IF(Ag_Needs_Plan!U19="", 0, Ag_Needs_Plan!U19)-IFERROR(SUMPRODUCT(SUMIF(INDIRECT("'"&amp;O[O]&amp;"'!$a:$a"),$A19,INDIRECT("'"&amp;O[O]&amp;"'!"&amp;ADDRESS(1, COLUMN(Z:Z), 2)&amp;":"&amp;ADDRESS(1, COLUMN(Z:Z), 2)))),))</f>
        <v>83</v>
      </c>
      <c r="AC19" s="917">
        <f ca="1">IF(AND(Ag_Needs_Plan!V19=0, SUMPRODUCT(SUMIF(INDIRECT("'"&amp;O[O]&amp;"'!$a:$a"),$A19,INDIRECT("'"&amp;O[O]&amp;"'!"&amp;ADDRESS(1, COLUMN(AA:AA), 2)&amp;":"&amp;ADDRESS(1, COLUMN(AA:AA), 2))))=0), "", IF(Ag_Needs_Plan!V19="", 0, Ag_Needs_Plan!V19)-IFERROR(SUMPRODUCT(SUMIF(INDIRECT("'"&amp;O[O]&amp;"'!$a:$a"),$A19,INDIRECT("'"&amp;O[O]&amp;"'!"&amp;ADDRESS(1, COLUMN(AA:AA), 2)&amp;":"&amp;ADDRESS(1, COLUMN(AA:AA), 2)))),))</f>
        <v>299</v>
      </c>
      <c r="AD19" s="917">
        <f ca="1">IF(AND(Ag_Needs_Plan!W19=0, SUMPRODUCT(SUMIF(INDIRECT("'"&amp;O[O]&amp;"'!$a:$a"),$A19,INDIRECT("'"&amp;O[O]&amp;"'!"&amp;ADDRESS(1, COLUMN(AB:AB), 2)&amp;":"&amp;ADDRESS(1, COLUMN(AB:AB), 2))))=0), "", IF(Ag_Needs_Plan!W19="", 0, Ag_Needs_Plan!W19)-IFERROR(SUMPRODUCT(SUMIF(INDIRECT("'"&amp;O[O]&amp;"'!$a:$a"),$A19,INDIRECT("'"&amp;O[O]&amp;"'!"&amp;ADDRESS(1, COLUMN(AB:AB), 2)&amp;":"&amp;ADDRESS(1, COLUMN(AB:AB), 2)))),))</f>
        <v>146</v>
      </c>
      <c r="AE19" s="917">
        <f ca="1">IF(AND(Ag_Needs_Plan!X19=0, SUMPRODUCT(SUMIF(INDIRECT("'"&amp;O[O]&amp;"'!$a:$a"),$A19,INDIRECT("'"&amp;O[O]&amp;"'!"&amp;ADDRESS(1, COLUMN(AC:AC), 2)&amp;":"&amp;ADDRESS(1, COLUMN(AC:AC), 2))))=0), "", IF(Ag_Needs_Plan!X19="", 0, Ag_Needs_Plan!X19)-IFERROR(SUMPRODUCT(SUMIF(INDIRECT("'"&amp;O[O]&amp;"'!$a:$a"),$A19,INDIRECT("'"&amp;O[O]&amp;"'!"&amp;ADDRESS(1, COLUMN(AC:AC), 2)&amp;":"&amp;ADDRESS(1, COLUMN(AC:AC), 2)))),))</f>
        <v>390</v>
      </c>
      <c r="AF19" s="917">
        <f ca="1">IF(AND(Ag_Needs_Plan!Y19=0, SUMPRODUCT(SUMIF(INDIRECT("'"&amp;O[O]&amp;"'!$a:$a"),$A19,INDIRECT("'"&amp;O[O]&amp;"'!"&amp;ADDRESS(1, COLUMN(AD:AD), 2)&amp;":"&amp;ADDRESS(1, COLUMN(AD:AD), 2))))=0), "", IF(Ag_Needs_Plan!Y19="", 0, Ag_Needs_Plan!Y19)-IFERROR(SUMPRODUCT(SUMIF(INDIRECT("'"&amp;O[O]&amp;"'!$a:$a"),$A19,INDIRECT("'"&amp;O[O]&amp;"'!"&amp;ADDRESS(1, COLUMN(AD:AD), 2)&amp;":"&amp;ADDRESS(1, COLUMN(AD:AD), 2)))),))</f>
        <v>5616</v>
      </c>
      <c r="AG19" s="917">
        <f ca="1">IF(AND(Ag_Needs_Plan!Z19=0, SUMPRODUCT(SUMIF(INDIRECT("'"&amp;O[O]&amp;"'!$a:$a"),$A19,INDIRECT("'"&amp;O[O]&amp;"'!"&amp;ADDRESS(1, COLUMN(AE:AE), 2)&amp;":"&amp;ADDRESS(1, COLUMN(AE:AE), 2))))=0), "", IF(Ag_Needs_Plan!Z19="", 0, Ag_Needs_Plan!Z19)-IFERROR(SUMPRODUCT(SUMIF(INDIRECT("'"&amp;O[O]&amp;"'!$a:$a"),$A19,INDIRECT("'"&amp;O[O]&amp;"'!"&amp;ADDRESS(1, COLUMN(AE:AE), 2)&amp;":"&amp;ADDRESS(1, COLUMN(AE:AE), 2)))),))</f>
        <v>5535</v>
      </c>
      <c r="AH19" s="917">
        <f ca="1">IF(AND(Ag_Needs_Plan!AA19=0, SUMPRODUCT(SUMIF(INDIRECT("'"&amp;O[O]&amp;"'!$a:$a"),$A19,INDIRECT("'"&amp;O[O]&amp;"'!"&amp;ADDRESS(1, COLUMN(AF:AF), 2)&amp;":"&amp;ADDRESS(1, COLUMN(AF:AF), 2))))=0), "", IF(Ag_Needs_Plan!AA19="", 0, Ag_Needs_Plan!AA19)-IFERROR(SUMPRODUCT(SUMIF(INDIRECT("'"&amp;O[O]&amp;"'!$a:$a"),$A19,INDIRECT("'"&amp;O[O]&amp;"'!"&amp;ADDRESS(1, COLUMN(AF:AF), 2)&amp;":"&amp;ADDRESS(1, COLUMN(AF:AF), 2)))),))</f>
        <v>405</v>
      </c>
      <c r="AI19" s="917">
        <f ca="1">IF(AND(Ag_Needs_Plan!AB19=0, SUMPRODUCT(SUMIF(INDIRECT("'"&amp;O[O]&amp;"'!$a:$a"),$A19,INDIRECT("'"&amp;O[O]&amp;"'!"&amp;ADDRESS(1, COLUMN(AG:AG), 2)&amp;":"&amp;ADDRESS(1, COLUMN(AG:AG), 2))))=0), "", IF(Ag_Needs_Plan!AB19="", 0, Ag_Needs_Plan!AB19)-IFERROR(SUMPRODUCT(SUMIF(INDIRECT("'"&amp;O[O]&amp;"'!$a:$a"),$A19,INDIRECT("'"&amp;O[O]&amp;"'!"&amp;ADDRESS(1, COLUMN(AG:AG), 2)&amp;":"&amp;ADDRESS(1, COLUMN(AG:AG), 2)))),))</f>
        <v>54</v>
      </c>
      <c r="AJ19" s="917">
        <f ca="1">IF(AND(Ag_Needs_Plan!AC19=0, SUMPRODUCT(SUMIF(INDIRECT("'"&amp;O[O]&amp;"'!$a:$a"),$A19,INDIRECT("'"&amp;O[O]&amp;"'!"&amp;ADDRESS(1, COLUMN(AH:AH), 2)&amp;":"&amp;ADDRESS(1, COLUMN(AH:AH), 2))))=0), "", IF(Ag_Needs_Plan!AC19="", 0, Ag_Needs_Plan!AC19)-IFERROR(SUMPRODUCT(SUMIF(INDIRECT("'"&amp;O[O]&amp;"'!$a:$a"),$A19,INDIRECT("'"&amp;O[O]&amp;"'!"&amp;ADDRESS(1, COLUMN(AH:AH), 2)&amp;":"&amp;ADDRESS(1, COLUMN(AH:AH), 2)))),))</f>
        <v>112</v>
      </c>
      <c r="AK19" s="917">
        <f ca="1">IF(AND(Ag_Needs_Plan!AD19=0, SUMPRODUCT(SUMIF(INDIRECT("'"&amp;O[O]&amp;"'!$a:$a"),$A19,INDIRECT("'"&amp;O[O]&amp;"'!"&amp;ADDRESS(1, COLUMN(AI:AI), 2)&amp;":"&amp;ADDRESS(1, COLUMN(AI:AI), 2))))=0), "", IF(Ag_Needs_Plan!AD19="", 0, Ag_Needs_Plan!AD19)-IFERROR(SUMPRODUCT(SUMIF(INDIRECT("'"&amp;O[O]&amp;"'!$a:$a"),$A19,INDIRECT("'"&amp;O[O]&amp;"'!"&amp;ADDRESS(1, COLUMN(AI:AI), 2)&amp;":"&amp;ADDRESS(1, COLUMN(AI:AI), 2)))),))</f>
        <v>176</v>
      </c>
      <c r="AL19" s="919" t="str">
        <f ca="1">IF(AND(Ag_Needs_Plan!AE19=0, SUMPRODUCT(SUMIF(INDIRECT("'"&amp;O[O]&amp;"'!$a:$a"),$A19,INDIRECT("'"&amp;O[O]&amp;"'!"&amp;ADDRESS(1, COLUMN(AJ:AJ), 2)&amp;":"&amp;ADDRESS(1, COLUMN(AJ:AJ), 2))))=0), "", IF(Ag_Needs_Plan!AE19="", 0, Ag_Needs_Plan!AE19)-IFERROR(SUMPRODUCT(SUMIF(INDIRECT("'"&amp;O[O]&amp;"'!$a:$a"),$A19,INDIRECT("'"&amp;O[O]&amp;"'!"&amp;ADDRESS(1, COLUMN(AJ:AJ), 2)&amp;":"&amp;ADDRESS(1, COLUMN(AJ:AJ), 2)))),))</f>
        <v/>
      </c>
    </row>
    <row r="20" spans="1:38" s="748" customFormat="1" ht="15" hidden="1" customHeight="1">
      <c r="A20" s="748" t="str">
        <f>IF(Ag_Needs_Plan!A20="", "", Ag_Needs_Plan!A20)</f>
        <v xml:space="preserve">Water Purification Tabs or other Purification unit </v>
      </c>
      <c r="B20" s="748" t="str">
        <f>IF(Ag_Needs_Plan!B20="", "", Ag_Needs_Plan!B20)</f>
        <v>Packet/Unit</v>
      </c>
      <c r="C20" s="748" t="str">
        <f>IF(Ag_Needs_Plan!C20="", "", Ag_Needs_Plan!C20)</f>
        <v/>
      </c>
      <c r="D20" s="748" t="str">
        <f>IF(Ag_Needs_Plan!D20="", "", Ag_Needs_Plan!D20)</f>
        <v>WASH</v>
      </c>
      <c r="E20" s="754">
        <f ca="1">IFERROR(SUMPRODUCT(SUMIF(INDIRECT("'"&amp;O[O]&amp;"'!$a:$a"),$A20,INDIRECT("'"&amp;O[O]&amp;"'!"&amp;ADDRESS(1, COLUMN(F:F), 2)&amp;":"&amp;ADDRESS(1, COLUMN(F:F), 2)))),)</f>
        <v>0</v>
      </c>
      <c r="F20" s="754">
        <f ca="1">IFERROR(SUMPRODUCT(SUMIF(INDIRECT("'"&amp;O[O]&amp;"'!$a:$a"),$A20,INDIRECT("'"&amp;O[O]&amp;"'!"&amp;ADDRESS(1, COLUMN(G:G), 2)&amp;":"&amp;ADDRESS(1, COLUMN(G:G), 2)))),)</f>
        <v>0</v>
      </c>
      <c r="G20" s="754">
        <f ca="1">IFERROR(SUMPRODUCT(SUMIF(INDIRECT("'"&amp;O[O]&amp;"'!$a:$a"),$A20,INDIRECT("'"&amp;O[O]&amp;"'!"&amp;ADDRESS(1, COLUMN(J:J), 2)&amp;":"&amp;ADDRESS(1, COLUMN(J:J), 2)))),)</f>
        <v>0</v>
      </c>
      <c r="H20" s="754"/>
      <c r="I20" s="754"/>
      <c r="J20" s="754">
        <f ca="1">IFERROR(SUMPRODUCT(SUMIF(INDIRECT("'"&amp;O[O]&amp;"'!$a:$a"),$A20,INDIRECT("'"&amp;O[O]&amp;"'!"&amp;ADDRESS(1, COLUMN(K:K), 2)&amp;":"&amp;ADDRESS(1, COLUMN(K:K), 2)))),)</f>
        <v>0</v>
      </c>
      <c r="K20" s="754">
        <f>IF(Ag_Needs_Plan!E20="", "", Ag_Needs_Plan!E20)</f>
        <v>22357</v>
      </c>
      <c r="L20" s="755">
        <f t="shared" ca="1" si="0"/>
        <v>22357</v>
      </c>
      <c r="M20" s="743">
        <f ca="1">IF(AND(Ag_Needs_Plan!F20=0, SUMPRODUCT(SUMIF(INDIRECT("'"&amp;O[O]&amp;"'!$a:$a"),$A20,INDIRECT("'"&amp;O[O]&amp;"'!"&amp;ADDRESS(1, COLUMN(L:L), 2)&amp;":"&amp;ADDRESS(1, COLUMN(L:L), 2))))=0), "", IF(Ag_Needs_Plan!F20="", 0, Ag_Needs_Plan!F20)-IFERROR(SUMPRODUCT(SUMIF(INDIRECT("'"&amp;O[O]&amp;"'!$a:$a"),$A20,INDIRECT("'"&amp;O[O]&amp;"'!"&amp;ADDRESS(1, COLUMN(L:L), 2)&amp;":"&amp;ADDRESS(1, COLUMN(L:L), 2)))),))</f>
        <v>824</v>
      </c>
      <c r="N20" s="743">
        <f ca="1">IF(AND(Ag_Needs_Plan!G20=0, SUMPRODUCT(SUMIF(INDIRECT("'"&amp;O[O]&amp;"'!$a:$a"),$A20,INDIRECT("'"&amp;O[O]&amp;"'!"&amp;ADDRESS(1, COLUMN(M:M), 2)&amp;":"&amp;ADDRESS(1, COLUMN(M:M), 2))))=0), "", IF(Ag_Needs_Plan!G20="", 0, Ag_Needs_Plan!G20)-IFERROR(SUMPRODUCT(SUMIF(INDIRECT("'"&amp;O[O]&amp;"'!$a:$a"),$A20,INDIRECT("'"&amp;O[O]&amp;"'!"&amp;ADDRESS(1, COLUMN(M:M), 2)&amp;":"&amp;ADDRESS(1, COLUMN(M:M), 2)))),))</f>
        <v>4035</v>
      </c>
      <c r="O20" s="743">
        <f ca="1">IF(AND(Ag_Needs_Plan!H20=0, SUMPRODUCT(SUMIF(INDIRECT("'"&amp;O[O]&amp;"'!$a:$a"),$A20,INDIRECT("'"&amp;O[O]&amp;"'!"&amp;ADDRESS(1, COLUMN(N:N), 2)&amp;":"&amp;ADDRESS(1, COLUMN(N:N), 2))))=0), "", IF(Ag_Needs_Plan!H20="", 0, Ag_Needs_Plan!H20)-IFERROR(SUMPRODUCT(SUMIF(INDIRECT("'"&amp;O[O]&amp;"'!$a:$a"),$A20,INDIRECT("'"&amp;O[O]&amp;"'!"&amp;ADDRESS(1, COLUMN(N:N), 2)&amp;":"&amp;ADDRESS(1, COLUMN(N:N), 2)))),))</f>
        <v>1570</v>
      </c>
      <c r="P20" s="743">
        <f ca="1">IF(AND(Ag_Needs_Plan!I20=0, SUMPRODUCT(SUMIF(INDIRECT("'"&amp;O[O]&amp;"'!$a:$a"),$A20,INDIRECT("'"&amp;O[O]&amp;"'!"&amp;ADDRESS(1, COLUMN(O:O), 2)&amp;":"&amp;ADDRESS(1, COLUMN(O:O), 2))))=0), "", IF(Ag_Needs_Plan!I20="", 0, Ag_Needs_Plan!I20)-IFERROR(SUMPRODUCT(SUMIF(INDIRECT("'"&amp;O[O]&amp;"'!$a:$a"),$A20,INDIRECT("'"&amp;O[O]&amp;"'!"&amp;ADDRESS(1, COLUMN(O:O), 2)&amp;":"&amp;ADDRESS(1, COLUMN(O:O), 2)))),))</f>
        <v>353</v>
      </c>
      <c r="Q20" s="743">
        <f ca="1">IF(AND(Ag_Needs_Plan!J20=0, SUMPRODUCT(SUMIF(INDIRECT("'"&amp;O[O]&amp;"'!$a:$a"),$A20,INDIRECT("'"&amp;O[O]&amp;"'!"&amp;ADDRESS(1, COLUMN(P:P), 2)&amp;":"&amp;ADDRESS(1, COLUMN(P:P), 2))))=0), "", IF(Ag_Needs_Plan!J20="", 0, Ag_Needs_Plan!J20)-IFERROR(SUMPRODUCT(SUMIF(INDIRECT("'"&amp;O[O]&amp;"'!$a:$a"),$A20,INDIRECT("'"&amp;O[O]&amp;"'!"&amp;ADDRESS(1, COLUMN(P:P), 2)&amp;":"&amp;ADDRESS(1, COLUMN(P:P), 2)))),))</f>
        <v>1237</v>
      </c>
      <c r="R20" s="743">
        <f ca="1">IF(AND(Ag_Needs_Plan!K20=0, SUMPRODUCT(SUMIF(INDIRECT("'"&amp;O[O]&amp;"'!$a:$a"),$A20,INDIRECT("'"&amp;O[O]&amp;"'!"&amp;ADDRESS(1, COLUMN(Q:Q), 2)&amp;":"&amp;ADDRESS(1, COLUMN(Q:Q), 2))))=0), "", IF(Ag_Needs_Plan!K20="", 0, Ag_Needs_Plan!K20)-IFERROR(SUMPRODUCT(SUMIF(INDIRECT("'"&amp;O[O]&amp;"'!$a:$a"),$A20,INDIRECT("'"&amp;O[O]&amp;"'!"&amp;ADDRESS(1, COLUMN(Q:Q), 2)&amp;":"&amp;ADDRESS(1, COLUMN(Q:Q), 2)))),))</f>
        <v>454</v>
      </c>
      <c r="S20" s="743">
        <f ca="1">IF(AND(Ag_Needs_Plan!L20=0, SUMPRODUCT(SUMIF(INDIRECT("'"&amp;O[O]&amp;"'!$a:$a"),$A20,INDIRECT("'"&amp;O[O]&amp;"'!"&amp;ADDRESS(1, COLUMN(R:R), 2)&amp;":"&amp;ADDRESS(1, COLUMN(R:R), 2))))=0), "", IF(Ag_Needs_Plan!L20="", 0, Ag_Needs_Plan!L20)-IFERROR(SUMPRODUCT(SUMIF(INDIRECT("'"&amp;O[O]&amp;"'!$a:$a"),$A20,INDIRECT("'"&amp;O[O]&amp;"'!"&amp;ADDRESS(1, COLUMN(R:R), 2)&amp;":"&amp;ADDRESS(1, COLUMN(R:R), 2)))),))</f>
        <v>99</v>
      </c>
      <c r="T20" s="743">
        <f ca="1">IF(AND(Ag_Needs_Plan!M20=0, SUMPRODUCT(SUMIF(INDIRECT("'"&amp;O[O]&amp;"'!$a:$a"),$A20,INDIRECT("'"&amp;O[O]&amp;"'!"&amp;ADDRESS(1, COLUMN(S:S), 2)&amp;":"&amp;ADDRESS(1, COLUMN(S:S), 2))))=0), "", IF(Ag_Needs_Plan!M20="", 0, Ag_Needs_Plan!M20)-IFERROR(SUMPRODUCT(SUMIF(INDIRECT("'"&amp;O[O]&amp;"'!$a:$a"),$A20,INDIRECT("'"&amp;O[O]&amp;"'!"&amp;ADDRESS(1, COLUMN(S:S), 2)&amp;":"&amp;ADDRESS(1, COLUMN(S:S), 2)))),))</f>
        <v>23</v>
      </c>
      <c r="U20" s="743">
        <f ca="1">IF(AND(Ag_Needs_Plan!N20=0, SUMPRODUCT(SUMIF(INDIRECT("'"&amp;O[O]&amp;"'!$a:$a"),$A20,INDIRECT("'"&amp;O[O]&amp;"'!"&amp;ADDRESS(1, COLUMN(T:T), 2)&amp;":"&amp;ADDRESS(1, COLUMN(T:T), 2))))=0), "", IF(Ag_Needs_Plan!N20="", 0, Ag_Needs_Plan!N20)-IFERROR(SUMPRODUCT(SUMIF(INDIRECT("'"&amp;O[O]&amp;"'!$a:$a"),$A20,INDIRECT("'"&amp;O[O]&amp;"'!"&amp;ADDRESS(1, COLUMN(T:T), 2)&amp;":"&amp;ADDRESS(1, COLUMN(T:T), 2)))),))</f>
        <v>55</v>
      </c>
      <c r="V20" s="743">
        <f ca="1">IF(AND(Ag_Needs_Plan!N20=0, SUM(IFERROR(SUMPRODUCT(SUMIF(INDIRECT("'"&amp;O[O]&amp;"'!$a:$a"),$A20,INDIRECT("'"&amp;O[O]&amp;"'!"&amp;ADDRESS(1, COLUMN(U:U), 2)&amp;":"&amp;ADDRESS(1, COLUMN(U:U), 2)))),), IFERROR(SUMPRODUCT(SUMIF(INDIRECT("'"&amp;O[O]&amp;"'!$a:$a"),$A20,INDIRECT("'"&amp;O[O]&amp;"'!"&amp;ADDRESS(1, COLUMN(V:V), 2)&amp;":"&amp;ADDRESS(1, COLUMN(V:V), 2)))),))=0), "", IF(Ag_Needs_Plan!O20="", 0, Ag_Needs_Plan!O20)-SUM(IFERROR(SUMPRODUCT(SUMIF(INDIRECT("'"&amp;O[O]&amp;"'!$a:$a"),$A20,INDIRECT("'"&amp;O[O]&amp;"'!"&amp;ADDRESS(1, COLUMN(U:U), 2)&amp;":"&amp;ADDRESS(1, COLUMN(U:U), 2)))),), IFERROR(SUMPRODUCT(SUMIF(INDIRECT("'"&amp;O[O]&amp;"'!$a:$a"),$A20,INDIRECT("'"&amp;O[O]&amp;"'!"&amp;ADDRESS(1, COLUMN(V:V), 2)&amp;":"&amp;ADDRESS(1, COLUMN(V:V), 2)))),)))</f>
        <v>31</v>
      </c>
      <c r="W20" s="743" t="str">
        <f ca="1">IF(AND(Ag_Needs_Plan!P20=0, SUMPRODUCT(SUMIF(INDIRECT("'"&amp;O[O]&amp;"'!$a:$a"),$A20,INDIRECT("'"&amp;O[O]&amp;"'!"&amp;ADDRESS(1, COLUMN(U:U), 2)&amp;":"&amp;ADDRESS(1, COLUMN(U:U), 2))))=0), "", IF(Ag_Needs_Plan!P20="", 0, Ag_Needs_Plan!P20)-IFERROR(SUMPRODUCT(SUMIF(INDIRECT("'"&amp;O[O]&amp;"'!$a:$a"),$A20,INDIRECT("'"&amp;O[O]&amp;"'!"&amp;ADDRESS(1, COLUMN(U:U), 2)&amp;":"&amp;ADDRESS(1, COLUMN(U:U), 2)))),))</f>
        <v/>
      </c>
      <c r="X20" s="743" t="str">
        <f ca="1">IF(AND(Ag_Needs_Plan!Q20=0, SUMPRODUCT(SUMIF(INDIRECT("'"&amp;O[O]&amp;"'!$a:$a"),$A20,INDIRECT("'"&amp;O[O]&amp;"'!"&amp;ADDRESS(1, COLUMN(V:V), 2)&amp;":"&amp;ADDRESS(1, COLUMN(V:V), 2))))=0), "", IF(Ag_Needs_Plan!Q20="", 0, Ag_Needs_Plan!Q20)-IFERROR(SUMPRODUCT(SUMIF(INDIRECT("'"&amp;O[O]&amp;"'!$a:$a"),$A20,INDIRECT("'"&amp;O[O]&amp;"'!"&amp;ADDRESS(1, COLUMN(V:V), 2)&amp;":"&amp;ADDRESS(1, COLUMN(V:V), 2)))),))</f>
        <v/>
      </c>
      <c r="Y20" s="743">
        <f ca="1">IF(AND(Ag_Needs_Plan!R20=0, SUMPRODUCT(SUMIF(INDIRECT("'"&amp;O[O]&amp;"'!$a:$a"),$A20,INDIRECT("'"&amp;O[O]&amp;"'!"&amp;ADDRESS(1, COLUMN(W:W), 2)&amp;":"&amp;ADDRESS(1, COLUMN(W:W), 2))))=0), "", IF(Ag_Needs_Plan!R20="", 0, Ag_Needs_Plan!R20)-IFERROR(SUMPRODUCT(SUMIF(INDIRECT("'"&amp;O[O]&amp;"'!$a:$a"),$A20,INDIRECT("'"&amp;O[O]&amp;"'!"&amp;ADDRESS(1, COLUMN(W:W), 2)&amp;":"&amp;ADDRESS(1, COLUMN(W:W), 2)))),))</f>
        <v>86</v>
      </c>
      <c r="Z20" s="743">
        <f ca="1">IF(AND(Ag_Needs_Plan!S20=0, SUMPRODUCT(SUMIF(INDIRECT("'"&amp;O[O]&amp;"'!$a:$a"),$A20,INDIRECT("'"&amp;O[O]&amp;"'!"&amp;ADDRESS(1, COLUMN(X:X), 2)&amp;":"&amp;ADDRESS(1, COLUMN(X:X), 2))))=0), "", IF(Ag_Needs_Plan!S20="", 0, Ag_Needs_Plan!S20)-IFERROR(SUMPRODUCT(SUMIF(INDIRECT("'"&amp;O[O]&amp;"'!$a:$a"),$A20,INDIRECT("'"&amp;O[O]&amp;"'!"&amp;ADDRESS(1, COLUMN(X:X), 2)&amp;":"&amp;ADDRESS(1, COLUMN(X:X), 2)))),))</f>
        <v>155</v>
      </c>
      <c r="AA20" s="743">
        <f ca="1">IF(AND(Ag_Needs_Plan!T20=0, SUMPRODUCT(SUMIF(INDIRECT("'"&amp;O[O]&amp;"'!$a:$a"),$A20,INDIRECT("'"&amp;O[O]&amp;"'!"&amp;ADDRESS(1, COLUMN(Y:Y), 2)&amp;":"&amp;ADDRESS(1, COLUMN(Y:Y), 2))))=0), "", IF(Ag_Needs_Plan!T20="", 0, Ag_Needs_Plan!T20)-IFERROR(SUMPRODUCT(SUMIF(INDIRECT("'"&amp;O[O]&amp;"'!$a:$a"),$A20,INDIRECT("'"&amp;O[O]&amp;"'!"&amp;ADDRESS(1, COLUMN(Y:Y), 2)&amp;":"&amp;ADDRESS(1, COLUMN(Y:Y), 2)))),))</f>
        <v>48</v>
      </c>
      <c r="AB20" s="743">
        <f ca="1">IF(AND(Ag_Needs_Plan!U20=0, SUMPRODUCT(SUMIF(INDIRECT("'"&amp;O[O]&amp;"'!$a:$a"),$A20,INDIRECT("'"&amp;O[O]&amp;"'!"&amp;ADDRESS(1, COLUMN(Z:Z), 2)&amp;":"&amp;ADDRESS(1, COLUMN(Z:Z), 2))))=0), "", IF(Ag_Needs_Plan!U20="", 0, Ag_Needs_Plan!U20)-IFERROR(SUMPRODUCT(SUMIF(INDIRECT("'"&amp;O[O]&amp;"'!$a:$a"),$A20,INDIRECT("'"&amp;O[O]&amp;"'!"&amp;ADDRESS(1, COLUMN(Z:Z), 2)&amp;":"&amp;ADDRESS(1, COLUMN(Z:Z), 2)))),))</f>
        <v>83</v>
      </c>
      <c r="AC20" s="743">
        <f ca="1">IF(AND(Ag_Needs_Plan!V20=0, SUMPRODUCT(SUMIF(INDIRECT("'"&amp;O[O]&amp;"'!$a:$a"),$A20,INDIRECT("'"&amp;O[O]&amp;"'!"&amp;ADDRESS(1, COLUMN(AA:AA), 2)&amp;":"&amp;ADDRESS(1, COLUMN(AA:AA), 2))))=0), "", IF(Ag_Needs_Plan!V20="", 0, Ag_Needs_Plan!V20)-IFERROR(SUMPRODUCT(SUMIF(INDIRECT("'"&amp;O[O]&amp;"'!$a:$a"),$A20,INDIRECT("'"&amp;O[O]&amp;"'!"&amp;ADDRESS(1, COLUMN(AA:AA), 2)&amp;":"&amp;ADDRESS(1, COLUMN(AA:AA), 2)))),))</f>
        <v>299</v>
      </c>
      <c r="AD20" s="743">
        <f ca="1">IF(AND(Ag_Needs_Plan!W20=0, SUMPRODUCT(SUMIF(INDIRECT("'"&amp;O[O]&amp;"'!$a:$a"),$A20,INDIRECT("'"&amp;O[O]&amp;"'!"&amp;ADDRESS(1, COLUMN(AB:AB), 2)&amp;":"&amp;ADDRESS(1, COLUMN(AB:AB), 2))))=0), "", IF(Ag_Needs_Plan!W20="", 0, Ag_Needs_Plan!W20)-IFERROR(SUMPRODUCT(SUMIF(INDIRECT("'"&amp;O[O]&amp;"'!$a:$a"),$A20,INDIRECT("'"&amp;O[O]&amp;"'!"&amp;ADDRESS(1, COLUMN(AB:AB), 2)&amp;":"&amp;ADDRESS(1, COLUMN(AB:AB), 2)))),))</f>
        <v>146</v>
      </c>
      <c r="AE20" s="743">
        <f ca="1">IF(AND(Ag_Needs_Plan!X20=0, SUMPRODUCT(SUMIF(INDIRECT("'"&amp;O[O]&amp;"'!$a:$a"),$A20,INDIRECT("'"&amp;O[O]&amp;"'!"&amp;ADDRESS(1, COLUMN(AC:AC), 2)&amp;":"&amp;ADDRESS(1, COLUMN(AC:AC), 2))))=0), "", IF(Ag_Needs_Plan!X20="", 0, Ag_Needs_Plan!X20)-IFERROR(SUMPRODUCT(SUMIF(INDIRECT("'"&amp;O[O]&amp;"'!$a:$a"),$A20,INDIRECT("'"&amp;O[O]&amp;"'!"&amp;ADDRESS(1, COLUMN(AC:AC), 2)&amp;":"&amp;ADDRESS(1, COLUMN(AC:AC), 2)))),))</f>
        <v>946</v>
      </c>
      <c r="AF20" s="743">
        <f ca="1">IF(AND(Ag_Needs_Plan!Y20=0, SUMPRODUCT(SUMIF(INDIRECT("'"&amp;O[O]&amp;"'!$a:$a"),$A20,INDIRECT("'"&amp;O[O]&amp;"'!"&amp;ADDRESS(1, COLUMN(AD:AD), 2)&amp;":"&amp;ADDRESS(1, COLUMN(AD:AD), 2))))=0), "", IF(Ag_Needs_Plan!Y20="", 0, Ag_Needs_Plan!Y20)-IFERROR(SUMPRODUCT(SUMIF(INDIRECT("'"&amp;O[O]&amp;"'!$a:$a"),$A20,INDIRECT("'"&amp;O[O]&amp;"'!"&amp;ADDRESS(1, COLUMN(AD:AD), 2)&amp;":"&amp;ADDRESS(1, COLUMN(AD:AD), 2)))),))</f>
        <v>5631</v>
      </c>
      <c r="AG20" s="743">
        <f ca="1">IF(AND(Ag_Needs_Plan!Z20=0, SUMPRODUCT(SUMIF(INDIRECT("'"&amp;O[O]&amp;"'!$a:$a"),$A20,INDIRECT("'"&amp;O[O]&amp;"'!"&amp;ADDRESS(1, COLUMN(AE:AE), 2)&amp;":"&amp;ADDRESS(1, COLUMN(AE:AE), 2))))=0), "", IF(Ag_Needs_Plan!Z20="", 0, Ag_Needs_Plan!Z20)-IFERROR(SUMPRODUCT(SUMIF(INDIRECT("'"&amp;O[O]&amp;"'!$a:$a"),$A20,INDIRECT("'"&amp;O[O]&amp;"'!"&amp;ADDRESS(1, COLUMN(AE:AE), 2)&amp;":"&amp;ADDRESS(1, COLUMN(AE:AE), 2)))),))</f>
        <v>5535</v>
      </c>
      <c r="AH20" s="743">
        <f ca="1">IF(AND(Ag_Needs_Plan!AA20=0, SUMPRODUCT(SUMIF(INDIRECT("'"&amp;O[O]&amp;"'!$a:$a"),$A20,INDIRECT("'"&amp;O[O]&amp;"'!"&amp;ADDRESS(1, COLUMN(AF:AF), 2)&amp;":"&amp;ADDRESS(1, COLUMN(AF:AF), 2))))=0), "", IF(Ag_Needs_Plan!AA20="", 0, Ag_Needs_Plan!AA20)-IFERROR(SUMPRODUCT(SUMIF(INDIRECT("'"&amp;O[O]&amp;"'!$a:$a"),$A20,INDIRECT("'"&amp;O[O]&amp;"'!"&amp;ADDRESS(1, COLUMN(AF:AF), 2)&amp;":"&amp;ADDRESS(1, COLUMN(AF:AF), 2)))),))</f>
        <v>405</v>
      </c>
      <c r="AI20" s="743">
        <f ca="1">IF(AND(Ag_Needs_Plan!AB20=0, SUMPRODUCT(SUMIF(INDIRECT("'"&amp;O[O]&amp;"'!$a:$a"),$A20,INDIRECT("'"&amp;O[O]&amp;"'!"&amp;ADDRESS(1, COLUMN(AG:AG), 2)&amp;":"&amp;ADDRESS(1, COLUMN(AG:AG), 2))))=0), "", IF(Ag_Needs_Plan!AB20="", 0, Ag_Needs_Plan!AB20)-IFERROR(SUMPRODUCT(SUMIF(INDIRECT("'"&amp;O[O]&amp;"'!$a:$a"),$A20,INDIRECT("'"&amp;O[O]&amp;"'!"&amp;ADDRESS(1, COLUMN(AG:AG), 2)&amp;":"&amp;ADDRESS(1, COLUMN(AG:AG), 2)))),))</f>
        <v>54</v>
      </c>
      <c r="AJ20" s="743">
        <f ca="1">IF(AND(Ag_Needs_Plan!AC20=0, SUMPRODUCT(SUMIF(INDIRECT("'"&amp;O[O]&amp;"'!$a:$a"),$A20,INDIRECT("'"&amp;O[O]&amp;"'!"&amp;ADDRESS(1, COLUMN(AH:AH), 2)&amp;":"&amp;ADDRESS(1, COLUMN(AH:AH), 2))))=0), "", IF(Ag_Needs_Plan!AC20="", 0, Ag_Needs_Plan!AC20)-IFERROR(SUMPRODUCT(SUMIF(INDIRECT("'"&amp;O[O]&amp;"'!$a:$a"),$A20,INDIRECT("'"&amp;O[O]&amp;"'!"&amp;ADDRESS(1, COLUMN(AH:AH), 2)&amp;":"&amp;ADDRESS(1, COLUMN(AH:AH), 2)))),))</f>
        <v>112</v>
      </c>
      <c r="AK20" s="743">
        <f ca="1">IF(AND(Ag_Needs_Plan!AD20=0, SUMPRODUCT(SUMIF(INDIRECT("'"&amp;O[O]&amp;"'!$a:$a"),$A20,INDIRECT("'"&amp;O[O]&amp;"'!"&amp;ADDRESS(1, COLUMN(AI:AI), 2)&amp;":"&amp;ADDRESS(1, COLUMN(AI:AI), 2))))=0), "", IF(Ag_Needs_Plan!AD20="", 0, Ag_Needs_Plan!AD20)-IFERROR(SUMPRODUCT(SUMIF(INDIRECT("'"&amp;O[O]&amp;"'!$a:$a"),$A20,INDIRECT("'"&amp;O[O]&amp;"'!"&amp;ADDRESS(1, COLUMN(AI:AI), 2)&amp;":"&amp;ADDRESS(1, COLUMN(AI:AI), 2)))),))</f>
        <v>176</v>
      </c>
      <c r="AL20" s="743" t="str">
        <f ca="1">IF(AND(Ag_Needs_Plan!AE20=0, SUMPRODUCT(SUMIF(INDIRECT("'"&amp;O[O]&amp;"'!$a:$a"),$A20,INDIRECT("'"&amp;O[O]&amp;"'!"&amp;ADDRESS(1, COLUMN(AJ:AJ), 2)&amp;":"&amp;ADDRESS(1, COLUMN(AJ:AJ), 2))))=0), "", IF(Ag_Needs_Plan!AE20="", 0, Ag_Needs_Plan!AE20)-IFERROR(SUMPRODUCT(SUMIF(INDIRECT("'"&amp;O[O]&amp;"'!$a:$a"),$A20,INDIRECT("'"&amp;O[O]&amp;"'!"&amp;ADDRESS(1, COLUMN(AJ:AJ), 2)&amp;":"&amp;ADDRESS(1, COLUMN(AJ:AJ), 2)))),))</f>
        <v/>
      </c>
    </row>
    <row r="21" spans="1:38" s="740" customFormat="1" ht="15" hidden="1" customHeight="1">
      <c r="A21" s="740" t="str">
        <f>IF(Ag_Needs_Plan!A21="", "", Ag_Needs_Plan!A21)</f>
        <v>Tarpaulin (Planned)</v>
      </c>
      <c r="B21" s="740" t="str">
        <f>IF(Ag_Needs_Plan!B21="", "", Ag_Needs_Plan!B21)</f>
        <v>Kit</v>
      </c>
      <c r="C21" s="740" t="str">
        <f>IF(Ag_Needs_Plan!C21="", "", Ag_Needs_Plan!C21)</f>
        <v/>
      </c>
      <c r="D21" s="740" t="str">
        <f>IF(Ag_Needs_Plan!D21="", "", Ag_Needs_Plan!D21)</f>
        <v>Shelter</v>
      </c>
      <c r="E21" s="745">
        <f ca="1">IFERROR(SUMPRODUCT(SUMIF(INDIRECT("'"&amp;O[O]&amp;"'!$a:$a"),$A13,INDIRECT("'"&amp;O[O]&amp;"'!"&amp;ADDRESS(1, COLUMN(F:F), 2)&amp;":"&amp;ADDRESS(1, COLUMN(F:F), 2)))),)</f>
        <v>0</v>
      </c>
      <c r="F21" s="745">
        <f ca="1">IFERROR(SUMPRODUCT(SUMIF(INDIRECT("'"&amp;O[O]&amp;"'!$a:$a"),$A13,INDIRECT("'"&amp;O[O]&amp;"'!"&amp;ADDRESS(1, COLUMN(G:G), 2)&amp;":"&amp;ADDRESS(1, COLUMN(G:G), 2)))),)</f>
        <v>3216</v>
      </c>
      <c r="G21" s="745">
        <f ca="1">IFERROR(SUMPRODUCT(SUMIF(INDIRECT("'"&amp;O[O]&amp;"'!$a:$a"),$A13,INDIRECT("'"&amp;O[O]&amp;"'!"&amp;ADDRESS(1, COLUMN(J:J), 2)&amp;":"&amp;ADDRESS(1, COLUMN(J:J), 2)))),)</f>
        <v>1819</v>
      </c>
      <c r="H21" s="745"/>
      <c r="I21" s="745"/>
      <c r="J21" s="745">
        <f ca="1">IFERROR(SUMPRODUCT(SUMIF(INDIRECT("'"&amp;O[O]&amp;"'!$a:$a"),$A13,INDIRECT("'"&amp;O[O]&amp;"'!"&amp;ADDRESS(1, COLUMN(K:K), 2)&amp;":"&amp;ADDRESS(1, COLUMN(K:K), 2)))),)</f>
        <v>26080</v>
      </c>
      <c r="K21" s="745">
        <f>IF(Ag_Needs_Plan!E21="", "", Ag_Needs_Plan!E21)</f>
        <v>21932</v>
      </c>
      <c r="L21" s="744">
        <f ca="1">K21-J21</f>
        <v>-4148</v>
      </c>
      <c r="M21" s="743" t="str">
        <f ca="1">IF(AND(Ag_Needs_Plan!F22=0, SUMPRODUCT(SUMIF(INDIRECT("'"&amp;O[O]&amp;"'!$a:$a"),$A21,INDIRECT("'"&amp;O[O]&amp;"'!"&amp;ADDRESS(1, COLUMN(L:L), 2)&amp;":"&amp;ADDRESS(1, COLUMN(L:L), 2))))=0), "", IF(Ag_Needs_Plan!F22="", 0, Ag_Needs_Plan!F22)-IFERROR(SUMPRODUCT(SUMIF(INDIRECT("'"&amp;O[O]&amp;"'!$a:$a"),$A21,INDIRECT("'"&amp;O[O]&amp;"'!"&amp;ADDRESS(1, COLUMN(L:L), 2)&amp;":"&amp;ADDRESS(1, COLUMN(L:L), 2)))),))</f>
        <v/>
      </c>
      <c r="N21" s="743" t="str">
        <f ca="1">IF(AND(Ag_Needs_Plan!G22=0, SUMPRODUCT(SUMIF(INDIRECT("'"&amp;O[O]&amp;"'!$a:$a"),$A21,INDIRECT("'"&amp;O[O]&amp;"'!"&amp;ADDRESS(1, COLUMN(M:M), 2)&amp;":"&amp;ADDRESS(1, COLUMN(M:M), 2))))=0), "", IF(Ag_Needs_Plan!G22="", 0, Ag_Needs_Plan!G22)-IFERROR(SUMPRODUCT(SUMIF(INDIRECT("'"&amp;O[O]&amp;"'!$a:$a"),$A21,INDIRECT("'"&amp;O[O]&amp;"'!"&amp;ADDRESS(1, COLUMN(M:M), 2)&amp;":"&amp;ADDRESS(1, COLUMN(M:M), 2)))),))</f>
        <v/>
      </c>
      <c r="O21" s="743" t="str">
        <f ca="1">IF(AND(Ag_Needs_Plan!H22=0, SUMPRODUCT(SUMIF(INDIRECT("'"&amp;O[O]&amp;"'!$a:$a"),$A21,INDIRECT("'"&amp;O[O]&amp;"'!"&amp;ADDRESS(1, COLUMN(N:N), 2)&amp;":"&amp;ADDRESS(1, COLUMN(N:N), 2))))=0), "", IF(Ag_Needs_Plan!H22="", 0, Ag_Needs_Plan!H22)-IFERROR(SUMPRODUCT(SUMIF(INDIRECT("'"&amp;O[O]&amp;"'!$a:$a"),$A21,INDIRECT("'"&amp;O[O]&amp;"'!"&amp;ADDRESS(1, COLUMN(N:N), 2)&amp;":"&amp;ADDRESS(1, COLUMN(N:N), 2)))),))</f>
        <v/>
      </c>
      <c r="P21" s="743" t="str">
        <f ca="1">IF(AND(Ag_Needs_Plan!I22=0, SUMPRODUCT(SUMIF(INDIRECT("'"&amp;O[O]&amp;"'!$a:$a"),$A21,INDIRECT("'"&amp;O[O]&amp;"'!"&amp;ADDRESS(1, COLUMN(O:O), 2)&amp;":"&amp;ADDRESS(1, COLUMN(O:O), 2))))=0), "", IF(Ag_Needs_Plan!I22="", 0, Ag_Needs_Plan!I22)-IFERROR(SUMPRODUCT(SUMIF(INDIRECT("'"&amp;O[O]&amp;"'!$a:$a"),$A21,INDIRECT("'"&amp;O[O]&amp;"'!"&amp;ADDRESS(1, COLUMN(O:O), 2)&amp;":"&amp;ADDRESS(1, COLUMN(O:O), 2)))),))</f>
        <v/>
      </c>
      <c r="Q21" s="743" t="str">
        <f ca="1">IF(AND(Ag_Needs_Plan!J22=0, SUMPRODUCT(SUMIF(INDIRECT("'"&amp;O[O]&amp;"'!$a:$a"),$A21,INDIRECT("'"&amp;O[O]&amp;"'!"&amp;ADDRESS(1, COLUMN(P:P), 2)&amp;":"&amp;ADDRESS(1, COLUMN(P:P), 2))))=0), "", IF(Ag_Needs_Plan!J22="", 0, Ag_Needs_Plan!J22)-IFERROR(SUMPRODUCT(SUMIF(INDIRECT("'"&amp;O[O]&amp;"'!$a:$a"),$A21,INDIRECT("'"&amp;O[O]&amp;"'!"&amp;ADDRESS(1, COLUMN(P:P), 2)&amp;":"&amp;ADDRESS(1, COLUMN(P:P), 2)))),))</f>
        <v/>
      </c>
      <c r="R21" s="743" t="str">
        <f ca="1">IF(AND(Ag_Needs_Plan!K22=0, SUMPRODUCT(SUMIF(INDIRECT("'"&amp;O[O]&amp;"'!$a:$a"),$A21,INDIRECT("'"&amp;O[O]&amp;"'!"&amp;ADDRESS(1, COLUMN(Q:Q), 2)&amp;":"&amp;ADDRESS(1, COLUMN(Q:Q), 2))))=0), "", IF(Ag_Needs_Plan!K22="", 0, Ag_Needs_Plan!K22)-IFERROR(SUMPRODUCT(SUMIF(INDIRECT("'"&amp;O[O]&amp;"'!$a:$a"),$A21,INDIRECT("'"&amp;O[O]&amp;"'!"&amp;ADDRESS(1, COLUMN(Q:Q), 2)&amp;":"&amp;ADDRESS(1, COLUMN(Q:Q), 2)))),))</f>
        <v/>
      </c>
      <c r="S21" s="743" t="str">
        <f ca="1">IF(AND(Ag_Needs_Plan!L22=0, SUMPRODUCT(SUMIF(INDIRECT("'"&amp;O[O]&amp;"'!$a:$a"),$A21,INDIRECT("'"&amp;O[O]&amp;"'!"&amp;ADDRESS(1, COLUMN(R:R), 2)&amp;":"&amp;ADDRESS(1, COLUMN(R:R), 2))))=0), "", IF(Ag_Needs_Plan!L22="", 0, Ag_Needs_Plan!L22)-IFERROR(SUMPRODUCT(SUMIF(INDIRECT("'"&amp;O[O]&amp;"'!$a:$a"),$A21,INDIRECT("'"&amp;O[O]&amp;"'!"&amp;ADDRESS(1, COLUMN(R:R), 2)&amp;":"&amp;ADDRESS(1, COLUMN(R:R), 2)))),))</f>
        <v/>
      </c>
      <c r="T21" s="743" t="str">
        <f ca="1">IF(AND(Ag_Needs_Plan!M22=0, SUMPRODUCT(SUMIF(INDIRECT("'"&amp;O[O]&amp;"'!$a:$a"),$A21,INDIRECT("'"&amp;O[O]&amp;"'!"&amp;ADDRESS(1, COLUMN(S:S), 2)&amp;":"&amp;ADDRESS(1, COLUMN(S:S), 2))))=0), "", IF(Ag_Needs_Plan!M22="", 0, Ag_Needs_Plan!M22)-IFERROR(SUMPRODUCT(SUMIF(INDIRECT("'"&amp;O[O]&amp;"'!$a:$a"),$A21,INDIRECT("'"&amp;O[O]&amp;"'!"&amp;ADDRESS(1, COLUMN(S:S), 2)&amp;":"&amp;ADDRESS(1, COLUMN(S:S), 2)))),))</f>
        <v/>
      </c>
      <c r="U21" s="743" t="str">
        <f ca="1">IF(AND(Ag_Needs_Plan!N22=0, SUMPRODUCT(SUMIF(INDIRECT("'"&amp;O[O]&amp;"'!$a:$a"),$A21,INDIRECT("'"&amp;O[O]&amp;"'!"&amp;ADDRESS(1, COLUMN(T:T), 2)&amp;":"&amp;ADDRESS(1, COLUMN(T:T), 2))))=0), "", IF(Ag_Needs_Plan!N22="", 0, Ag_Needs_Plan!N22)-IFERROR(SUMPRODUCT(SUMIF(INDIRECT("'"&amp;O[O]&amp;"'!$a:$a"),$A21,INDIRECT("'"&amp;O[O]&amp;"'!"&amp;ADDRESS(1, COLUMN(T:T), 2)&amp;":"&amp;ADDRESS(1, COLUMN(T:T), 2)))),))</f>
        <v/>
      </c>
      <c r="V21" s="743" t="str">
        <f ca="1">IF(AND(Ag_Needs_Plan!N22=0, SUM(IFERROR(SUMPRODUCT(SUMIF(INDIRECT("'"&amp;O[O]&amp;"'!$a:$a"),$A21,INDIRECT("'"&amp;O[O]&amp;"'!"&amp;ADDRESS(1, COLUMN(U:U), 2)&amp;":"&amp;ADDRESS(1, COLUMN(U:U), 2)))),), IFERROR(SUMPRODUCT(SUMIF(INDIRECT("'"&amp;O[O]&amp;"'!$a:$a"),$A21,INDIRECT("'"&amp;O[O]&amp;"'!"&amp;ADDRESS(1, COLUMN(V:V), 2)&amp;":"&amp;ADDRESS(1, COLUMN(V:V), 2)))),))=0), "", IF(Ag_Needs_Plan!O22="", 0, Ag_Needs_Plan!O22)-SUM(IFERROR(SUMPRODUCT(SUMIF(INDIRECT("'"&amp;O[O]&amp;"'!$a:$a"),$A21,INDIRECT("'"&amp;O[O]&amp;"'!"&amp;ADDRESS(1, COLUMN(U:U), 2)&amp;":"&amp;ADDRESS(1, COLUMN(U:U), 2)))),), IFERROR(SUMPRODUCT(SUMIF(INDIRECT("'"&amp;O[O]&amp;"'!$a:$a"),$A21,INDIRECT("'"&amp;O[O]&amp;"'!"&amp;ADDRESS(1, COLUMN(V:V), 2)&amp;":"&amp;ADDRESS(1, COLUMN(V:V), 2)))),)))</f>
        <v/>
      </c>
      <c r="W21" s="743" t="str">
        <f ca="1">IF(AND(Ag_Needs_Plan!P22=0, SUMPRODUCT(SUMIF(INDIRECT("'"&amp;O[O]&amp;"'!$a:$a"),$A21,INDIRECT("'"&amp;O[O]&amp;"'!"&amp;ADDRESS(1, COLUMN(U:U), 2)&amp;":"&amp;ADDRESS(1, COLUMN(U:U), 2))))=0), "", IF(Ag_Needs_Plan!P22="", 0, Ag_Needs_Plan!P22)-IFERROR(SUMPRODUCT(SUMIF(INDIRECT("'"&amp;O[O]&amp;"'!$a:$a"),$A21,INDIRECT("'"&amp;O[O]&amp;"'!"&amp;ADDRESS(1, COLUMN(U:U), 2)&amp;":"&amp;ADDRESS(1, COLUMN(U:U), 2)))),))</f>
        <v/>
      </c>
      <c r="X21" s="743" t="str">
        <f ca="1">IF(AND(Ag_Needs_Plan!Q22=0, SUMPRODUCT(SUMIF(INDIRECT("'"&amp;O[O]&amp;"'!$a:$a"),$A21,INDIRECT("'"&amp;O[O]&amp;"'!"&amp;ADDRESS(1, COLUMN(V:V), 2)&amp;":"&amp;ADDRESS(1, COLUMN(V:V), 2))))=0), "", IF(Ag_Needs_Plan!Q22="", 0, Ag_Needs_Plan!Q22)-IFERROR(SUMPRODUCT(SUMIF(INDIRECT("'"&amp;O[O]&amp;"'!$a:$a"),$A21,INDIRECT("'"&amp;O[O]&amp;"'!"&amp;ADDRESS(1, COLUMN(V:V), 2)&amp;":"&amp;ADDRESS(1, COLUMN(V:V), 2)))),))</f>
        <v/>
      </c>
      <c r="Y21" s="743" t="str">
        <f ca="1">IF(AND(Ag_Needs_Plan!R22=0, SUMPRODUCT(SUMIF(INDIRECT("'"&amp;O[O]&amp;"'!$a:$a"),$A21,INDIRECT("'"&amp;O[O]&amp;"'!"&amp;ADDRESS(1, COLUMN(W:W), 2)&amp;":"&amp;ADDRESS(1, COLUMN(W:W), 2))))=0), "", IF(Ag_Needs_Plan!R22="", 0, Ag_Needs_Plan!R22)-IFERROR(SUMPRODUCT(SUMIF(INDIRECT("'"&amp;O[O]&amp;"'!$a:$a"),$A21,INDIRECT("'"&amp;O[O]&amp;"'!"&amp;ADDRESS(1, COLUMN(W:W), 2)&amp;":"&amp;ADDRESS(1, COLUMN(W:W), 2)))),))</f>
        <v/>
      </c>
      <c r="Z21" s="743" t="str">
        <f ca="1">IF(AND(Ag_Needs_Plan!S22=0, SUMPRODUCT(SUMIF(INDIRECT("'"&amp;O[O]&amp;"'!$a:$a"),$A21,INDIRECT("'"&amp;O[O]&amp;"'!"&amp;ADDRESS(1, COLUMN(X:X), 2)&amp;":"&amp;ADDRESS(1, COLUMN(X:X), 2))))=0), "", IF(Ag_Needs_Plan!S22="", 0, Ag_Needs_Plan!S22)-IFERROR(SUMPRODUCT(SUMIF(INDIRECT("'"&amp;O[O]&amp;"'!$a:$a"),$A21,INDIRECT("'"&amp;O[O]&amp;"'!"&amp;ADDRESS(1, COLUMN(X:X), 2)&amp;":"&amp;ADDRESS(1, COLUMN(X:X), 2)))),))</f>
        <v/>
      </c>
      <c r="AA21" s="743" t="str">
        <f ca="1">IF(AND(Ag_Needs_Plan!T22=0, SUMPRODUCT(SUMIF(INDIRECT("'"&amp;O[O]&amp;"'!$a:$a"),$A21,INDIRECT("'"&amp;O[O]&amp;"'!"&amp;ADDRESS(1, COLUMN(Y:Y), 2)&amp;":"&amp;ADDRESS(1, COLUMN(Y:Y), 2))))=0), "", IF(Ag_Needs_Plan!T22="", 0, Ag_Needs_Plan!T22)-IFERROR(SUMPRODUCT(SUMIF(INDIRECT("'"&amp;O[O]&amp;"'!$a:$a"),$A21,INDIRECT("'"&amp;O[O]&amp;"'!"&amp;ADDRESS(1, COLUMN(Y:Y), 2)&amp;":"&amp;ADDRESS(1, COLUMN(Y:Y), 2)))),))</f>
        <v/>
      </c>
      <c r="AB21" s="743" t="str">
        <f ca="1">IF(AND(Ag_Needs_Plan!U22=0, SUMPRODUCT(SUMIF(INDIRECT("'"&amp;O[O]&amp;"'!$a:$a"),$A21,INDIRECT("'"&amp;O[O]&amp;"'!"&amp;ADDRESS(1, COLUMN(Z:Z), 2)&amp;":"&amp;ADDRESS(1, COLUMN(Z:Z), 2))))=0), "", IF(Ag_Needs_Plan!U22="", 0, Ag_Needs_Plan!U22)-IFERROR(SUMPRODUCT(SUMIF(INDIRECT("'"&amp;O[O]&amp;"'!$a:$a"),$A21,INDIRECT("'"&amp;O[O]&amp;"'!"&amp;ADDRESS(1, COLUMN(Z:Z), 2)&amp;":"&amp;ADDRESS(1, COLUMN(Z:Z), 2)))),))</f>
        <v/>
      </c>
      <c r="AC21" s="743" t="str">
        <f ca="1">IF(AND(Ag_Needs_Plan!V22=0, SUMPRODUCT(SUMIF(INDIRECT("'"&amp;O[O]&amp;"'!$a:$a"),$A21,INDIRECT("'"&amp;O[O]&amp;"'!"&amp;ADDRESS(1, COLUMN(AA:AA), 2)&amp;":"&amp;ADDRESS(1, COLUMN(AA:AA), 2))))=0), "", IF(Ag_Needs_Plan!V22="", 0, Ag_Needs_Plan!V22)-IFERROR(SUMPRODUCT(SUMIF(INDIRECT("'"&amp;O[O]&amp;"'!$a:$a"),$A21,INDIRECT("'"&amp;O[O]&amp;"'!"&amp;ADDRESS(1, COLUMN(AA:AA), 2)&amp;":"&amp;ADDRESS(1, COLUMN(AA:AA), 2)))),))</f>
        <v/>
      </c>
      <c r="AD21" s="743" t="str">
        <f ca="1">IF(AND(Ag_Needs_Plan!W22=0, SUMPRODUCT(SUMIF(INDIRECT("'"&amp;O[O]&amp;"'!$a:$a"),$A21,INDIRECT("'"&amp;O[O]&amp;"'!"&amp;ADDRESS(1, COLUMN(AB:AB), 2)&amp;":"&amp;ADDRESS(1, COLUMN(AB:AB), 2))))=0), "", IF(Ag_Needs_Plan!W22="", 0, Ag_Needs_Plan!W22)-IFERROR(SUMPRODUCT(SUMIF(INDIRECT("'"&amp;O[O]&amp;"'!$a:$a"),$A21,INDIRECT("'"&amp;O[O]&amp;"'!"&amp;ADDRESS(1, COLUMN(AB:AB), 2)&amp;":"&amp;ADDRESS(1, COLUMN(AB:AB), 2)))),))</f>
        <v/>
      </c>
      <c r="AE21" s="743" t="str">
        <f ca="1">IF(AND(Ag_Needs_Plan!X22=0, SUMPRODUCT(SUMIF(INDIRECT("'"&amp;O[O]&amp;"'!$a:$a"),$A21,INDIRECT("'"&amp;O[O]&amp;"'!"&amp;ADDRESS(1, COLUMN(AC:AC), 2)&amp;":"&amp;ADDRESS(1, COLUMN(AC:AC), 2))))=0), "", IF(Ag_Needs_Plan!X22="", 0, Ag_Needs_Plan!X22)-IFERROR(SUMPRODUCT(SUMIF(INDIRECT("'"&amp;O[O]&amp;"'!$a:$a"),$A21,INDIRECT("'"&amp;O[O]&amp;"'!"&amp;ADDRESS(1, COLUMN(AC:AC), 2)&amp;":"&amp;ADDRESS(1, COLUMN(AC:AC), 2)))),))</f>
        <v/>
      </c>
      <c r="AF21" s="743" t="str">
        <f ca="1">IF(AND(Ag_Needs_Plan!Y22=0, SUMPRODUCT(SUMIF(INDIRECT("'"&amp;O[O]&amp;"'!$a:$a"),$A21,INDIRECT("'"&amp;O[O]&amp;"'!"&amp;ADDRESS(1, COLUMN(AD:AD), 2)&amp;":"&amp;ADDRESS(1, COLUMN(AD:AD), 2))))=0), "", IF(Ag_Needs_Plan!Y22="", 0, Ag_Needs_Plan!Y22)-IFERROR(SUMPRODUCT(SUMIF(INDIRECT("'"&amp;O[O]&amp;"'!$a:$a"),$A21,INDIRECT("'"&amp;O[O]&amp;"'!"&amp;ADDRESS(1, COLUMN(AD:AD), 2)&amp;":"&amp;ADDRESS(1, COLUMN(AD:AD), 2)))),))</f>
        <v/>
      </c>
      <c r="AG21" s="743" t="str">
        <f ca="1">IF(AND(Ag_Needs_Plan!Z22=0, SUMPRODUCT(SUMIF(INDIRECT("'"&amp;O[O]&amp;"'!$a:$a"),$A21,INDIRECT("'"&amp;O[O]&amp;"'!"&amp;ADDRESS(1, COLUMN(AE:AE), 2)&amp;":"&amp;ADDRESS(1, COLUMN(AE:AE), 2))))=0), "", IF(Ag_Needs_Plan!Z22="", 0, Ag_Needs_Plan!Z22)-IFERROR(SUMPRODUCT(SUMIF(INDIRECT("'"&amp;O[O]&amp;"'!$a:$a"),$A21,INDIRECT("'"&amp;O[O]&amp;"'!"&amp;ADDRESS(1, COLUMN(AE:AE), 2)&amp;":"&amp;ADDRESS(1, COLUMN(AE:AE), 2)))),))</f>
        <v/>
      </c>
      <c r="AH21" s="743" t="str">
        <f ca="1">IF(AND(Ag_Needs_Plan!AA22=0, SUMPRODUCT(SUMIF(INDIRECT("'"&amp;O[O]&amp;"'!$a:$a"),$A21,INDIRECT("'"&amp;O[O]&amp;"'!"&amp;ADDRESS(1, COLUMN(AF:AF), 2)&amp;":"&amp;ADDRESS(1, COLUMN(AF:AF), 2))))=0), "", IF(Ag_Needs_Plan!AA22="", 0, Ag_Needs_Plan!AA22)-IFERROR(SUMPRODUCT(SUMIF(INDIRECT("'"&amp;O[O]&amp;"'!$a:$a"),$A21,INDIRECT("'"&amp;O[O]&amp;"'!"&amp;ADDRESS(1, COLUMN(AF:AF), 2)&amp;":"&amp;ADDRESS(1, COLUMN(AF:AF), 2)))),))</f>
        <v/>
      </c>
      <c r="AI21" s="743" t="str">
        <f ca="1">IF(AND(Ag_Needs_Plan!AB22=0, SUMPRODUCT(SUMIF(INDIRECT("'"&amp;O[O]&amp;"'!$a:$a"),$A21,INDIRECT("'"&amp;O[O]&amp;"'!"&amp;ADDRESS(1, COLUMN(AG:AG), 2)&amp;":"&amp;ADDRESS(1, COLUMN(AG:AG), 2))))=0), "", IF(Ag_Needs_Plan!AB22="", 0, Ag_Needs_Plan!AB22)-IFERROR(SUMPRODUCT(SUMIF(INDIRECT("'"&amp;O[O]&amp;"'!$a:$a"),$A21,INDIRECT("'"&amp;O[O]&amp;"'!"&amp;ADDRESS(1, COLUMN(AG:AG), 2)&amp;":"&amp;ADDRESS(1, COLUMN(AG:AG), 2)))),))</f>
        <v/>
      </c>
      <c r="AJ21" s="743" t="str">
        <f ca="1">IF(AND(Ag_Needs_Plan!AC22=0, SUMPRODUCT(SUMIF(INDIRECT("'"&amp;O[O]&amp;"'!$a:$a"),$A21,INDIRECT("'"&amp;O[O]&amp;"'!"&amp;ADDRESS(1, COLUMN(AH:AH), 2)&amp;":"&amp;ADDRESS(1, COLUMN(AH:AH), 2))))=0), "", IF(Ag_Needs_Plan!AC22="", 0, Ag_Needs_Plan!AC22)-IFERROR(SUMPRODUCT(SUMIF(INDIRECT("'"&amp;O[O]&amp;"'!$a:$a"),$A21,INDIRECT("'"&amp;O[O]&amp;"'!"&amp;ADDRESS(1, COLUMN(AH:AH), 2)&amp;":"&amp;ADDRESS(1, COLUMN(AH:AH), 2)))),))</f>
        <v/>
      </c>
      <c r="AK21" s="743" t="str">
        <f ca="1">IF(AND(Ag_Needs_Plan!AD22=0, SUMPRODUCT(SUMIF(INDIRECT("'"&amp;O[O]&amp;"'!$a:$a"),$A21,INDIRECT("'"&amp;O[O]&amp;"'!"&amp;ADDRESS(1, COLUMN(AI:AI), 2)&amp;":"&amp;ADDRESS(1, COLUMN(AI:AI), 2))))=0), "", IF(Ag_Needs_Plan!AD22="", 0, Ag_Needs_Plan!AD22)-IFERROR(SUMPRODUCT(SUMIF(INDIRECT("'"&amp;O[O]&amp;"'!$a:$a"),$A21,INDIRECT("'"&amp;O[O]&amp;"'!"&amp;ADDRESS(1, COLUMN(AI:AI), 2)&amp;":"&amp;ADDRESS(1, COLUMN(AI:AI), 2)))),))</f>
        <v/>
      </c>
      <c r="AL21" s="743" t="str">
        <f ca="1">IF(AND(Ag_Needs_Plan!AE22=0, SUMPRODUCT(SUMIF(INDIRECT("'"&amp;O[O]&amp;"'!$a:$a"),$A21,INDIRECT("'"&amp;O[O]&amp;"'!"&amp;ADDRESS(1, COLUMN(AJ:AJ), 2)&amp;":"&amp;ADDRESS(1, COLUMN(AJ:AJ), 2))))=0), "", IF(Ag_Needs_Plan!AE22="", 0, Ag_Needs_Plan!AE22)-IFERROR(SUMPRODUCT(SUMIF(INDIRECT("'"&amp;O[O]&amp;"'!$a:$a"),$A21,INDIRECT("'"&amp;O[O]&amp;"'!"&amp;ADDRESS(1, COLUMN(AJ:AJ), 2)&amp;":"&amp;ADDRESS(1, COLUMN(AJ:AJ), 2)))),))</f>
        <v/>
      </c>
    </row>
    <row r="22" spans="1:38">
      <c r="A22" t="str">
        <f>IF(Ag_Needs_Plan!A24="", "", Ag_Needs_Plan!A24)</f>
        <v/>
      </c>
      <c r="B22" t="str">
        <f>IF(Ag_Needs_Plan!B24="", "", Ag_Needs_Plan!B24)</f>
        <v/>
      </c>
      <c r="C22" t="str">
        <f>IF(Ag_Needs_Plan!C24="", "", Ag_Needs_Plan!C24)</f>
        <v/>
      </c>
      <c r="D22" t="str">
        <f>IF(Ag_Needs_Plan!D24="", "", Ag_Needs_Plan!D24)</f>
        <v/>
      </c>
      <c r="L22" s="122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743"/>
      <c r="AL22" s="743"/>
    </row>
    <row r="23" spans="1:38">
      <c r="A23" t="str">
        <f>IF(Ag_Needs_Plan!A25="", "", Ag_Needs_Plan!A25)</f>
        <v/>
      </c>
      <c r="B23" t="str">
        <f>IF(Ag_Needs_Plan!B25="", "", Ag_Needs_Plan!B25)</f>
        <v/>
      </c>
      <c r="C23" t="str">
        <f>IF(Ag_Needs_Plan!C25="", "", Ag_Needs_Plan!C25)</f>
        <v/>
      </c>
      <c r="D23" t="str">
        <f>IF(Ag_Needs_Plan!D25="", "", Ag_Needs_Plan!D25)</f>
        <v/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spans="1:38">
      <c r="A24" t="str">
        <f>IF(Ag_Needs_Plan!A26="", "", Ag_Needs_Plan!A26)</f>
        <v/>
      </c>
      <c r="B24" t="str">
        <f>IF(Ag_Needs_Plan!B26="", "", Ag_Needs_Plan!B26)</f>
        <v/>
      </c>
      <c r="C24" t="str">
        <f>IF(Ag_Needs_Plan!C26="", "", Ag_Needs_Plan!C26)</f>
        <v/>
      </c>
    </row>
    <row r="25" spans="1:38">
      <c r="A25" t="str">
        <f>IF(Ag_Needs_Plan!A27="", "", Ag_Needs_Plan!A27)</f>
        <v/>
      </c>
      <c r="B25" t="str">
        <f>IF(Ag_Needs_Plan!B27="", "", Ag_Needs_Plan!B27)</f>
        <v/>
      </c>
      <c r="C25" t="str">
        <f>IF(Ag_Needs_Plan!C27="", "", Ag_Needs_Plan!C27)</f>
        <v/>
      </c>
    </row>
    <row r="26" spans="1:38">
      <c r="A26" t="str">
        <f>IF(Ag_Needs_Plan!A28="", "", Ag_Needs_Plan!A28)</f>
        <v/>
      </c>
      <c r="B26" t="str">
        <f>IF(Ag_Needs_Plan!B28="", "", Ag_Needs_Plan!B28)</f>
        <v/>
      </c>
      <c r="C26" t="str">
        <f>IF(Ag_Needs_Plan!C28="", "", Ag_Needs_Plan!C28)</f>
        <v/>
      </c>
    </row>
    <row r="27" spans="1:38">
      <c r="A27" t="str">
        <f>IF(Ag_Needs_Plan!A29="", "", Ag_Needs_Plan!A29)</f>
        <v/>
      </c>
      <c r="B27" t="str">
        <f>IF(Ag_Needs_Plan!B29="", "", Ag_Needs_Plan!B29)</f>
        <v/>
      </c>
      <c r="C27" t="str">
        <f>IF(Ag_Needs_Plan!C29="", "", Ag_Needs_Plan!C29)</f>
        <v/>
      </c>
    </row>
    <row r="28" spans="1:38">
      <c r="E28" s="749"/>
    </row>
  </sheetData>
  <autoFilter ref="A4:AL4"/>
  <mergeCells count="5">
    <mergeCell ref="M2:AL2"/>
    <mergeCell ref="M3:N3"/>
    <mergeCell ref="O3:P3"/>
    <mergeCell ref="Q3:AF3"/>
    <mergeCell ref="AG3:AK3"/>
  </mergeCells>
  <conditionalFormatting sqref="A12:F19 A5:D11 J12:AL19 L5:AL11">
    <cfRule type="expression" dxfId="144" priority="8">
      <formula>MOD(ROW(),2)=0</formula>
    </cfRule>
  </conditionalFormatting>
  <conditionalFormatting sqref="E5:F11">
    <cfRule type="expression" dxfId="143" priority="7">
      <formula>MOD(ROW(),2)=0</formula>
    </cfRule>
  </conditionalFormatting>
  <conditionalFormatting sqref="H5:I11">
    <cfRule type="expression" dxfId="142" priority="3">
      <formula>MOD(ROW(),2)=0</formula>
    </cfRule>
  </conditionalFormatting>
  <conditionalFormatting sqref="G5:G19">
    <cfRule type="expression" dxfId="141" priority="5">
      <formula>MOD(ROW(),2)=0</formula>
    </cfRule>
  </conditionalFormatting>
  <conditionalFormatting sqref="H12:I19">
    <cfRule type="expression" dxfId="140" priority="4">
      <formula>MOD(ROW(),2)=0</formula>
    </cfRule>
  </conditionalFormatting>
  <conditionalFormatting sqref="K5:K11">
    <cfRule type="expression" dxfId="139" priority="2">
      <formula>MOD(ROW(),2)=0</formula>
    </cfRule>
  </conditionalFormatting>
  <conditionalFormatting sqref="J5:J11">
    <cfRule type="expression" dxfId="138" priority="1">
      <formula>MOD(ROW(),2)=0</formula>
    </cfRule>
  </conditionalFormatting>
  <dataValidations count="3">
    <dataValidation allowBlank="1" sqref="M5:AL11"/>
    <dataValidation allowBlank="1" showInputMessage="1" promptTitle="In Warehouse" prompt="Quantities of your stocks currently sitting in any warehouse (including Mobile Storage Units). If possible, please do a quick physical stock count." sqref="G4"/>
    <dataValidation allowBlank="1" showInputMessage="1" promptTitle="Committed" prompt="If stocks in your warehouse are committed to a specific organisation/agency, please indicate the quantity of such items in this column." sqref="H4:I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C1" sqref="C1"/>
    </sheetView>
  </sheetViews>
  <sheetFormatPr defaultColWidth="11" defaultRowHeight="15.75"/>
  <cols>
    <col min="1" max="2" width="23.375" bestFit="1" customWidth="1"/>
    <col min="4" max="4" width="12" bestFit="1" customWidth="1"/>
    <col min="5" max="5" width="23.625" bestFit="1" customWidth="1"/>
    <col min="8" max="8" width="12.875" bestFit="1" customWidth="1"/>
    <col min="9" max="9" width="14" bestFit="1" customWidth="1"/>
    <col min="10" max="10" width="12.875" bestFit="1" customWidth="1"/>
    <col min="14" max="28" width="10.875" customWidth="1"/>
  </cols>
  <sheetData>
    <row r="1" spans="1:36" s="964" customFormat="1" ht="17.100000000000001" customHeight="1" thickTop="1" thickBot="1">
      <c r="B1" s="2" t="s">
        <v>0</v>
      </c>
      <c r="C1" s="91" t="s">
        <v>896</v>
      </c>
      <c r="D1" s="92" t="s">
        <v>1</v>
      </c>
      <c r="E1" s="829" t="s">
        <v>777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 s="48" customFormat="1">
      <c r="A5" s="17" t="s">
        <v>778</v>
      </c>
      <c r="B5" s="1212" t="s">
        <v>900</v>
      </c>
      <c r="C5" s="1212" t="s">
        <v>901</v>
      </c>
      <c r="D5" s="1212" t="s">
        <v>902</v>
      </c>
      <c r="E5" s="1212" t="s">
        <v>46</v>
      </c>
      <c r="F5" s="1212"/>
      <c r="G5" s="1212">
        <v>5000</v>
      </c>
      <c r="H5" s="949" t="str">
        <f>IF(SUM(I5:J5)=0, "", SUM(I5:J5))</f>
        <v/>
      </c>
      <c r="I5" s="1212"/>
      <c r="J5" s="1144"/>
      <c r="K5" s="1216" t="str">
        <f t="shared" ref="K5:K15" si="0">IF(SUM(L5:AJ5)=0, "", SUM(L5:AJ5))</f>
        <v/>
      </c>
      <c r="L5" s="1248"/>
      <c r="M5" s="1249"/>
      <c r="N5" s="1248"/>
      <c r="O5" s="1249"/>
      <c r="P5" s="1248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49"/>
      <c r="AE5" s="1248"/>
      <c r="AF5" s="1250"/>
      <c r="AG5" s="1250"/>
      <c r="AH5" s="1250"/>
      <c r="AI5" s="1249"/>
      <c r="AJ5" s="1251"/>
    </row>
    <row r="6" spans="1:36" s="48" customFormat="1">
      <c r="A6" s="17" t="s">
        <v>385</v>
      </c>
      <c r="B6" s="1212" t="s">
        <v>779</v>
      </c>
      <c r="C6" s="1212" t="s">
        <v>901</v>
      </c>
      <c r="D6" s="1212" t="s">
        <v>902</v>
      </c>
      <c r="E6" s="1212" t="s">
        <v>46</v>
      </c>
      <c r="F6" s="1212"/>
      <c r="G6" s="1212">
        <v>5000</v>
      </c>
      <c r="H6" s="1216" t="str">
        <f t="shared" ref="H6:H15" si="1">IF(SUM(I6:J6)=0, "", SUM(I6:J6))</f>
        <v/>
      </c>
      <c r="I6" s="1212"/>
      <c r="J6" s="1228"/>
      <c r="K6" s="1216" t="str">
        <f t="shared" si="0"/>
        <v/>
      </c>
      <c r="L6" s="1248"/>
      <c r="M6" s="1249"/>
      <c r="N6" s="1248"/>
      <c r="O6" s="1249"/>
      <c r="P6" s="1248"/>
      <c r="Q6" s="1250"/>
      <c r="R6" s="1250"/>
      <c r="S6" s="1250"/>
      <c r="T6" s="1250"/>
      <c r="U6" s="1250"/>
      <c r="V6" s="1250"/>
      <c r="W6" s="1250"/>
      <c r="X6" s="1250"/>
      <c r="Y6" s="1250"/>
      <c r="Z6" s="1250"/>
      <c r="AA6" s="1250"/>
      <c r="AB6" s="1250"/>
      <c r="AC6" s="1250"/>
      <c r="AD6" s="1249"/>
      <c r="AE6" s="1248"/>
      <c r="AF6" s="1250"/>
      <c r="AG6" s="1250"/>
      <c r="AH6" s="1250"/>
      <c r="AI6" s="1249"/>
      <c r="AJ6" s="1251"/>
    </row>
    <row r="7" spans="1:36" s="48" customFormat="1">
      <c r="A7" s="17" t="s">
        <v>780</v>
      </c>
      <c r="B7" s="1212" t="s">
        <v>903</v>
      </c>
      <c r="C7" s="1212" t="s">
        <v>901</v>
      </c>
      <c r="D7" s="1212" t="s">
        <v>904</v>
      </c>
      <c r="E7" s="1212" t="s">
        <v>46</v>
      </c>
      <c r="F7" s="1212"/>
      <c r="G7" s="1212"/>
      <c r="H7" s="1216">
        <f t="shared" si="1"/>
        <v>33</v>
      </c>
      <c r="I7" s="1212"/>
      <c r="J7" s="1228">
        <v>33</v>
      </c>
      <c r="K7" s="1216" t="str">
        <f t="shared" si="0"/>
        <v/>
      </c>
      <c r="L7" s="1248"/>
      <c r="M7" s="1249"/>
      <c r="N7" s="1248"/>
      <c r="O7" s="1249"/>
      <c r="P7" s="1248"/>
      <c r="Q7" s="1250"/>
      <c r="R7" s="1250"/>
      <c r="S7" s="1250"/>
      <c r="T7" s="1250"/>
      <c r="U7" s="1250"/>
      <c r="V7" s="1250"/>
      <c r="W7" s="1250"/>
      <c r="X7" s="1250"/>
      <c r="Y7" s="1250"/>
      <c r="Z7" s="1250"/>
      <c r="AA7" s="1250"/>
      <c r="AB7" s="1250"/>
      <c r="AC7" s="1250"/>
      <c r="AD7" s="1249"/>
      <c r="AE7" s="1248"/>
      <c r="AF7" s="1250"/>
      <c r="AG7" s="1250"/>
      <c r="AH7" s="1250"/>
      <c r="AI7" s="1249"/>
      <c r="AJ7" s="1251"/>
    </row>
    <row r="8" spans="1:36" s="48" customFormat="1">
      <c r="A8" s="17" t="s">
        <v>387</v>
      </c>
      <c r="B8" s="1212" t="s">
        <v>905</v>
      </c>
      <c r="C8" s="1212" t="s">
        <v>901</v>
      </c>
      <c r="D8" s="1212" t="s">
        <v>904</v>
      </c>
      <c r="E8" s="1212" t="s">
        <v>46</v>
      </c>
      <c r="F8" s="1212"/>
      <c r="G8" s="1212"/>
      <c r="H8" s="1216">
        <f t="shared" si="1"/>
        <v>32</v>
      </c>
      <c r="I8" s="1212"/>
      <c r="J8" s="1228">
        <v>32</v>
      </c>
      <c r="K8" s="1216" t="str">
        <f t="shared" si="0"/>
        <v/>
      </c>
      <c r="L8" s="1248"/>
      <c r="M8" s="1249"/>
      <c r="N8" s="1248"/>
      <c r="O8" s="1249"/>
      <c r="P8" s="1248"/>
      <c r="Q8" s="1250"/>
      <c r="R8" s="1250"/>
      <c r="S8" s="1250"/>
      <c r="T8" s="1250"/>
      <c r="U8" s="1250"/>
      <c r="V8" s="1250"/>
      <c r="W8" s="1250"/>
      <c r="X8" s="1250"/>
      <c r="Y8" s="1250"/>
      <c r="Z8" s="1250"/>
      <c r="AA8" s="1250"/>
      <c r="AB8" s="1250"/>
      <c r="AC8" s="1250"/>
      <c r="AD8" s="1249"/>
      <c r="AE8" s="1248"/>
      <c r="AF8" s="1250"/>
      <c r="AG8" s="1250"/>
      <c r="AH8" s="1250"/>
      <c r="AI8" s="1249"/>
      <c r="AJ8" s="1251"/>
    </row>
    <row r="9" spans="1:36" s="48" customFormat="1">
      <c r="A9" s="17" t="s">
        <v>781</v>
      </c>
      <c r="B9" s="1212" t="s">
        <v>782</v>
      </c>
      <c r="C9" s="1212" t="s">
        <v>901</v>
      </c>
      <c r="D9" s="1212" t="s">
        <v>902</v>
      </c>
      <c r="E9" s="1212" t="s">
        <v>46</v>
      </c>
      <c r="F9" s="1212"/>
      <c r="G9" s="1212">
        <v>5000</v>
      </c>
      <c r="H9" s="1216" t="str">
        <f t="shared" si="1"/>
        <v/>
      </c>
      <c r="I9" s="1212"/>
      <c r="J9" s="1228"/>
      <c r="K9" s="1216" t="str">
        <f t="shared" si="0"/>
        <v/>
      </c>
      <c r="L9" s="1248"/>
      <c r="M9" s="1249"/>
      <c r="N9" s="1248"/>
      <c r="O9" s="1249"/>
      <c r="P9" s="1248"/>
      <c r="Q9" s="1250"/>
      <c r="R9" s="1250"/>
      <c r="S9" s="1250"/>
      <c r="T9" s="1250"/>
      <c r="U9" s="1250"/>
      <c r="V9" s="1250"/>
      <c r="W9" s="1250"/>
      <c r="X9" s="1250"/>
      <c r="Y9" s="1250"/>
      <c r="Z9" s="1250"/>
      <c r="AA9" s="1250"/>
      <c r="AB9" s="1250"/>
      <c r="AC9" s="1250"/>
      <c r="AD9" s="1249"/>
      <c r="AE9" s="1248"/>
      <c r="AF9" s="1250"/>
      <c r="AG9" s="1250"/>
      <c r="AH9" s="1250"/>
      <c r="AI9" s="1249"/>
      <c r="AJ9" s="1251"/>
    </row>
    <row r="10" spans="1:36" s="48" customFormat="1">
      <c r="A10" s="17" t="s">
        <v>781</v>
      </c>
      <c r="B10" s="1212" t="s">
        <v>783</v>
      </c>
      <c r="C10" s="1212" t="s">
        <v>906</v>
      </c>
      <c r="D10" s="1212" t="s">
        <v>907</v>
      </c>
      <c r="E10" s="1212" t="s">
        <v>46</v>
      </c>
      <c r="F10" s="1212"/>
      <c r="G10" s="1212"/>
      <c r="H10" s="1216">
        <f>IF(SUM(I10:J10)=0, "", SUM(I10:J10))</f>
        <v>1</v>
      </c>
      <c r="I10" s="1212"/>
      <c r="J10" s="1228">
        <v>1</v>
      </c>
      <c r="K10" s="1216" t="str">
        <f t="shared" si="0"/>
        <v/>
      </c>
      <c r="L10" s="1248"/>
      <c r="M10" s="1249"/>
      <c r="N10" s="1248"/>
      <c r="O10" s="1249"/>
      <c r="P10" s="1248"/>
      <c r="Q10" s="1250"/>
      <c r="R10" s="1250"/>
      <c r="S10" s="1250"/>
      <c r="T10" s="1250"/>
      <c r="U10" s="1250"/>
      <c r="V10" s="1250"/>
      <c r="W10" s="1250"/>
      <c r="X10" s="1250"/>
      <c r="Y10" s="1250"/>
      <c r="Z10" s="1250"/>
      <c r="AA10" s="1250"/>
      <c r="AB10" s="1250"/>
      <c r="AC10" s="1250"/>
      <c r="AD10" s="1249"/>
      <c r="AE10" s="1248"/>
      <c r="AF10" s="1250"/>
      <c r="AG10" s="1250"/>
      <c r="AH10" s="1250"/>
      <c r="AI10" s="1249"/>
      <c r="AJ10" s="1251"/>
    </row>
    <row r="11" spans="1:36" s="48" customFormat="1">
      <c r="A11" s="17" t="s">
        <v>784</v>
      </c>
      <c r="B11" s="1212" t="s">
        <v>784</v>
      </c>
      <c r="C11" s="1212" t="s">
        <v>906</v>
      </c>
      <c r="D11" s="1212" t="s">
        <v>907</v>
      </c>
      <c r="E11" s="1212" t="s">
        <v>46</v>
      </c>
      <c r="F11" s="1212"/>
      <c r="G11" s="1212">
        <v>1</v>
      </c>
      <c r="H11" s="1216" t="str">
        <f t="shared" si="1"/>
        <v/>
      </c>
      <c r="I11" s="1212"/>
      <c r="J11" s="1212"/>
      <c r="K11" s="1216" t="str">
        <f t="shared" si="0"/>
        <v/>
      </c>
      <c r="L11" s="1248"/>
      <c r="M11" s="1249"/>
      <c r="N11" s="1248"/>
      <c r="O11" s="1249"/>
      <c r="P11" s="1248"/>
      <c r="Q11" s="1250"/>
      <c r="R11" s="1250"/>
      <c r="S11" s="1250"/>
      <c r="T11" s="1250"/>
      <c r="U11" s="1250"/>
      <c r="V11" s="1250"/>
      <c r="W11" s="1250"/>
      <c r="X11" s="1250"/>
      <c r="Y11" s="1250"/>
      <c r="Z11" s="1250"/>
      <c r="AA11" s="1250"/>
      <c r="AB11" s="1250"/>
      <c r="AC11" s="1250"/>
      <c r="AD11" s="1249"/>
      <c r="AE11" s="1248"/>
      <c r="AF11" s="1250"/>
      <c r="AG11" s="1250"/>
      <c r="AH11" s="1250"/>
      <c r="AI11" s="1249"/>
      <c r="AJ11" s="1251"/>
    </row>
    <row r="12" spans="1:36" s="48" customFormat="1">
      <c r="A12" s="17" t="s">
        <v>144</v>
      </c>
      <c r="B12" s="1212" t="s">
        <v>785</v>
      </c>
      <c r="C12" s="1212"/>
      <c r="D12" s="1212"/>
      <c r="E12" s="1212" t="s">
        <v>46</v>
      </c>
      <c r="F12" s="1212"/>
      <c r="G12" s="1212"/>
      <c r="H12" s="1216" t="str">
        <f t="shared" si="1"/>
        <v/>
      </c>
      <c r="I12" s="1212"/>
      <c r="J12" s="1228"/>
      <c r="K12" s="1216" t="str">
        <f t="shared" si="0"/>
        <v/>
      </c>
      <c r="L12" s="1248"/>
      <c r="M12" s="1249"/>
      <c r="N12" s="1248"/>
      <c r="O12" s="1249"/>
      <c r="P12" s="1248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49"/>
      <c r="AE12" s="1248"/>
      <c r="AF12" s="1250"/>
      <c r="AG12" s="1250"/>
      <c r="AH12" s="1250"/>
      <c r="AI12" s="1249"/>
      <c r="AJ12" s="1251"/>
    </row>
    <row r="13" spans="1:36" s="48" customFormat="1">
      <c r="A13" s="17" t="s">
        <v>147</v>
      </c>
      <c r="B13" s="1212" t="s">
        <v>786</v>
      </c>
      <c r="C13" s="1212"/>
      <c r="D13" s="1212"/>
      <c r="E13" s="1212" t="s">
        <v>46</v>
      </c>
      <c r="F13" s="1212"/>
      <c r="G13" s="1212"/>
      <c r="H13" s="1216" t="str">
        <f t="shared" si="1"/>
        <v/>
      </c>
      <c r="I13" s="1212"/>
      <c r="J13" s="1228"/>
      <c r="K13" s="1216" t="str">
        <f t="shared" si="0"/>
        <v/>
      </c>
      <c r="L13" s="1248"/>
      <c r="M13" s="1249"/>
      <c r="N13" s="1248"/>
      <c r="O13" s="1249"/>
      <c r="P13" s="1248"/>
      <c r="Q13" s="1250"/>
      <c r="R13" s="1250"/>
      <c r="S13" s="1250"/>
      <c r="T13" s="1250"/>
      <c r="U13" s="1250"/>
      <c r="V13" s="1250"/>
      <c r="W13" s="1250"/>
      <c r="X13" s="1250"/>
      <c r="Y13" s="1250"/>
      <c r="Z13" s="1250"/>
      <c r="AA13" s="1250"/>
      <c r="AB13" s="1250"/>
      <c r="AC13" s="1250"/>
      <c r="AD13" s="1249"/>
      <c r="AE13" s="1248"/>
      <c r="AF13" s="1250"/>
      <c r="AG13" s="1250"/>
      <c r="AH13" s="1250"/>
      <c r="AI13" s="1249"/>
      <c r="AJ13" s="1251"/>
    </row>
    <row r="14" spans="1:36" s="48" customFormat="1">
      <c r="A14" s="17" t="s">
        <v>787</v>
      </c>
      <c r="B14" s="1212" t="s">
        <v>908</v>
      </c>
      <c r="C14" s="1212" t="s">
        <v>906</v>
      </c>
      <c r="D14" s="1212" t="s">
        <v>907</v>
      </c>
      <c r="E14" s="1212" t="s">
        <v>46</v>
      </c>
      <c r="F14" s="1212"/>
      <c r="G14" s="1212"/>
      <c r="H14" s="1216">
        <f t="shared" si="1"/>
        <v>9</v>
      </c>
      <c r="I14" s="1212"/>
      <c r="J14" s="1228">
        <v>9</v>
      </c>
      <c r="K14" s="1216">
        <f t="shared" si="0"/>
        <v>23</v>
      </c>
      <c r="L14" s="1248"/>
      <c r="M14" s="1249"/>
      <c r="N14" s="1248"/>
      <c r="O14" s="1249"/>
      <c r="P14" s="1248"/>
      <c r="Q14" s="1250"/>
      <c r="R14" s="1250"/>
      <c r="S14" s="1250"/>
      <c r="T14" s="1250"/>
      <c r="U14" s="1250"/>
      <c r="V14" s="1250"/>
      <c r="W14" s="1250"/>
      <c r="X14" s="1250"/>
      <c r="Y14" s="1250"/>
      <c r="Z14" s="1250"/>
      <c r="AA14" s="1250"/>
      <c r="AB14" s="1250"/>
      <c r="AC14" s="1250"/>
      <c r="AD14" s="1249"/>
      <c r="AE14" s="1248">
        <v>23</v>
      </c>
      <c r="AF14" s="1250"/>
      <c r="AG14" s="1250"/>
      <c r="AH14" s="1250"/>
      <c r="AI14" s="1249"/>
      <c r="AJ14" s="1251"/>
    </row>
    <row r="15" spans="1:36" s="48" customFormat="1">
      <c r="A15" s="17" t="s">
        <v>144</v>
      </c>
      <c r="B15" s="1212" t="s">
        <v>909</v>
      </c>
      <c r="C15" s="1212" t="s">
        <v>910</v>
      </c>
      <c r="D15" s="1212">
        <v>100</v>
      </c>
      <c r="E15" s="1212" t="s">
        <v>46</v>
      </c>
      <c r="F15" s="1212"/>
      <c r="G15" s="1221"/>
      <c r="H15" s="1216" t="str">
        <f t="shared" si="1"/>
        <v/>
      </c>
      <c r="I15" s="1212"/>
      <c r="J15" s="1228"/>
      <c r="K15" s="1216">
        <f t="shared" si="0"/>
        <v>100</v>
      </c>
      <c r="L15" s="1252"/>
      <c r="M15" s="1253"/>
      <c r="N15" s="1252"/>
      <c r="O15" s="1253"/>
      <c r="P15" s="1252"/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0">
        <v>100</v>
      </c>
      <c r="AF15" s="61"/>
      <c r="AG15" s="61"/>
      <c r="AH15" s="61"/>
      <c r="AI15" s="1254"/>
      <c r="AJ15" s="1251"/>
    </row>
    <row r="16" spans="1:36" s="48" customFormat="1">
      <c r="A16" s="17"/>
      <c r="B16" s="41"/>
      <c r="C16" s="41"/>
      <c r="D16" s="41"/>
      <c r="E16" s="41"/>
      <c r="F16" s="41"/>
      <c r="G16" s="42"/>
      <c r="H16" s="954" t="str">
        <f t="shared" ref="H16:H17" si="2">IF(SUM(I16:J16)=0, "", SUM(I16:J16))</f>
        <v/>
      </c>
      <c r="I16" s="41"/>
      <c r="J16" s="1147"/>
      <c r="K16" s="1216" t="str">
        <f t="shared" ref="K16:K17" si="3">IF(SUM(L16:AJ16)=0, "", SUM(L16:AJ16))</f>
        <v/>
      </c>
      <c r="L16" s="43"/>
      <c r="M16" s="44"/>
      <c r="N16" s="43"/>
      <c r="O16" s="44"/>
      <c r="P16" s="43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4"/>
      <c r="AE16" s="43"/>
      <c r="AF16" s="45"/>
      <c r="AG16" s="45"/>
      <c r="AH16" s="45"/>
      <c r="AI16" s="44"/>
      <c r="AJ16" s="47"/>
    </row>
    <row r="17" spans="1:36" s="48" customFormat="1">
      <c r="A17" s="17"/>
      <c r="B17" s="41"/>
      <c r="C17" s="41"/>
      <c r="D17" s="41"/>
      <c r="E17" s="41"/>
      <c r="F17" s="41"/>
      <c r="G17" s="42"/>
      <c r="H17" s="40" t="str">
        <f t="shared" si="2"/>
        <v/>
      </c>
      <c r="I17" s="41"/>
      <c r="J17" s="1155"/>
      <c r="K17" s="1216" t="str">
        <f t="shared" si="3"/>
        <v/>
      </c>
      <c r="L17" s="43"/>
      <c r="M17" s="44"/>
      <c r="N17" s="43"/>
      <c r="O17" s="44"/>
      <c r="P17" s="4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4"/>
      <c r="AE17" s="43"/>
      <c r="AF17" s="45"/>
      <c r="AG17" s="45"/>
      <c r="AH17" s="45"/>
      <c r="AI17" s="44"/>
      <c r="AJ17" s="47"/>
    </row>
  </sheetData>
  <mergeCells count="5">
    <mergeCell ref="L3:M3"/>
    <mergeCell ref="L2:AJ2"/>
    <mergeCell ref="N3:O3"/>
    <mergeCell ref="P3:AD3"/>
    <mergeCell ref="AE3:AI3"/>
  </mergeCells>
  <dataValidations count="15"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7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5:H17 I12:I17 I5:I10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7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7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7 D5:D1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 D15:D17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AK5:XFD17 K2:K17 B5:B17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7">
      <formula1>ISNUMBER(L5)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12:J17 J5:J10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workbookViewId="0">
      <pane xSplit="4" ySplit="4" topLeftCell="E24" activePane="bottomRight" state="frozen"/>
      <selection pane="topRight" activeCell="E1" sqref="E1"/>
      <selection pane="bottomLeft" activeCell="A5" sqref="A5"/>
      <selection pane="bottomRight" activeCell="I38" sqref="I38"/>
    </sheetView>
  </sheetViews>
  <sheetFormatPr defaultColWidth="10.875" defaultRowHeight="15.75"/>
  <cols>
    <col min="1" max="1" width="21.625" style="17" bestFit="1" customWidth="1"/>
    <col min="2" max="2" width="34.875" style="41" bestFit="1" customWidth="1"/>
    <col min="3" max="3" width="11.125" style="41" customWidth="1"/>
    <col min="4" max="4" width="15.625" style="41" bestFit="1" customWidth="1"/>
    <col min="5" max="5" width="17.875" style="41" customWidth="1"/>
    <col min="6" max="6" width="10.625" style="41" customWidth="1"/>
    <col min="7" max="7" width="12.625" style="41" customWidth="1"/>
    <col min="8" max="8" width="15.5" style="41" bestFit="1" customWidth="1"/>
    <col min="9" max="10" width="15.5" style="41" customWidth="1"/>
    <col min="11" max="11" width="17.875" style="40" customWidth="1"/>
    <col min="12" max="12" width="12.875" style="43" customWidth="1"/>
    <col min="13" max="13" width="14.875" style="44" customWidth="1"/>
    <col min="14" max="14" width="13.875" style="43" customWidth="1"/>
    <col min="15" max="15" width="12.375" style="44" customWidth="1"/>
    <col min="16" max="16" width="9.125" style="43" customWidth="1"/>
    <col min="17" max="17" width="16.625" style="45" customWidth="1"/>
    <col min="18" max="18" width="15.125" style="45" customWidth="1"/>
    <col min="19" max="19" width="17.375" style="45" customWidth="1"/>
    <col min="20" max="20" width="18.125" style="45" customWidth="1"/>
    <col min="21" max="21" width="16.875" style="45" customWidth="1"/>
    <col min="22" max="22" width="16.375" style="45" customWidth="1"/>
    <col min="23" max="23" width="10.125" style="45" customWidth="1"/>
    <col min="24" max="24" width="11.375" style="45" customWidth="1"/>
    <col min="25" max="27" width="12" style="45" customWidth="1"/>
    <col min="28" max="28" width="10" style="45" customWidth="1"/>
    <col min="29" max="29" width="13.625" style="46" customWidth="1"/>
    <col min="30" max="30" width="24" style="44" bestFit="1" customWidth="1"/>
    <col min="31" max="31" width="11.625" style="43" customWidth="1"/>
    <col min="32" max="32" width="15.875" style="45" customWidth="1"/>
    <col min="33" max="33" width="11.875" style="45" customWidth="1"/>
    <col min="34" max="34" width="12.5" style="45" customWidth="1"/>
    <col min="35" max="35" width="14.625" style="44" customWidth="1"/>
    <col min="36" max="36" width="15.375" style="47" customWidth="1"/>
    <col min="37" max="38" width="10.875" style="48" customWidth="1"/>
    <col min="39" max="16384" width="10.875" style="48"/>
  </cols>
  <sheetData>
    <row r="1" spans="1:37" s="964" customFormat="1" ht="17.100000000000001" customHeight="1" thickTop="1" thickBot="1">
      <c r="B1" s="2" t="s">
        <v>0</v>
      </c>
      <c r="C1" s="871" t="s">
        <v>896</v>
      </c>
      <c r="D1" s="3" t="s">
        <v>1</v>
      </c>
      <c r="E1" s="4" t="s">
        <v>408</v>
      </c>
      <c r="F1" s="5"/>
      <c r="G1" s="6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6"/>
      <c r="AE1" s="6"/>
      <c r="AF1" s="6"/>
      <c r="AG1" s="6"/>
      <c r="AH1" s="6"/>
      <c r="AI1" s="6"/>
      <c r="AJ1" s="6"/>
    </row>
    <row r="2" spans="1:37" s="17" customFormat="1" ht="16.5" thickBot="1">
      <c r="A2" s="9"/>
      <c r="B2" s="10"/>
      <c r="C2" s="10"/>
      <c r="D2" s="11"/>
      <c r="E2" s="10"/>
      <c r="F2" s="12"/>
      <c r="G2" s="12"/>
      <c r="H2" s="13"/>
      <c r="I2" s="13"/>
      <c r="J2" s="13"/>
      <c r="K2" s="12"/>
      <c r="L2" s="14" t="s">
        <v>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16"/>
    </row>
    <row r="3" spans="1:37" s="22" customFormat="1">
      <c r="A3" s="18"/>
      <c r="B3" s="18"/>
      <c r="C3" s="19"/>
      <c r="D3" s="19"/>
      <c r="E3" s="18"/>
      <c r="F3" s="18"/>
      <c r="G3" s="18"/>
      <c r="H3" s="20"/>
      <c r="I3" s="20"/>
      <c r="J3" s="20"/>
      <c r="K3" s="18"/>
      <c r="L3" s="1282" t="s">
        <v>4</v>
      </c>
      <c r="M3" s="1283"/>
      <c r="N3" s="1284" t="s">
        <v>5</v>
      </c>
      <c r="O3" s="1285"/>
      <c r="P3" s="1286" t="s">
        <v>6</v>
      </c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8"/>
      <c r="AE3" s="1289" t="s">
        <v>7</v>
      </c>
      <c r="AF3" s="1290"/>
      <c r="AG3" s="1290"/>
      <c r="AH3" s="1290"/>
      <c r="AI3" s="1291"/>
      <c r="AJ3" s="21" t="s">
        <v>8</v>
      </c>
      <c r="AK3" s="21" t="s">
        <v>863</v>
      </c>
    </row>
    <row r="4" spans="1:37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26" t="s">
        <v>18</v>
      </c>
      <c r="M4" s="27" t="s">
        <v>19</v>
      </c>
      <c r="N4" s="28" t="s">
        <v>20</v>
      </c>
      <c r="O4" s="29" t="s">
        <v>21</v>
      </c>
      <c r="P4" s="30" t="s">
        <v>22</v>
      </c>
      <c r="Q4" s="31" t="s">
        <v>23</v>
      </c>
      <c r="R4" s="32" t="s">
        <v>24</v>
      </c>
      <c r="S4" s="32" t="s">
        <v>25</v>
      </c>
      <c r="T4" s="33" t="s">
        <v>26</v>
      </c>
      <c r="U4" s="33" t="s">
        <v>27</v>
      </c>
      <c r="V4" s="33" t="s">
        <v>28</v>
      </c>
      <c r="W4" s="33" t="s">
        <v>29</v>
      </c>
      <c r="X4" s="33" t="s">
        <v>30</v>
      </c>
      <c r="Y4" s="33" t="s">
        <v>31</v>
      </c>
      <c r="Z4" s="33" t="s">
        <v>32</v>
      </c>
      <c r="AA4" s="33" t="s">
        <v>33</v>
      </c>
      <c r="AB4" s="33" t="s">
        <v>34</v>
      </c>
      <c r="AC4" s="33" t="s">
        <v>35</v>
      </c>
      <c r="AD4" s="34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  <c r="AK4" s="38" t="s">
        <v>864</v>
      </c>
    </row>
    <row r="5" spans="1:37">
      <c r="A5" s="17" t="s">
        <v>86</v>
      </c>
      <c r="B5" s="41" t="s">
        <v>436</v>
      </c>
      <c r="C5" s="873" t="s">
        <v>43</v>
      </c>
      <c r="G5" s="960"/>
      <c r="H5" s="949">
        <f>IF(SUM(I5:J5)=0, "", SUM(I5:J5))</f>
        <v>7500</v>
      </c>
      <c r="I5" s="41">
        <v>7500</v>
      </c>
      <c r="K5" s="875" t="str">
        <f t="shared" ref="K5:K26" si="0">IF(SUM(L5:AK5)=0," ", SUM(L5:AK5))</f>
        <v xml:space="preserve"> </v>
      </c>
      <c r="AJ5" s="935"/>
    </row>
    <row r="6" spans="1:37" ht="15.95" customHeight="1">
      <c r="A6" s="17" t="s">
        <v>86</v>
      </c>
      <c r="B6" s="872" t="s">
        <v>424</v>
      </c>
      <c r="C6" s="873" t="s">
        <v>43</v>
      </c>
      <c r="E6" s="41" t="s">
        <v>44</v>
      </c>
      <c r="G6" s="874"/>
      <c r="H6" s="954">
        <f t="shared" ref="H6:H36" si="1">IF(SUM(I6:J6)=0, "", SUM(I6:J6))</f>
        <v>1980</v>
      </c>
      <c r="I6" s="879">
        <v>1980</v>
      </c>
      <c r="J6" s="879"/>
      <c r="K6" s="875">
        <f t="shared" si="0"/>
        <v>20</v>
      </c>
      <c r="AC6" s="876"/>
      <c r="AF6" s="45">
        <v>20</v>
      </c>
    </row>
    <row r="7" spans="1:37">
      <c r="A7" s="17" t="s">
        <v>409</v>
      </c>
      <c r="B7" s="872" t="s">
        <v>425</v>
      </c>
      <c r="C7" s="873" t="s">
        <v>43</v>
      </c>
      <c r="E7" s="932"/>
      <c r="G7" s="874"/>
      <c r="H7" s="954">
        <f t="shared" si="1"/>
        <v>4</v>
      </c>
      <c r="I7" s="872">
        <v>4</v>
      </c>
      <c r="J7" s="872"/>
      <c r="K7" s="875">
        <f t="shared" si="0"/>
        <v>36</v>
      </c>
      <c r="N7" s="43">
        <v>5</v>
      </c>
      <c r="O7" s="44">
        <v>2</v>
      </c>
      <c r="R7" s="45">
        <v>2</v>
      </c>
      <c r="S7" s="45">
        <v>1</v>
      </c>
      <c r="T7" s="45">
        <v>1</v>
      </c>
      <c r="U7" s="45">
        <v>3</v>
      </c>
      <c r="V7" s="45">
        <f>2+1</f>
        <v>3</v>
      </c>
      <c r="Z7" s="45">
        <v>1</v>
      </c>
      <c r="AC7" s="1128">
        <f>6+1</f>
        <v>7</v>
      </c>
      <c r="AE7" s="43">
        <v>3</v>
      </c>
      <c r="AF7" s="45">
        <v>5</v>
      </c>
      <c r="AK7" s="48">
        <v>3</v>
      </c>
    </row>
    <row r="8" spans="1:37">
      <c r="A8" s="17" t="s">
        <v>355</v>
      </c>
      <c r="B8" s="41" t="s">
        <v>440</v>
      </c>
      <c r="C8" s="873" t="s">
        <v>434</v>
      </c>
      <c r="G8" s="874"/>
      <c r="H8" s="954">
        <f t="shared" si="1"/>
        <v>3</v>
      </c>
      <c r="I8" s="41">
        <v>3</v>
      </c>
      <c r="K8" s="875" t="str">
        <f t="shared" si="0"/>
        <v xml:space="preserve"> </v>
      </c>
    </row>
    <row r="9" spans="1:37">
      <c r="A9" s="950" t="s">
        <v>768</v>
      </c>
      <c r="B9" s="951" t="s">
        <v>438</v>
      </c>
      <c r="C9" s="873"/>
      <c r="G9" s="874"/>
      <c r="H9" s="954" t="str">
        <f t="shared" si="1"/>
        <v/>
      </c>
      <c r="I9" s="42"/>
      <c r="J9" s="42"/>
      <c r="K9" s="875" t="str">
        <f t="shared" si="0"/>
        <v xml:space="preserve"> </v>
      </c>
      <c r="AJ9" s="935"/>
    </row>
    <row r="10" spans="1:37">
      <c r="A10" s="17" t="s">
        <v>353</v>
      </c>
      <c r="B10" s="872" t="s">
        <v>573</v>
      </c>
      <c r="C10" s="873" t="s">
        <v>43</v>
      </c>
      <c r="E10" s="932"/>
      <c r="G10" s="874"/>
      <c r="H10" s="954">
        <f t="shared" si="1"/>
        <v>90</v>
      </c>
      <c r="I10" s="872">
        <v>90</v>
      </c>
      <c r="J10" s="872"/>
      <c r="K10" s="875">
        <f t="shared" si="0"/>
        <v>110</v>
      </c>
      <c r="L10" s="43">
        <v>1</v>
      </c>
      <c r="Q10" s="45">
        <v>2</v>
      </c>
      <c r="T10" s="45">
        <v>1</v>
      </c>
      <c r="AC10" s="876"/>
      <c r="AE10" s="43">
        <f>20+19+3</f>
        <v>42</v>
      </c>
      <c r="AF10" s="45">
        <v>1</v>
      </c>
      <c r="AG10" s="45">
        <v>1</v>
      </c>
      <c r="AH10" s="45">
        <v>1</v>
      </c>
      <c r="AI10" s="44">
        <v>1</v>
      </c>
      <c r="AK10" s="48">
        <v>60</v>
      </c>
    </row>
    <row r="11" spans="1:37">
      <c r="A11" s="950" t="s">
        <v>353</v>
      </c>
      <c r="B11" s="951" t="s">
        <v>446</v>
      </c>
      <c r="C11" s="873" t="s">
        <v>434</v>
      </c>
      <c r="G11" s="874"/>
      <c r="H11" s="954">
        <f t="shared" si="1"/>
        <v>2</v>
      </c>
      <c r="I11" s="41">
        <v>2</v>
      </c>
      <c r="K11" s="875" t="str">
        <f t="shared" si="0"/>
        <v xml:space="preserve"> </v>
      </c>
    </row>
    <row r="12" spans="1:37">
      <c r="A12" s="17" t="s">
        <v>355</v>
      </c>
      <c r="B12" s="41" t="s">
        <v>441</v>
      </c>
      <c r="C12" s="873" t="s">
        <v>434</v>
      </c>
      <c r="G12" s="874"/>
      <c r="H12" s="954">
        <f t="shared" si="1"/>
        <v>5</v>
      </c>
      <c r="I12" s="41">
        <v>5</v>
      </c>
      <c r="K12" s="875" t="str">
        <f t="shared" si="0"/>
        <v xml:space="preserve"> </v>
      </c>
    </row>
    <row r="13" spans="1:37" s="88" customFormat="1">
      <c r="A13" s="17" t="s">
        <v>355</v>
      </c>
      <c r="B13" s="41" t="s">
        <v>435</v>
      </c>
      <c r="C13" s="873" t="s">
        <v>434</v>
      </c>
      <c r="D13" s="41"/>
      <c r="E13" s="41"/>
      <c r="F13" s="41"/>
      <c r="G13" s="874"/>
      <c r="H13" s="954">
        <f t="shared" si="1"/>
        <v>200</v>
      </c>
      <c r="I13" s="42">
        <v>200</v>
      </c>
      <c r="J13" s="42"/>
      <c r="K13" s="875" t="str">
        <f t="shared" si="0"/>
        <v xml:space="preserve"> </v>
      </c>
      <c r="L13" s="43"/>
      <c r="M13" s="44"/>
      <c r="N13" s="43"/>
      <c r="O13" s="44"/>
      <c r="P13" s="4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4"/>
      <c r="AE13" s="43"/>
      <c r="AF13" s="45"/>
      <c r="AG13" s="45"/>
      <c r="AH13" s="45"/>
      <c r="AI13" s="44"/>
      <c r="AJ13" s="935"/>
    </row>
    <row r="14" spans="1:37">
      <c r="A14" s="17" t="s">
        <v>84</v>
      </c>
      <c r="B14" s="41" t="s">
        <v>447</v>
      </c>
      <c r="C14" s="873" t="s">
        <v>43</v>
      </c>
      <c r="G14" s="874"/>
      <c r="H14" s="954">
        <f t="shared" si="1"/>
        <v>180</v>
      </c>
      <c r="I14" s="41">
        <v>180</v>
      </c>
      <c r="K14" s="875" t="str">
        <f t="shared" si="0"/>
        <v xml:space="preserve"> </v>
      </c>
    </row>
    <row r="15" spans="1:37">
      <c r="A15" s="17" t="s">
        <v>353</v>
      </c>
      <c r="B15" s="1208" t="s">
        <v>862</v>
      </c>
      <c r="C15" s="873" t="s">
        <v>43</v>
      </c>
      <c r="E15" s="932"/>
      <c r="G15" s="874"/>
      <c r="H15" s="954">
        <f t="shared" si="1"/>
        <v>11</v>
      </c>
      <c r="I15" s="872">
        <v>11</v>
      </c>
      <c r="J15" s="872"/>
      <c r="K15" s="875">
        <f t="shared" si="0"/>
        <v>2</v>
      </c>
      <c r="R15" s="87"/>
      <c r="AC15" s="876">
        <v>1</v>
      </c>
      <c r="AF15" s="45">
        <v>1</v>
      </c>
    </row>
    <row r="16" spans="1:37">
      <c r="A16" s="17" t="s">
        <v>353</v>
      </c>
      <c r="B16" s="86" t="s">
        <v>760</v>
      </c>
      <c r="C16" s="873" t="s">
        <v>43</v>
      </c>
      <c r="G16" s="874"/>
      <c r="H16" s="954">
        <f t="shared" si="1"/>
        <v>20</v>
      </c>
      <c r="I16" s="41">
        <v>20</v>
      </c>
      <c r="K16" s="875" t="str">
        <f t="shared" si="0"/>
        <v xml:space="preserve"> </v>
      </c>
      <c r="AJ16" s="935"/>
    </row>
    <row r="17" spans="1:37">
      <c r="A17" s="17" t="s">
        <v>454</v>
      </c>
      <c r="B17" s="41" t="s">
        <v>444</v>
      </c>
      <c r="C17" s="873" t="s">
        <v>572</v>
      </c>
      <c r="D17" s="41" t="s">
        <v>571</v>
      </c>
      <c r="G17" s="874"/>
      <c r="H17" s="954">
        <f t="shared" si="1"/>
        <v>30</v>
      </c>
      <c r="I17" s="41">
        <v>30</v>
      </c>
      <c r="K17" s="875" t="str">
        <f t="shared" si="0"/>
        <v xml:space="preserve"> </v>
      </c>
      <c r="AJ17" s="934"/>
    </row>
    <row r="18" spans="1:37">
      <c r="A18" s="17" t="s">
        <v>84</v>
      </c>
      <c r="B18" s="872" t="s">
        <v>461</v>
      </c>
      <c r="C18" s="41" t="s">
        <v>43</v>
      </c>
      <c r="E18" s="41" t="s">
        <v>44</v>
      </c>
      <c r="H18" s="954">
        <f t="shared" si="1"/>
        <v>252</v>
      </c>
      <c r="I18" s="872">
        <v>252</v>
      </c>
      <c r="J18" s="872"/>
      <c r="K18" s="880" t="str">
        <f t="shared" si="0"/>
        <v xml:space="preserve"> </v>
      </c>
      <c r="AC18" s="876"/>
      <c r="AJ18" s="934"/>
    </row>
    <row r="19" spans="1:37">
      <c r="A19" s="950" t="s">
        <v>79</v>
      </c>
      <c r="B19" s="951" t="s">
        <v>445</v>
      </c>
      <c r="C19" s="41" t="s">
        <v>350</v>
      </c>
      <c r="H19" s="954" t="str">
        <f t="shared" si="1"/>
        <v/>
      </c>
      <c r="K19" s="880">
        <v>50</v>
      </c>
      <c r="AF19" s="45">
        <v>50</v>
      </c>
      <c r="AJ19" s="934"/>
    </row>
    <row r="20" spans="1:37">
      <c r="A20" s="85" t="s">
        <v>126</v>
      </c>
      <c r="B20" s="41" t="s">
        <v>457</v>
      </c>
      <c r="C20" s="41" t="s">
        <v>350</v>
      </c>
      <c r="H20" s="954">
        <f t="shared" si="1"/>
        <v>500</v>
      </c>
      <c r="I20" s="41">
        <v>500</v>
      </c>
      <c r="K20" s="880" t="str">
        <f t="shared" si="0"/>
        <v xml:space="preserve"> </v>
      </c>
      <c r="AJ20" s="48"/>
    </row>
    <row r="21" spans="1:37">
      <c r="A21" s="85" t="s">
        <v>459</v>
      </c>
      <c r="B21" s="41" t="s">
        <v>437</v>
      </c>
      <c r="C21" s="41" t="s">
        <v>130</v>
      </c>
      <c r="H21" s="954">
        <f t="shared" si="1"/>
        <v>4</v>
      </c>
      <c r="I21" s="41">
        <v>4</v>
      </c>
      <c r="K21" s="880" t="str">
        <f t="shared" si="0"/>
        <v xml:space="preserve"> </v>
      </c>
    </row>
    <row r="22" spans="1:37">
      <c r="A22" s="17" t="s">
        <v>451</v>
      </c>
      <c r="B22" s="41" t="s">
        <v>439</v>
      </c>
      <c r="C22" s="41" t="s">
        <v>125</v>
      </c>
      <c r="D22" s="41" t="s">
        <v>570</v>
      </c>
      <c r="H22" s="954">
        <f t="shared" si="1"/>
        <v>82</v>
      </c>
      <c r="I22" s="41">
        <v>82</v>
      </c>
      <c r="K22" s="880" t="str">
        <f t="shared" si="0"/>
        <v xml:space="preserve"> </v>
      </c>
    </row>
    <row r="23" spans="1:37">
      <c r="A23" s="17" t="s">
        <v>88</v>
      </c>
      <c r="B23" s="41" t="s">
        <v>458</v>
      </c>
      <c r="C23" s="41" t="s">
        <v>43</v>
      </c>
      <c r="G23" s="42"/>
      <c r="H23" s="954">
        <f t="shared" si="1"/>
        <v>136</v>
      </c>
      <c r="I23" s="41">
        <v>136</v>
      </c>
      <c r="K23" s="880">
        <f t="shared" si="0"/>
        <v>74</v>
      </c>
      <c r="AD23" s="44">
        <v>2</v>
      </c>
      <c r="AE23" s="43">
        <v>12</v>
      </c>
      <c r="AF23" s="45">
        <v>4</v>
      </c>
      <c r="AJ23" s="48"/>
      <c r="AK23" s="48">
        <v>56</v>
      </c>
    </row>
    <row r="24" spans="1:37">
      <c r="A24" s="17" t="s">
        <v>47</v>
      </c>
      <c r="B24" s="872" t="s">
        <v>427</v>
      </c>
      <c r="C24" s="41" t="s">
        <v>43</v>
      </c>
      <c r="E24" s="41" t="s">
        <v>44</v>
      </c>
      <c r="H24" s="954">
        <f t="shared" si="1"/>
        <v>44</v>
      </c>
      <c r="I24" s="872">
        <v>44</v>
      </c>
      <c r="J24" s="872"/>
      <c r="K24" s="880">
        <f t="shared" si="0"/>
        <v>122</v>
      </c>
      <c r="L24" s="55"/>
      <c r="M24" s="56"/>
      <c r="N24" s="55"/>
      <c r="O24" s="56"/>
      <c r="P24" s="55"/>
      <c r="Q24" s="57"/>
      <c r="R24" s="57">
        <v>2</v>
      </c>
      <c r="S24" s="58"/>
      <c r="T24" s="58"/>
      <c r="U24" s="58"/>
      <c r="V24" s="58"/>
      <c r="W24" s="58"/>
      <c r="X24" s="58"/>
      <c r="Y24" s="58"/>
      <c r="Z24" s="58">
        <v>2</v>
      </c>
      <c r="AA24" s="58"/>
      <c r="AB24" s="58"/>
      <c r="AC24" s="877">
        <v>18</v>
      </c>
      <c r="AD24" s="59">
        <f>50+8</f>
        <v>58</v>
      </c>
      <c r="AE24" s="60">
        <v>40</v>
      </c>
      <c r="AF24" s="61">
        <v>2</v>
      </c>
      <c r="AG24" s="61"/>
      <c r="AH24" s="61"/>
      <c r="AI24" s="62"/>
    </row>
    <row r="25" spans="1:37">
      <c r="A25" s="950" t="s">
        <v>47</v>
      </c>
      <c r="B25" s="951" t="s">
        <v>600</v>
      </c>
      <c r="C25" s="86" t="s">
        <v>43</v>
      </c>
      <c r="D25" s="86"/>
      <c r="E25" s="86"/>
      <c r="F25" s="86"/>
      <c r="G25" s="86"/>
      <c r="H25" s="954" t="str">
        <f t="shared" si="1"/>
        <v/>
      </c>
      <c r="I25" s="958"/>
      <c r="J25" s="958"/>
      <c r="K25" s="963">
        <f t="shared" si="0"/>
        <v>213</v>
      </c>
      <c r="L25" s="55"/>
      <c r="M25" s="56"/>
      <c r="N25" s="55"/>
      <c r="O25" s="56"/>
      <c r="P25" s="55"/>
      <c r="Q25" s="87"/>
      <c r="R25" s="87"/>
      <c r="S25" s="87"/>
      <c r="T25" s="87"/>
      <c r="U25" s="87"/>
      <c r="V25" s="87"/>
      <c r="W25" s="87"/>
      <c r="X25" s="87"/>
      <c r="Y25" s="87"/>
      <c r="Z25" s="87">
        <v>10</v>
      </c>
      <c r="AA25" s="87"/>
      <c r="AB25" s="87"/>
      <c r="AC25" s="959">
        <f>2+50+3+5+10+1</f>
        <v>71</v>
      </c>
      <c r="AD25" s="56">
        <f>3+90+22+2</f>
        <v>117</v>
      </c>
      <c r="AE25" s="55">
        <v>15</v>
      </c>
      <c r="AF25" s="87"/>
      <c r="AG25" s="87"/>
      <c r="AH25" s="87"/>
      <c r="AI25" s="56"/>
      <c r="AJ25" s="881"/>
    </row>
    <row r="26" spans="1:37">
      <c r="A26" s="17" t="s">
        <v>47</v>
      </c>
      <c r="B26" s="872" t="s">
        <v>428</v>
      </c>
      <c r="C26" s="41" t="s">
        <v>43</v>
      </c>
      <c r="E26" s="41" t="s">
        <v>44</v>
      </c>
      <c r="H26" s="954"/>
      <c r="I26" s="872"/>
      <c r="J26" s="872"/>
      <c r="K26" s="880">
        <f t="shared" si="0"/>
        <v>977</v>
      </c>
      <c r="AC26" s="876">
        <f>38+3+2*2+5+122+4+5</f>
        <v>181</v>
      </c>
      <c r="AD26" s="44">
        <f>2*3+1+76+6+46+2+2</f>
        <v>139</v>
      </c>
      <c r="AK26" s="48">
        <v>657</v>
      </c>
    </row>
    <row r="27" spans="1:37">
      <c r="A27" s="17" t="s">
        <v>47</v>
      </c>
      <c r="B27" s="41" t="s">
        <v>463</v>
      </c>
      <c r="C27" s="41" t="s">
        <v>43</v>
      </c>
      <c r="H27" s="954"/>
      <c r="K27" s="961"/>
      <c r="AJ27" s="934"/>
    </row>
    <row r="28" spans="1:37">
      <c r="A28" s="17" t="s">
        <v>355</v>
      </c>
      <c r="B28" s="872" t="s">
        <v>429</v>
      </c>
      <c r="C28" s="41" t="s">
        <v>434</v>
      </c>
      <c r="E28" s="41" t="s">
        <v>44</v>
      </c>
      <c r="H28" s="954">
        <f t="shared" si="1"/>
        <v>12</v>
      </c>
      <c r="I28" s="872">
        <v>12</v>
      </c>
      <c r="J28" s="872"/>
      <c r="K28" s="880">
        <f t="shared" ref="K28:K37" si="2">IF(SUM(L28:AK28)=0," ", SUM(L28:AK28))</f>
        <v>14</v>
      </c>
      <c r="L28" s="43">
        <v>1</v>
      </c>
      <c r="Q28" s="45">
        <v>2</v>
      </c>
      <c r="T28" s="45">
        <v>1</v>
      </c>
      <c r="AC28" s="876"/>
      <c r="AE28" s="43">
        <v>10</v>
      </c>
    </row>
    <row r="29" spans="1:37">
      <c r="A29" s="17" t="s">
        <v>355</v>
      </c>
      <c r="B29" s="872" t="s">
        <v>430</v>
      </c>
      <c r="C29" s="41" t="s">
        <v>434</v>
      </c>
      <c r="E29" s="41" t="s">
        <v>44</v>
      </c>
      <c r="H29" s="954">
        <f t="shared" si="1"/>
        <v>9</v>
      </c>
      <c r="I29" s="872">
        <v>9</v>
      </c>
      <c r="J29" s="872"/>
      <c r="K29" s="880">
        <f t="shared" si="2"/>
        <v>31</v>
      </c>
      <c r="L29" s="43">
        <v>1</v>
      </c>
      <c r="P29" s="43">
        <v>3</v>
      </c>
      <c r="Q29" s="45">
        <v>2</v>
      </c>
      <c r="T29" s="45">
        <v>1</v>
      </c>
      <c r="AC29" s="876">
        <f>2+1+1</f>
        <v>4</v>
      </c>
      <c r="AD29" s="44">
        <v>6</v>
      </c>
      <c r="AE29" s="43">
        <v>3</v>
      </c>
      <c r="AJ29" s="48"/>
      <c r="AK29" s="48">
        <v>11</v>
      </c>
    </row>
    <row r="30" spans="1:37">
      <c r="A30" s="17" t="s">
        <v>452</v>
      </c>
      <c r="B30" s="41" t="s">
        <v>442</v>
      </c>
      <c r="C30" s="41" t="s">
        <v>43</v>
      </c>
      <c r="H30" s="954">
        <f t="shared" si="1"/>
        <v>8</v>
      </c>
      <c r="I30" s="41">
        <v>8</v>
      </c>
      <c r="K30" s="880" t="str">
        <f t="shared" si="2"/>
        <v xml:space="preserve"> </v>
      </c>
      <c r="AJ30" s="934"/>
    </row>
    <row r="31" spans="1:37">
      <c r="A31" s="17" t="s">
        <v>355</v>
      </c>
      <c r="B31" s="872" t="s">
        <v>423</v>
      </c>
      <c r="C31" s="41" t="s">
        <v>434</v>
      </c>
      <c r="E31" s="41" t="s">
        <v>44</v>
      </c>
      <c r="H31" s="954">
        <f t="shared" si="1"/>
        <v>40</v>
      </c>
      <c r="I31" s="872">
        <v>40</v>
      </c>
      <c r="J31" s="872"/>
      <c r="K31" s="880">
        <f t="shared" si="2"/>
        <v>630</v>
      </c>
      <c r="R31" s="45">
        <v>24</v>
      </c>
      <c r="U31" s="45">
        <v>26</v>
      </c>
      <c r="V31" s="45">
        <v>17</v>
      </c>
      <c r="AC31" s="46">
        <f>10+5*2+3*2+61+20+1+1</f>
        <v>109</v>
      </c>
      <c r="AD31" s="44">
        <v>231</v>
      </c>
      <c r="AE31" s="43">
        <v>2</v>
      </c>
      <c r="AK31" s="48">
        <v>221</v>
      </c>
    </row>
    <row r="32" spans="1:37">
      <c r="A32" s="17" t="s">
        <v>355</v>
      </c>
      <c r="B32" s="872" t="s">
        <v>464</v>
      </c>
      <c r="C32" s="41" t="s">
        <v>434</v>
      </c>
      <c r="E32" s="41" t="s">
        <v>44</v>
      </c>
      <c r="H32" s="954">
        <f t="shared" si="1"/>
        <v>40</v>
      </c>
      <c r="I32" s="872">
        <v>40</v>
      </c>
      <c r="J32" s="872"/>
      <c r="K32" s="880">
        <f t="shared" si="2"/>
        <v>15</v>
      </c>
      <c r="AC32" s="876">
        <f>1+2</f>
        <v>3</v>
      </c>
      <c r="AD32" s="44">
        <v>2</v>
      </c>
      <c r="AE32" s="43">
        <v>10</v>
      </c>
    </row>
    <row r="33" spans="1:37">
      <c r="A33" s="17" t="s">
        <v>73</v>
      </c>
      <c r="B33" s="872" t="s">
        <v>431</v>
      </c>
      <c r="C33" s="41" t="s">
        <v>350</v>
      </c>
      <c r="E33" s="86"/>
      <c r="H33" s="954">
        <f t="shared" si="1"/>
        <v>6</v>
      </c>
      <c r="I33" s="872">
        <v>6</v>
      </c>
      <c r="J33" s="872"/>
      <c r="K33" s="880">
        <f t="shared" si="2"/>
        <v>39</v>
      </c>
      <c r="L33" s="49"/>
      <c r="M33" s="50"/>
      <c r="N33" s="51"/>
      <c r="O33" s="52"/>
      <c r="P33" s="53"/>
      <c r="Q33" s="54"/>
      <c r="R33" s="54"/>
      <c r="S33" s="54"/>
      <c r="T33" s="54"/>
      <c r="U33" s="54">
        <v>3</v>
      </c>
      <c r="V33" s="54"/>
      <c r="W33" s="54"/>
      <c r="X33" s="54"/>
      <c r="Y33" s="54"/>
      <c r="Z33" s="54"/>
      <c r="AA33" s="54"/>
      <c r="AB33" s="54"/>
      <c r="AC33" s="878"/>
      <c r="AD33" s="62"/>
      <c r="AE33" s="53"/>
      <c r="AF33" s="54"/>
      <c r="AG33" s="54"/>
      <c r="AH33" s="54"/>
      <c r="AI33" s="52"/>
      <c r="AJ33" s="935"/>
      <c r="AK33" s="48">
        <v>36</v>
      </c>
    </row>
    <row r="34" spans="1:37">
      <c r="A34" s="17" t="s">
        <v>453</v>
      </c>
      <c r="B34" s="41" t="s">
        <v>443</v>
      </c>
      <c r="C34" s="41" t="s">
        <v>43</v>
      </c>
      <c r="H34" s="954">
        <f t="shared" si="1"/>
        <v>15</v>
      </c>
      <c r="I34" s="41">
        <v>15</v>
      </c>
      <c r="K34" s="880" t="str">
        <f t="shared" si="2"/>
        <v xml:space="preserve"> </v>
      </c>
    </row>
    <row r="35" spans="1:37">
      <c r="A35" s="17" t="s">
        <v>76</v>
      </c>
      <c r="B35" s="872" t="s">
        <v>426</v>
      </c>
      <c r="C35" s="41" t="s">
        <v>43</v>
      </c>
      <c r="E35" s="41" t="s">
        <v>50</v>
      </c>
      <c r="H35" s="954">
        <f t="shared" si="1"/>
        <v>528</v>
      </c>
      <c r="I35" s="872">
        <v>528</v>
      </c>
      <c r="J35" s="872"/>
      <c r="K35" s="880" t="str">
        <f t="shared" si="2"/>
        <v xml:space="preserve"> </v>
      </c>
      <c r="AC35" s="876"/>
    </row>
    <row r="36" spans="1:37">
      <c r="A36" s="17" t="s">
        <v>404</v>
      </c>
      <c r="B36" s="41" t="s">
        <v>460</v>
      </c>
      <c r="C36" s="41" t="s">
        <v>130</v>
      </c>
      <c r="G36" s="42"/>
      <c r="H36" s="954">
        <f t="shared" si="1"/>
        <v>72</v>
      </c>
      <c r="I36" s="41">
        <v>72</v>
      </c>
      <c r="K36" s="962" t="str">
        <f t="shared" si="2"/>
        <v xml:space="preserve"> </v>
      </c>
      <c r="AJ36" s="935"/>
    </row>
    <row r="37" spans="1:37">
      <c r="A37" s="17" t="s">
        <v>353</v>
      </c>
      <c r="B37" s="86" t="s">
        <v>769</v>
      </c>
      <c r="C37" s="41" t="s">
        <v>43</v>
      </c>
      <c r="K37" s="962">
        <f t="shared" si="2"/>
        <v>3</v>
      </c>
      <c r="R37" s="45">
        <v>1</v>
      </c>
      <c r="V37" s="45">
        <v>1</v>
      </c>
      <c r="AE37" s="43">
        <v>1</v>
      </c>
    </row>
    <row r="38" spans="1:37">
      <c r="A38" s="1215" t="s">
        <v>66</v>
      </c>
      <c r="B38" s="41" t="s">
        <v>897</v>
      </c>
      <c r="C38" s="41" t="s">
        <v>130</v>
      </c>
    </row>
  </sheetData>
  <sheetProtection formatColumns="0"/>
  <autoFilter ref="A4:AJ37">
    <sortState ref="A5:AH36">
      <sortCondition ref="B4:B36"/>
    </sortState>
  </autoFilter>
  <mergeCells count="4">
    <mergeCell ref="L3:M3"/>
    <mergeCell ref="N3:O3"/>
    <mergeCell ref="P3:AD3"/>
    <mergeCell ref="AE3:AI3"/>
  </mergeCells>
  <dataValidations count="13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K2:K4 B37:B1048576 AK5:XFD35 AK37:XFD1048576 B18:B35 K38:K1048576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L4 M4 M2 N2:N4 O4 O2 P2:P4 Q4:AD4 Q2:AD2 AE2:AE4 AF2:AI2 AF4:AI4 AJ2:AK4"/>
    <dataValidation allowBlank="1" showInputMessage="1" promptTitle="In Warehouse" prompt="Quantities of your stocks currently sitting in any warehouse (including Mobile Storage Units). If possible, please do a quick physical stock count." sqref="H1:J3 H4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37:J1048576 H5:H36 I18:J35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37:AJ1048576 L5:AJ35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35 G37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35 F37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35 E37:E1048576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37:C1048576 C2:C35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35 D37:D1048576"/>
    <dataValidation allowBlank="1" showInputMessage="1" promptTitle="Committed" prompt="If stocks in your warehouse are committed to a specific organisation/agency, please indicate the quantity of such items in this column." sqref="I4:J4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A7" sqref="A7"/>
    </sheetView>
  </sheetViews>
  <sheetFormatPr defaultColWidth="11" defaultRowHeight="15.75"/>
  <cols>
    <col min="2" max="2" width="25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  <row r="5" spans="1:34">
      <c r="A5" t="str">
        <f>IF(NDMO!A6=0, "", NDMO!A6)</f>
        <v>Blanket</v>
      </c>
      <c r="B5" t="str">
        <f>IF(NDMO!B6=0, "", NDMO!B6)</f>
        <v>Blanket (Russia)</v>
      </c>
      <c r="C5" t="str">
        <f>IF(NDMO!C6=0, "", NDMO!C6)</f>
        <v>Piece</v>
      </c>
      <c r="D5" t="str">
        <f>IF(NDMO!D6=0, "", NDMO!D6)</f>
        <v/>
      </c>
      <c r="E5" t="str">
        <f>IF(NDMO!E6=0, "", NDMO!E6)</f>
        <v>Shelter</v>
      </c>
      <c r="F5" t="str">
        <f>IF(NDMO!F6=0, "", NDMO!F6)</f>
        <v/>
      </c>
      <c r="G5" t="str">
        <f>IF(NDMO!G6=0, "", NDMO!G6)</f>
        <v/>
      </c>
      <c r="H5">
        <f>IF(NDMO!H6=0, "", NDMO!H6)</f>
        <v>1980</v>
      </c>
      <c r="I5">
        <f>IF(NDMO!K6=0, "", NDMO!K6)</f>
        <v>20</v>
      </c>
      <c r="J5" t="str">
        <f>IF(NDMO!L6=0, "", NDMO!L6)</f>
        <v/>
      </c>
      <c r="K5" t="str">
        <f>IF(NDMO!M6=0, "", NDMO!M6)</f>
        <v/>
      </c>
      <c r="L5" t="str">
        <f>IF(NDMO!N6=0, "", NDMO!N6)</f>
        <v/>
      </c>
      <c r="M5" t="str">
        <f>IF(NDMO!O6=0, "", NDMO!O6)</f>
        <v/>
      </c>
      <c r="N5" t="str">
        <f>IF(NDMO!P6=0, "", NDMO!P6)</f>
        <v/>
      </c>
      <c r="O5" t="str">
        <f>IF(NDMO!Q6=0, "", NDMO!Q6)</f>
        <v/>
      </c>
      <c r="P5" t="str">
        <f>IF(NDMO!R6=0, "", NDMO!R6)</f>
        <v/>
      </c>
      <c r="Q5" t="str">
        <f>IF(NDMO!S6=0, "", NDMO!S6)</f>
        <v/>
      </c>
      <c r="R5" t="str">
        <f>IF(NDMO!T6=0, "", NDMO!T6)</f>
        <v/>
      </c>
      <c r="S5" t="str">
        <f>IF(NDMO!U6=0, "", NDMO!U6)</f>
        <v/>
      </c>
      <c r="T5" t="str">
        <f>IF(NDMO!V6=0, "", NDMO!V6)</f>
        <v/>
      </c>
      <c r="U5" t="str">
        <f>IF(NDMO!W6=0, "", NDMO!W6)</f>
        <v/>
      </c>
      <c r="V5" t="str">
        <f>IF(NDMO!X6=0, "", NDMO!X6)</f>
        <v/>
      </c>
      <c r="W5" t="str">
        <f>IF(NDMO!Y6=0, "", NDMO!Y6)</f>
        <v/>
      </c>
      <c r="X5" t="str">
        <f>IF(NDMO!Z6=0, "", NDMO!Z6)</f>
        <v/>
      </c>
      <c r="Y5" t="str">
        <f>IF(NDMO!AA6=0, "", NDMO!AA6)</f>
        <v/>
      </c>
      <c r="Z5" t="str">
        <f>IF(NDMO!AB6=0, "", NDMO!AB6)</f>
        <v/>
      </c>
      <c r="AA5" t="str">
        <f>IF(NDMO!AC6=0, "", NDMO!AC6)</f>
        <v/>
      </c>
      <c r="AB5" t="str">
        <f>IF(NDMO!AD6=0, "", NDMO!AD6)</f>
        <v/>
      </c>
      <c r="AC5" t="str">
        <f>IF(NDMO!AE6=0, "", NDMO!AE6)</f>
        <v/>
      </c>
      <c r="AD5">
        <f>IF(NDMO!AF6=0, "", NDMO!AF6)</f>
        <v>20</v>
      </c>
      <c r="AE5" t="str">
        <f>IF(NDMO!AG6=0, "", NDMO!AG6)</f>
        <v/>
      </c>
      <c r="AF5" t="str">
        <f>IF(NDMO!AH6=0, "", NDMO!AH6)</f>
        <v/>
      </c>
      <c r="AG5" t="str">
        <f>IF(NDMO!AI6=0, "", NDMO!AI6)</f>
        <v/>
      </c>
      <c r="AH5" t="str">
        <f>IF(NDMO!AJ6=0, "", NDMO!AJ6)</f>
        <v/>
      </c>
    </row>
    <row r="6" spans="1:34">
      <c r="A6" t="str">
        <f>IF(NDMO!A8=0, "", NDMO!A8)</f>
        <v>Tent</v>
      </c>
      <c r="B6" t="str">
        <f>IF(NDMO!B8=0, "", NDMO!B8)</f>
        <v>Command Post Tent (Indonesia)</v>
      </c>
      <c r="C6" t="str">
        <f>IF(NDMO!C8=0, "", NDMO!C8)</f>
        <v>Set</v>
      </c>
      <c r="D6" t="str">
        <f>IF(NDMO!D8=0, "", NDMO!D8)</f>
        <v/>
      </c>
      <c r="E6" t="str">
        <f>IF(NDMO!E8=0, "", NDMO!E8)</f>
        <v/>
      </c>
      <c r="F6" t="str">
        <f>IF(NDMO!F8=0, "", NDMO!F8)</f>
        <v/>
      </c>
      <c r="G6" t="str">
        <f>IF(NDMO!G8=0, "", NDMO!G8)</f>
        <v/>
      </c>
      <c r="H6">
        <f>IF(NDMO!H8=0, "", NDMO!H8)</f>
        <v>3</v>
      </c>
      <c r="I6" t="str">
        <f>IF(NDMO!K8=0, "", NDMO!K8)</f>
        <v xml:space="preserve"> </v>
      </c>
      <c r="J6" t="str">
        <f>IF(NDMO!L8=0, "", NDMO!L8)</f>
        <v/>
      </c>
      <c r="K6" t="str">
        <f>IF(NDMO!M8=0, "", NDMO!M8)</f>
        <v/>
      </c>
      <c r="L6" t="str">
        <f>IF(NDMO!N8=0, "", NDMO!N8)</f>
        <v/>
      </c>
      <c r="M6" t="str">
        <f>IF(NDMO!O8=0, "", NDMO!O8)</f>
        <v/>
      </c>
      <c r="N6" t="str">
        <f>IF(NDMO!P8=0, "", NDMO!P8)</f>
        <v/>
      </c>
      <c r="O6" t="str">
        <f>IF(NDMO!Q8=0, "", NDMO!Q8)</f>
        <v/>
      </c>
      <c r="P6" t="str">
        <f>IF(NDMO!R8=0, "", NDMO!R8)</f>
        <v/>
      </c>
      <c r="Q6" t="str">
        <f>IF(NDMO!S8=0, "", NDMO!S8)</f>
        <v/>
      </c>
      <c r="R6" t="str">
        <f>IF(NDMO!T8=0, "", NDMO!T8)</f>
        <v/>
      </c>
      <c r="S6" t="str">
        <f>IF(NDMO!U8=0, "", NDMO!U8)</f>
        <v/>
      </c>
      <c r="T6" t="str">
        <f>IF(NDMO!V8=0, "", NDMO!V8)</f>
        <v/>
      </c>
      <c r="U6" t="str">
        <f>IF(NDMO!W8=0, "", NDMO!W8)</f>
        <v/>
      </c>
      <c r="V6" t="str">
        <f>IF(NDMO!X8=0, "", NDMO!X8)</f>
        <v/>
      </c>
      <c r="W6" t="str">
        <f>IF(NDMO!Y8=0, "", NDMO!Y8)</f>
        <v/>
      </c>
      <c r="X6" t="str">
        <f>IF(NDMO!Z8=0, "", NDMO!Z8)</f>
        <v/>
      </c>
      <c r="Y6" t="str">
        <f>IF(NDMO!AA8=0, "", NDMO!AA8)</f>
        <v/>
      </c>
      <c r="Z6" t="str">
        <f>IF(NDMO!AB8=0, "", NDMO!AB8)</f>
        <v/>
      </c>
      <c r="AA6" t="str">
        <f>IF(NDMO!AC8=0, "", NDMO!AC8)</f>
        <v/>
      </c>
      <c r="AB6" t="str">
        <f>IF(NDMO!AD8=0, "", NDMO!AD8)</f>
        <v/>
      </c>
      <c r="AC6" t="str">
        <f>IF(NDMO!AE8=0, "", NDMO!AE8)</f>
        <v/>
      </c>
      <c r="AD6" t="str">
        <f>IF(NDMO!AF8=0, "", NDMO!AF8)</f>
        <v/>
      </c>
      <c r="AE6" t="str">
        <f>IF(NDMO!AG8=0, "", NDMO!AG8)</f>
        <v/>
      </c>
      <c r="AF6" t="str">
        <f>IF(NDMO!AH8=0, "", NDMO!AH8)</f>
        <v/>
      </c>
      <c r="AG6" t="str">
        <f>IF(NDMO!AI8=0, "", NDMO!AI8)</f>
        <v/>
      </c>
      <c r="AH6" t="str">
        <f>IF(NDMO!AJ8=0, "", NDMO!AJ8)</f>
        <v/>
      </c>
    </row>
    <row r="7" spans="1:34">
      <c r="A7" t="str">
        <f>IF(NDMO!A9=0, "", NDMO!A9)</f>
        <v>Disinfectant</v>
      </c>
      <c r="B7" t="str">
        <f>IF(NDMO!B9=0, "", NDMO!B9)</f>
        <v>Desinfectants (Indonesia)</v>
      </c>
      <c r="C7" t="str">
        <f>IF(NDMO!C9=0, "", NDMO!C9)</f>
        <v/>
      </c>
      <c r="D7" t="str">
        <f>IF(NDMO!D9=0, "", NDMO!D9)</f>
        <v/>
      </c>
      <c r="E7" t="str">
        <f>IF(NDMO!E9=0, "", NDMO!E9)</f>
        <v/>
      </c>
      <c r="F7" t="str">
        <f>IF(NDMO!F9=0, "", NDMO!F9)</f>
        <v/>
      </c>
      <c r="G7" t="str">
        <f>IF(NDMO!G9=0, "", NDMO!G9)</f>
        <v/>
      </c>
      <c r="H7" t="str">
        <f>IF(NDMO!H9=0, "", NDMO!H9)</f>
        <v/>
      </c>
      <c r="I7" t="str">
        <f>IF(NDMO!K9=0, "", NDMO!K9)</f>
        <v xml:space="preserve"> </v>
      </c>
      <c r="J7" t="str">
        <f>IF(NDMO!L9=0, "", NDMO!L9)</f>
        <v/>
      </c>
      <c r="K7" t="str">
        <f>IF(NDMO!M9=0, "", NDMO!M9)</f>
        <v/>
      </c>
      <c r="L7" t="str">
        <f>IF(NDMO!N9=0, "", NDMO!N9)</f>
        <v/>
      </c>
      <c r="M7" t="str">
        <f>IF(NDMO!O9=0, "", NDMO!O9)</f>
        <v/>
      </c>
      <c r="N7" t="str">
        <f>IF(NDMO!P9=0, "", NDMO!P9)</f>
        <v/>
      </c>
      <c r="O7" t="str">
        <f>IF(NDMO!Q9=0, "", NDMO!Q9)</f>
        <v/>
      </c>
      <c r="P7" t="str">
        <f>IF(NDMO!R9=0, "", NDMO!R9)</f>
        <v/>
      </c>
      <c r="Q7" t="str">
        <f>IF(NDMO!S9=0, "", NDMO!S9)</f>
        <v/>
      </c>
      <c r="R7" t="str">
        <f>IF(NDMO!T9=0, "", NDMO!T9)</f>
        <v/>
      </c>
      <c r="S7" t="str">
        <f>IF(NDMO!U9=0, "", NDMO!U9)</f>
        <v/>
      </c>
      <c r="T7" t="str">
        <f>IF(NDMO!V9=0, "", NDMO!V9)</f>
        <v/>
      </c>
      <c r="U7" t="str">
        <f>IF(NDMO!W9=0, "", NDMO!W9)</f>
        <v/>
      </c>
      <c r="V7" t="str">
        <f>IF(NDMO!X9=0, "", NDMO!X9)</f>
        <v/>
      </c>
      <c r="W7" t="str">
        <f>IF(NDMO!Y9=0, "", NDMO!Y9)</f>
        <v/>
      </c>
      <c r="X7" t="str">
        <f>IF(NDMO!Z9=0, "", NDMO!Z9)</f>
        <v/>
      </c>
      <c r="Y7" t="str">
        <f>IF(NDMO!AA9=0, "", NDMO!AA9)</f>
        <v/>
      </c>
      <c r="Z7" t="str">
        <f>IF(NDMO!AB9=0, "", NDMO!AB9)</f>
        <v/>
      </c>
      <c r="AA7" t="str">
        <f>IF(NDMO!AC9=0, "", NDMO!AC9)</f>
        <v/>
      </c>
      <c r="AB7" t="str">
        <f>IF(NDMO!AD9=0, "", NDMO!AD9)</f>
        <v/>
      </c>
      <c r="AC7" t="str">
        <f>IF(NDMO!AE9=0, "", NDMO!AE9)</f>
        <v/>
      </c>
      <c r="AD7" t="str">
        <f>IF(NDMO!AF9=0, "", NDMO!AF9)</f>
        <v/>
      </c>
      <c r="AE7" t="str">
        <f>IF(NDMO!AG9=0, "", NDMO!AG9)</f>
        <v/>
      </c>
      <c r="AF7" t="str">
        <f>IF(NDMO!AH9=0, "", NDMO!AH9)</f>
        <v/>
      </c>
      <c r="AG7" t="str">
        <f>IF(NDMO!AI9=0, "", NDMO!AI9)</f>
        <v/>
      </c>
      <c r="AH7" t="str">
        <f>IF(NDMO!AJ9=0, "", NDMO!AJ9)</f>
        <v/>
      </c>
    </row>
    <row r="8" spans="1:34">
      <c r="A8" t="str">
        <f>IF(NDMO!A18=0, "", NDMO!A18)</f>
        <v>Sleeping Mat</v>
      </c>
      <c r="B8" t="str">
        <f>IF(NDMO!B18=0, "", NDMO!B18)</f>
        <v>Ground Mat (NZ)</v>
      </c>
      <c r="C8" t="str">
        <f>IF(NDMO!C18=0, "", NDMO!C18)</f>
        <v>Piece</v>
      </c>
      <c r="D8" t="str">
        <f>IF(NDMO!D18=0, "", NDMO!D18)</f>
        <v/>
      </c>
      <c r="E8" t="str">
        <f>IF(NDMO!E18=0, "", NDMO!E18)</f>
        <v>Shelter</v>
      </c>
      <c r="F8" t="str">
        <f>IF(NDMO!F18=0, "", NDMO!F18)</f>
        <v/>
      </c>
      <c r="G8" t="str">
        <f>IF(NDMO!G18=0, "", NDMO!G18)</f>
        <v/>
      </c>
      <c r="H8">
        <f>IF(NDMO!H18=0, "", NDMO!H18)</f>
        <v>252</v>
      </c>
      <c r="I8" t="str">
        <f>IF(NDMO!K18=0, "", NDMO!K18)</f>
        <v xml:space="preserve"> </v>
      </c>
      <c r="J8" t="str">
        <f>IF(NDMO!L18=0, "", NDMO!L18)</f>
        <v/>
      </c>
      <c r="K8" t="str">
        <f>IF(NDMO!M18=0, "", NDMO!M18)</f>
        <v/>
      </c>
      <c r="L8" t="str">
        <f>IF(NDMO!N18=0, "", NDMO!N18)</f>
        <v/>
      </c>
      <c r="M8" t="str">
        <f>IF(NDMO!O18=0, "", NDMO!O18)</f>
        <v/>
      </c>
      <c r="N8" t="str">
        <f>IF(NDMO!P18=0, "", NDMO!P18)</f>
        <v/>
      </c>
      <c r="O8" t="str">
        <f>IF(NDMO!Q18=0, "", NDMO!Q18)</f>
        <v/>
      </c>
      <c r="P8" t="str">
        <f>IF(NDMO!R18=0, "", NDMO!R18)</f>
        <v/>
      </c>
      <c r="Q8" t="str">
        <f>IF(NDMO!S18=0, "", NDMO!S18)</f>
        <v/>
      </c>
      <c r="R8" t="str">
        <f>IF(NDMO!T18=0, "", NDMO!T18)</f>
        <v/>
      </c>
      <c r="S8" t="str">
        <f>IF(NDMO!U18=0, "", NDMO!U18)</f>
        <v/>
      </c>
      <c r="T8" t="str">
        <f>IF(NDMO!V18=0, "", NDMO!V18)</f>
        <v/>
      </c>
      <c r="U8" t="str">
        <f>IF(NDMO!W18=0, "", NDMO!W18)</f>
        <v/>
      </c>
      <c r="V8" t="str">
        <f>IF(NDMO!X18=0, "", NDMO!X18)</f>
        <v/>
      </c>
      <c r="W8" t="str">
        <f>IF(NDMO!Y18=0, "", NDMO!Y18)</f>
        <v/>
      </c>
      <c r="X8" t="str">
        <f>IF(NDMO!Z18=0, "", NDMO!Z18)</f>
        <v/>
      </c>
      <c r="Y8" t="str">
        <f>IF(NDMO!AA18=0, "", NDMO!AA18)</f>
        <v/>
      </c>
      <c r="Z8" t="str">
        <f>IF(NDMO!AB18=0, "", NDMO!AB18)</f>
        <v/>
      </c>
      <c r="AA8" t="str">
        <f>IF(NDMO!AC18=0, "", NDMO!AC18)</f>
        <v/>
      </c>
      <c r="AB8" t="str">
        <f>IF(NDMO!AD18=0, "", NDMO!AD18)</f>
        <v/>
      </c>
      <c r="AC8" t="str">
        <f>IF(NDMO!AE18=0, "", NDMO!AE18)</f>
        <v/>
      </c>
      <c r="AD8" t="str">
        <f>IF(NDMO!AF18=0, "", NDMO!AF18)</f>
        <v/>
      </c>
      <c r="AE8" t="str">
        <f>IF(NDMO!AG18=0, "", NDMO!AG18)</f>
        <v/>
      </c>
      <c r="AF8" t="str">
        <f>IF(NDMO!AH18=0, "", NDMO!AH18)</f>
        <v/>
      </c>
      <c r="AG8" t="str">
        <f>IF(NDMO!AI18=0, "", NDMO!AI18)</f>
        <v/>
      </c>
      <c r="AH8" t="str">
        <f>IF(NDMO!AJ18=0, "", NDMO!AJ18)</f>
        <v/>
      </c>
    </row>
    <row r="9" spans="1:34">
      <c r="A9" t="str">
        <f>IF(NDMO!A10=0, "", NDMO!A10)</f>
        <v>Generator</v>
      </c>
      <c r="B9" t="str">
        <f>IF(NDMO!B10=0, "", NDMO!B10)</f>
        <v>Diesel Generator YN 30 6.5 KVA (China)</v>
      </c>
      <c r="C9" t="str">
        <f>IF(NDMO!C10=0, "", NDMO!C10)</f>
        <v>Piece</v>
      </c>
      <c r="D9" t="str">
        <f>IF(NDMO!D10=0, "", NDMO!D10)</f>
        <v/>
      </c>
      <c r="E9" t="str">
        <f>IF(NDMO!E10=0, "", NDMO!E10)</f>
        <v/>
      </c>
      <c r="F9" t="str">
        <f>IF(NDMO!F10=0, "", NDMO!F10)</f>
        <v/>
      </c>
      <c r="G9" t="str">
        <f>IF(NDMO!G10=0, "", NDMO!G10)</f>
        <v/>
      </c>
      <c r="H9">
        <f>IF(NDMO!H10=0, "", NDMO!H10)</f>
        <v>90</v>
      </c>
      <c r="I9">
        <f>IF(NDMO!K10=0, "", NDMO!K10)</f>
        <v>110</v>
      </c>
      <c r="J9">
        <f>IF(NDMO!L10=0, "", NDMO!L10)</f>
        <v>1</v>
      </c>
      <c r="K9" t="str">
        <f>IF(NDMO!M10=0, "", NDMO!M10)</f>
        <v/>
      </c>
      <c r="L9" t="str">
        <f>IF(NDMO!N10=0, "", NDMO!N10)</f>
        <v/>
      </c>
      <c r="M9" t="str">
        <f>IF(NDMO!O10=0, "", NDMO!O10)</f>
        <v/>
      </c>
      <c r="N9" t="str">
        <f>IF(NDMO!P10=0, "", NDMO!P10)</f>
        <v/>
      </c>
      <c r="O9">
        <f>IF(NDMO!Q10=0, "", NDMO!Q10)</f>
        <v>2</v>
      </c>
      <c r="P9" t="str">
        <f>IF(NDMO!R10=0, "", NDMO!R10)</f>
        <v/>
      </c>
      <c r="Q9" t="str">
        <f>IF(NDMO!S10=0, "", NDMO!S10)</f>
        <v/>
      </c>
      <c r="R9">
        <f>IF(NDMO!T10=0, "", NDMO!T10)</f>
        <v>1</v>
      </c>
      <c r="S9" t="str">
        <f>IF(NDMO!U10=0, "", NDMO!U10)</f>
        <v/>
      </c>
      <c r="T9" t="str">
        <f>IF(NDMO!V10=0, "", NDMO!V10)</f>
        <v/>
      </c>
      <c r="U9" t="str">
        <f>IF(NDMO!W10=0, "", NDMO!W10)</f>
        <v/>
      </c>
      <c r="V9" t="str">
        <f>IF(NDMO!X10=0, "", NDMO!X10)</f>
        <v/>
      </c>
      <c r="W9" t="str">
        <f>IF(NDMO!Y10=0, "", NDMO!Y10)</f>
        <v/>
      </c>
      <c r="X9" t="str">
        <f>IF(NDMO!Z10=0, "", NDMO!Z10)</f>
        <v/>
      </c>
      <c r="Y9" t="str">
        <f>IF(NDMO!AA10=0, "", NDMO!AA10)</f>
        <v/>
      </c>
      <c r="Z9" t="str">
        <f>IF(NDMO!AB10=0, "", NDMO!AB10)</f>
        <v/>
      </c>
      <c r="AA9" t="str">
        <f>IF(NDMO!AC10=0, "", NDMO!AC10)</f>
        <v/>
      </c>
      <c r="AB9" t="str">
        <f>IF(NDMO!AD10=0, "", NDMO!AD10)</f>
        <v/>
      </c>
      <c r="AC9">
        <f>IF(NDMO!AE10=0, "", NDMO!AE10)</f>
        <v>42</v>
      </c>
      <c r="AD9">
        <f>IF(NDMO!AF10=0, "", NDMO!AF10)</f>
        <v>1</v>
      </c>
      <c r="AE9">
        <f>IF(NDMO!AG10=0, "", NDMO!AG10)</f>
        <v>1</v>
      </c>
      <c r="AF9">
        <f>IF(NDMO!AH10=0, "", NDMO!AH10)</f>
        <v>1</v>
      </c>
      <c r="AG9">
        <f>IF(NDMO!AI10=0, "", NDMO!AI10)</f>
        <v>1</v>
      </c>
      <c r="AH9" t="str">
        <f>IF(NDMO!AJ10=0, "", NDMO!AJ10)</f>
        <v/>
      </c>
    </row>
    <row r="10" spans="1:34">
      <c r="A10" t="str">
        <f>IF(NDMO!A13=0, "", NDMO!A13)</f>
        <v>Tent</v>
      </c>
      <c r="B10" t="str">
        <f>IF(NDMO!B13=0, "", NDMO!B13)</f>
        <v>Family Tent (Indonesia)</v>
      </c>
      <c r="C10" t="str">
        <f>IF(NDMO!C13=0, "", NDMO!C13)</f>
        <v>Set</v>
      </c>
      <c r="D10" t="str">
        <f>IF(NDMO!D13=0, "", NDMO!D13)</f>
        <v/>
      </c>
      <c r="E10" t="str">
        <f>IF(NDMO!E13=0, "", NDMO!E13)</f>
        <v/>
      </c>
      <c r="F10" t="str">
        <f>IF(NDMO!F13=0, "", NDMO!F13)</f>
        <v/>
      </c>
      <c r="G10" t="str">
        <f>IF(NDMO!G13=0, "", NDMO!G13)</f>
        <v/>
      </c>
      <c r="H10">
        <f>IF(NDMO!H13=0, "", NDMO!H13)</f>
        <v>200</v>
      </c>
      <c r="I10" t="str">
        <f>IF(NDMO!K13=0, "", NDMO!K13)</f>
        <v xml:space="preserve"> </v>
      </c>
      <c r="J10" t="str">
        <f>IF(NDMO!L13=0, "", NDMO!L13)</f>
        <v/>
      </c>
      <c r="K10" t="str">
        <f>IF(NDMO!M13=0, "", NDMO!M13)</f>
        <v/>
      </c>
      <c r="L10" t="str">
        <f>IF(NDMO!N13=0, "", NDMO!N13)</f>
        <v/>
      </c>
      <c r="M10" t="str">
        <f>IF(NDMO!O13=0, "", NDMO!O13)</f>
        <v/>
      </c>
      <c r="N10" t="str">
        <f>IF(NDMO!P13=0, "", NDMO!P13)</f>
        <v/>
      </c>
      <c r="O10" t="str">
        <f>IF(NDMO!Q13=0, "", NDMO!Q13)</f>
        <v/>
      </c>
      <c r="P10" t="str">
        <f>IF(NDMO!R13=0, "", NDMO!R13)</f>
        <v/>
      </c>
      <c r="Q10" t="str">
        <f>IF(NDMO!S13=0, "", NDMO!S13)</f>
        <v/>
      </c>
      <c r="R10" t="str">
        <f>IF(NDMO!T13=0, "", NDMO!T13)</f>
        <v/>
      </c>
      <c r="S10" t="str">
        <f>IF(NDMO!U13=0, "", NDMO!U13)</f>
        <v/>
      </c>
      <c r="T10" t="str">
        <f>IF(NDMO!V13=0, "", NDMO!V13)</f>
        <v/>
      </c>
      <c r="U10" t="str">
        <f>IF(NDMO!W13=0, "", NDMO!W13)</f>
        <v/>
      </c>
      <c r="V10" t="str">
        <f>IF(NDMO!X13=0, "", NDMO!X13)</f>
        <v/>
      </c>
      <c r="W10" t="str">
        <f>IF(NDMO!Y13=0, "", NDMO!Y13)</f>
        <v/>
      </c>
      <c r="X10" t="str">
        <f>IF(NDMO!Z13=0, "", NDMO!Z13)</f>
        <v/>
      </c>
      <c r="Y10" t="str">
        <f>IF(NDMO!AA13=0, "", NDMO!AA13)</f>
        <v/>
      </c>
      <c r="Z10" t="str">
        <f>IF(NDMO!AB13=0, "", NDMO!AB13)</f>
        <v/>
      </c>
      <c r="AA10" t="str">
        <f>IF(NDMO!AC13=0, "", NDMO!AC13)</f>
        <v/>
      </c>
      <c r="AB10" t="str">
        <f>IF(NDMO!AD13=0, "", NDMO!AD13)</f>
        <v/>
      </c>
      <c r="AC10" t="str">
        <f>IF(NDMO!AE13=0, "", NDMO!AE13)</f>
        <v/>
      </c>
      <c r="AD10" t="str">
        <f>IF(NDMO!AF13=0, "", NDMO!AF13)</f>
        <v/>
      </c>
      <c r="AE10" t="str">
        <f>IF(NDMO!AG13=0, "", NDMO!AG13)</f>
        <v/>
      </c>
      <c r="AF10" t="str">
        <f>IF(NDMO!AH13=0, "", NDMO!AH13)</f>
        <v/>
      </c>
      <c r="AG10" t="str">
        <f>IF(NDMO!AI13=0, "", NDMO!AI13)</f>
        <v/>
      </c>
      <c r="AH10" t="str">
        <f>IF(NDMO!AJ13=0, "", NDMO!AJ13)</f>
        <v/>
      </c>
    </row>
  </sheetData>
  <mergeCells count="4">
    <mergeCell ref="J3:K3"/>
    <mergeCell ref="L3:M3"/>
    <mergeCell ref="N3:AB3"/>
    <mergeCell ref="AC3:AG3"/>
  </mergeCells>
  <dataValidations disablePrompts="1" count="8"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promptTitle="In Pipeline" prompt="Quantities of your stocks that are currently in transit to Vanuatu, with no problems forseen." sqref="G2: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qref="I2:I4"/>
    <dataValidation allowBlank="1" showInputMessage="1" promptTitle="Pending" prompt="Quantities of your stocks that are allocated for this operation, but are currently ‘stuck’ outside the country, with no viable means of transport to bring them here." sqref="F2:F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W1" workbookViewId="0">
      <selection activeCell="A7" sqref="A7"/>
    </sheetView>
  </sheetViews>
  <sheetFormatPr defaultColWidth="11" defaultRowHeight="15.75"/>
  <cols>
    <col min="2" max="2" width="26.5" bestFit="1" customWidth="1"/>
    <col min="4" max="4" width="12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  <row r="5" spans="1:34">
      <c r="A5" t="str">
        <f>IF(NDMO!A15=0, "", NDMO!A15)</f>
        <v>Generator</v>
      </c>
      <c r="B5" t="str">
        <f>IF(NDMO!B15=0, "", NDMO!B15)</f>
        <v>Generator 5.5  KVA (NZ) (Benzene?)</v>
      </c>
      <c r="C5" t="str">
        <f>IF(NDMO!C15=0, "", NDMO!C15)</f>
        <v>Piece</v>
      </c>
      <c r="D5" t="str">
        <f>IF(NDMO!D15=0, "", NDMO!D15)</f>
        <v/>
      </c>
      <c r="E5" t="str">
        <f>IF(NDMO!E15=0, "", NDMO!E15)</f>
        <v/>
      </c>
      <c r="F5" t="str">
        <f>IF(NDMO!F15=0, "", NDMO!F15)</f>
        <v/>
      </c>
      <c r="G5" t="str">
        <f>IF(NDMO!G15=0, "", NDMO!G15)</f>
        <v/>
      </c>
      <c r="H5">
        <f>IF(NDMO!H15=0, "", NDMO!H15)</f>
        <v>11</v>
      </c>
      <c r="I5">
        <f>IF(NDMO!K15=0, "", NDMO!K15)</f>
        <v>2</v>
      </c>
      <c r="J5" t="str">
        <f>IF(NDMO!L15=0, "", NDMO!L15)</f>
        <v/>
      </c>
      <c r="K5" t="str">
        <f>IF(NDMO!M15=0, "", NDMO!M15)</f>
        <v/>
      </c>
      <c r="L5" t="str">
        <f>IF(NDMO!N15=0, "", NDMO!N15)</f>
        <v/>
      </c>
      <c r="M5" t="str">
        <f>IF(NDMO!O15=0, "", NDMO!O15)</f>
        <v/>
      </c>
      <c r="N5" t="str">
        <f>IF(NDMO!P15=0, "", NDMO!P15)</f>
        <v/>
      </c>
      <c r="O5" t="str">
        <f>IF(NDMO!Q15=0, "", NDMO!Q15)</f>
        <v/>
      </c>
      <c r="P5" t="str">
        <f>IF(NDMO!R15=0, "", NDMO!R15)</f>
        <v/>
      </c>
      <c r="Q5" t="str">
        <f>IF(NDMO!S15=0, "", NDMO!S15)</f>
        <v/>
      </c>
      <c r="R5" t="str">
        <f>IF(NDMO!T15=0, "", NDMO!T15)</f>
        <v/>
      </c>
      <c r="S5" t="str">
        <f>IF(NDMO!U15=0, "", NDMO!U15)</f>
        <v/>
      </c>
      <c r="T5" t="str">
        <f>IF(NDMO!V15=0, "", NDMO!V15)</f>
        <v/>
      </c>
      <c r="U5" t="str">
        <f>IF(NDMO!W15=0, "", NDMO!W15)</f>
        <v/>
      </c>
      <c r="V5" t="str">
        <f>IF(NDMO!X15=0, "", NDMO!X15)</f>
        <v/>
      </c>
      <c r="W5" t="str">
        <f>IF(NDMO!Y15=0, "", NDMO!Y15)</f>
        <v/>
      </c>
      <c r="X5" t="str">
        <f>IF(NDMO!Z15=0, "", NDMO!Z15)</f>
        <v/>
      </c>
      <c r="Y5" t="str">
        <f>IF(NDMO!AA15=0, "", NDMO!AA15)</f>
        <v/>
      </c>
      <c r="Z5" t="str">
        <f>IF(NDMO!AB15=0, "", NDMO!AB15)</f>
        <v/>
      </c>
      <c r="AA5">
        <f>IF(NDMO!AC15=0, "", NDMO!AC15)</f>
        <v>1</v>
      </c>
      <c r="AB5" t="str">
        <f>IF(NDMO!AD15=0, "", NDMO!AD15)</f>
        <v/>
      </c>
      <c r="AC5" t="str">
        <f>IF(NDMO!AE15=0, "", NDMO!AE15)</f>
        <v/>
      </c>
      <c r="AD5">
        <f>IF(NDMO!AF15=0, "", NDMO!AF15)</f>
        <v>1</v>
      </c>
      <c r="AE5" t="str">
        <f>IF(NDMO!AG15=0, "", NDMO!AG15)</f>
        <v/>
      </c>
      <c r="AF5" t="str">
        <f>IF(NDMO!AH15=0, "", NDMO!AH15)</f>
        <v/>
      </c>
      <c r="AG5" t="str">
        <f>IF(NDMO!AI15=0, "", NDMO!AI15)</f>
        <v/>
      </c>
      <c r="AH5" t="str">
        <f>IF(NDMO!AJ15=0, "", NDMO!AJ15)</f>
        <v/>
      </c>
    </row>
    <row r="6" spans="1:34">
      <c r="A6" t="str">
        <f>IF(NDMO!A7=0, "", NDMO!A7)</f>
        <v>Chainsaw</v>
      </c>
      <c r="B6" t="str">
        <f>IF(NDMO!B7=0, "", NDMO!B7)</f>
        <v>Chain Saw (NZ)</v>
      </c>
      <c r="C6" t="str">
        <f>IF(NDMO!C7=0, "", NDMO!C7)</f>
        <v>Piece</v>
      </c>
      <c r="D6" t="str">
        <f>IF(NDMO!D7=0, "", NDMO!D7)</f>
        <v/>
      </c>
      <c r="E6" t="str">
        <f>IF(NDMO!E7=0, "", NDMO!E7)</f>
        <v/>
      </c>
      <c r="F6" t="str">
        <f>IF(NDMO!F7=0, "", NDMO!F7)</f>
        <v/>
      </c>
      <c r="G6" t="str">
        <f>IF(NDMO!G7=0, "", NDMO!G7)</f>
        <v/>
      </c>
      <c r="H6">
        <f>IF(NDMO!H7=0, "", NDMO!H7)</f>
        <v>4</v>
      </c>
      <c r="I6">
        <f>IF(NDMO!K7=0, "", NDMO!K7)</f>
        <v>36</v>
      </c>
      <c r="J6" t="str">
        <f>IF(NDMO!L7=0, "", NDMO!L7)</f>
        <v/>
      </c>
      <c r="K6" t="str">
        <f>IF(NDMO!M7=0, "", NDMO!M7)</f>
        <v/>
      </c>
      <c r="L6">
        <f>IF(NDMO!N7=0, "", NDMO!N7)</f>
        <v>5</v>
      </c>
      <c r="M6">
        <f>IF(NDMO!O7=0, "", NDMO!O7)</f>
        <v>2</v>
      </c>
      <c r="N6" t="str">
        <f>IF(NDMO!P7=0, "", NDMO!P7)</f>
        <v/>
      </c>
      <c r="O6" t="str">
        <f>IF(NDMO!Q7=0, "", NDMO!Q7)</f>
        <v/>
      </c>
      <c r="P6">
        <f>IF(NDMO!R7=0, "", NDMO!R7)</f>
        <v>2</v>
      </c>
      <c r="Q6">
        <f>IF(NDMO!S7=0, "", NDMO!S7)</f>
        <v>1</v>
      </c>
      <c r="R6">
        <f>IF(NDMO!T7=0, "", NDMO!T7)</f>
        <v>1</v>
      </c>
      <c r="S6">
        <f>IF(NDMO!U7=0, "", NDMO!U7)</f>
        <v>3</v>
      </c>
      <c r="T6">
        <f>IF(NDMO!V7=0, "", NDMO!V7)</f>
        <v>3</v>
      </c>
      <c r="U6" t="str">
        <f>IF(NDMO!W7=0, "", NDMO!W7)</f>
        <v/>
      </c>
      <c r="V6" t="str">
        <f>IF(NDMO!X7=0, "", NDMO!X7)</f>
        <v/>
      </c>
      <c r="W6" t="str">
        <f>IF(NDMO!Y7=0, "", NDMO!Y7)</f>
        <v/>
      </c>
      <c r="X6">
        <f>IF(NDMO!Z7=0, "", NDMO!Z7)</f>
        <v>1</v>
      </c>
      <c r="Y6" t="str">
        <f>IF(NDMO!AA7=0, "", NDMO!AA7)</f>
        <v/>
      </c>
      <c r="Z6" t="str">
        <f>IF(NDMO!AB7=0, "", NDMO!AB7)</f>
        <v/>
      </c>
      <c r="AA6">
        <f>IF(NDMO!AC7=0, "", NDMO!AC7)</f>
        <v>7</v>
      </c>
      <c r="AB6" t="str">
        <f>IF(NDMO!AD7=0, "", NDMO!AD7)</f>
        <v/>
      </c>
      <c r="AC6">
        <f>IF(NDMO!AE7=0, "", NDMO!AE7)</f>
        <v>3</v>
      </c>
      <c r="AD6">
        <f>IF(NDMO!AF7=0, "", NDMO!AF7)</f>
        <v>5</v>
      </c>
      <c r="AE6" t="str">
        <f>IF(NDMO!AG7=0, "", NDMO!AG7)</f>
        <v/>
      </c>
      <c r="AF6" t="str">
        <f>IF(NDMO!AH7=0, "", NDMO!AH7)</f>
        <v/>
      </c>
      <c r="AG6" t="str">
        <f>IF(NDMO!AI7=0, "", NDMO!AI7)</f>
        <v/>
      </c>
      <c r="AH6" t="str">
        <f>IF(NDMO!AJ7=0, "", NDMO!AJ7)</f>
        <v/>
      </c>
    </row>
    <row r="7" spans="1:34">
      <c r="A7" t="str">
        <f>IF(NDMO!A19=0, "", NDMO!A19)</f>
        <v>Hygiene Kit</v>
      </c>
      <c r="B7" t="str">
        <f>IF(NDMO!B19=0, "", NDMO!B19)</f>
        <v>Hygiene Kit (Indonesia)</v>
      </c>
      <c r="C7" t="str">
        <f>IF(NDMO!C19=0, "", NDMO!C19)</f>
        <v>Kit</v>
      </c>
      <c r="D7" t="str">
        <f>IF(NDMO!D19=0, "", NDMO!D19)</f>
        <v/>
      </c>
      <c r="E7" t="str">
        <f>IF(NDMO!E19=0, "", NDMO!E19)</f>
        <v/>
      </c>
      <c r="F7" t="str">
        <f>IF(NDMO!F19=0, "", NDMO!F19)</f>
        <v/>
      </c>
      <c r="G7" t="str">
        <f>IF(NDMO!G19=0, "", NDMO!G19)</f>
        <v/>
      </c>
      <c r="H7" t="str">
        <f>IF(NDMO!H19=0, "", NDMO!H19)</f>
        <v/>
      </c>
      <c r="I7">
        <f>IF(NDMO!K19=0, "", NDMO!K19)</f>
        <v>50</v>
      </c>
      <c r="J7" t="str">
        <f>IF(NDMO!L19=0, "", NDMO!L19)</f>
        <v/>
      </c>
      <c r="K7" t="str">
        <f>IF(NDMO!M19=0, "", NDMO!M19)</f>
        <v/>
      </c>
      <c r="L7" t="str">
        <f>IF(NDMO!N19=0, "", NDMO!N19)</f>
        <v/>
      </c>
      <c r="M7" t="str">
        <f>IF(NDMO!O19=0, "", NDMO!O19)</f>
        <v/>
      </c>
      <c r="N7" t="str">
        <f>IF(NDMO!P19=0, "", NDMO!P19)</f>
        <v/>
      </c>
      <c r="O7" t="str">
        <f>IF(NDMO!Q19=0, "", NDMO!Q19)</f>
        <v/>
      </c>
      <c r="P7" t="str">
        <f>IF(NDMO!R19=0, "", NDMO!R19)</f>
        <v/>
      </c>
      <c r="Q7" t="str">
        <f>IF(NDMO!S19=0, "", NDMO!S19)</f>
        <v/>
      </c>
      <c r="R7" t="str">
        <f>IF(NDMO!T19=0, "", NDMO!T19)</f>
        <v/>
      </c>
      <c r="S7" t="str">
        <f>IF(NDMO!U19=0, "", NDMO!U19)</f>
        <v/>
      </c>
      <c r="T7" t="str">
        <f>IF(NDMO!V19=0, "", NDMO!V19)</f>
        <v/>
      </c>
      <c r="U7" t="str">
        <f>IF(NDMO!W19=0, "", NDMO!W19)</f>
        <v/>
      </c>
      <c r="V7" t="str">
        <f>IF(NDMO!X19=0, "", NDMO!X19)</f>
        <v/>
      </c>
      <c r="W7" t="str">
        <f>IF(NDMO!Y19=0, "", NDMO!Y19)</f>
        <v/>
      </c>
      <c r="X7" t="str">
        <f>IF(NDMO!Z19=0, "", NDMO!Z19)</f>
        <v/>
      </c>
      <c r="Y7" t="str">
        <f>IF(NDMO!AA19=0, "", NDMO!AA19)</f>
        <v/>
      </c>
      <c r="Z7" t="str">
        <f>IF(NDMO!AB19=0, "", NDMO!AB19)</f>
        <v/>
      </c>
      <c r="AA7" t="str">
        <f>IF(NDMO!AC19=0, "", NDMO!AC19)</f>
        <v/>
      </c>
      <c r="AB7" t="str">
        <f>IF(NDMO!AD19=0, "", NDMO!AD19)</f>
        <v/>
      </c>
      <c r="AC7" t="str">
        <f>IF(NDMO!AE19=0, "", NDMO!AE19)</f>
        <v/>
      </c>
      <c r="AD7">
        <f>IF(NDMO!AF19=0, "", NDMO!AF19)</f>
        <v>50</v>
      </c>
      <c r="AE7" t="str">
        <f>IF(NDMO!AG19=0, "", NDMO!AG19)</f>
        <v/>
      </c>
      <c r="AF7" t="str">
        <f>IF(NDMO!AH19=0, "", NDMO!AH19)</f>
        <v/>
      </c>
      <c r="AG7" t="str">
        <f>IF(NDMO!AI19=0, "", NDMO!AI19)</f>
        <v/>
      </c>
      <c r="AH7" t="str">
        <f>IF(NDMO!AJ19=0, "", NDMO!AJ19)</f>
        <v/>
      </c>
    </row>
    <row r="8" spans="1:34">
      <c r="A8" t="str">
        <f>IF(NDMO!A36=0, "", NDMO!A36)</f>
        <v>Water Purification Tablet</v>
      </c>
      <c r="B8" t="str">
        <f>IF(NDMO!B36=0, "", NDMO!B36)</f>
        <v>Water Purification Sachets  (Indonesia)</v>
      </c>
      <c r="C8" t="str">
        <f>IF(NDMO!C36=0, "", NDMO!C36)</f>
        <v>Box</v>
      </c>
      <c r="D8" t="str">
        <f>IF(NDMO!D36=0, "", NDMO!D36)</f>
        <v/>
      </c>
      <c r="E8" t="str">
        <f>IF(NDMO!E36=0, "", NDMO!E36)</f>
        <v/>
      </c>
      <c r="F8" t="str">
        <f>IF(NDMO!F36=0, "", NDMO!F36)</f>
        <v/>
      </c>
      <c r="G8" t="str">
        <f>IF(NDMO!G36=0, "", NDMO!G36)</f>
        <v/>
      </c>
      <c r="H8">
        <f>IF(NDMO!H36=0, "", NDMO!H36)</f>
        <v>72</v>
      </c>
      <c r="I8" t="str">
        <f>IF(NDMO!K36=0, "", NDMO!K36)</f>
        <v xml:space="preserve"> </v>
      </c>
      <c r="J8" t="str">
        <f>IF(NDMO!L36=0, "", NDMO!L36)</f>
        <v/>
      </c>
      <c r="K8" t="str">
        <f>IF(NDMO!M36=0, "", NDMO!M36)</f>
        <v/>
      </c>
      <c r="L8" t="str">
        <f>IF(NDMO!N36=0, "", NDMO!N36)</f>
        <v/>
      </c>
      <c r="M8" t="str">
        <f>IF(NDMO!O36=0, "", NDMO!O36)</f>
        <v/>
      </c>
      <c r="N8" t="str">
        <f>IF(NDMO!P36=0, "", NDMO!P36)</f>
        <v/>
      </c>
      <c r="O8" t="str">
        <f>IF(NDMO!Q36=0, "", NDMO!Q36)</f>
        <v/>
      </c>
      <c r="P8" t="str">
        <f>IF(NDMO!R36=0, "", NDMO!R36)</f>
        <v/>
      </c>
      <c r="Q8" t="str">
        <f>IF(NDMO!S36=0, "", NDMO!S36)</f>
        <v/>
      </c>
      <c r="R8" t="str">
        <f>IF(NDMO!T36=0, "", NDMO!T36)</f>
        <v/>
      </c>
      <c r="S8" t="str">
        <f>IF(NDMO!U36=0, "", NDMO!U36)</f>
        <v/>
      </c>
      <c r="T8" t="str">
        <f>IF(NDMO!V36=0, "", NDMO!V36)</f>
        <v/>
      </c>
      <c r="U8" t="str">
        <f>IF(NDMO!W36=0, "", NDMO!W36)</f>
        <v/>
      </c>
      <c r="V8" t="str">
        <f>IF(NDMO!X36=0, "", NDMO!X36)</f>
        <v/>
      </c>
      <c r="W8" t="str">
        <f>IF(NDMO!Y36=0, "", NDMO!Y36)</f>
        <v/>
      </c>
      <c r="X8" t="str">
        <f>IF(NDMO!Z36=0, "", NDMO!Z36)</f>
        <v/>
      </c>
      <c r="Y8" t="str">
        <f>IF(NDMO!AA36=0, "", NDMO!AA36)</f>
        <v/>
      </c>
      <c r="Z8" t="str">
        <f>IF(NDMO!AB36=0, "", NDMO!AB36)</f>
        <v/>
      </c>
      <c r="AA8" t="str">
        <f>IF(NDMO!AC36=0, "", NDMO!AC36)</f>
        <v/>
      </c>
      <c r="AB8" t="str">
        <f>IF(NDMO!AD36=0, "", NDMO!AD36)</f>
        <v/>
      </c>
      <c r="AC8" t="str">
        <f>IF(NDMO!AE36=0, "", NDMO!AE36)</f>
        <v/>
      </c>
      <c r="AD8" t="str">
        <f>IF(NDMO!AF36=0, "", NDMO!AF36)</f>
        <v/>
      </c>
      <c r="AE8" t="str">
        <f>IF(NDMO!AG36=0, "", NDMO!AG36)</f>
        <v/>
      </c>
      <c r="AF8" t="str">
        <f>IF(NDMO!AH36=0, "", NDMO!AH36)</f>
        <v/>
      </c>
      <c r="AG8" t="str">
        <f>IF(NDMO!AI36=0, "", NDMO!AI36)</f>
        <v/>
      </c>
      <c r="AH8" t="str">
        <f>IF(NDMO!AJ36=0, "", NDMO!AJ36)</f>
        <v/>
      </c>
    </row>
  </sheetData>
  <mergeCells count="4">
    <mergeCell ref="J3:K3"/>
    <mergeCell ref="L3:M3"/>
    <mergeCell ref="N3:AB3"/>
    <mergeCell ref="AC3:AG3"/>
  </mergeCells>
  <dataValidations count="8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2:I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promptTitle="In Pipeline" prompt="Quantities of your stocks that are currently in transit to Vanuatu, with no problems forseen." sqref="G2:G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workbookViewId="0">
      <selection activeCell="A7" sqref="A7"/>
    </sheetView>
  </sheetViews>
  <sheetFormatPr defaultColWidth="11" defaultRowHeight="15.75"/>
  <cols>
    <col min="4" max="4" width="12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</sheetData>
  <mergeCells count="4">
    <mergeCell ref="J3:K3"/>
    <mergeCell ref="L3:M3"/>
    <mergeCell ref="N3:AB3"/>
    <mergeCell ref="AC3:AG3"/>
  </mergeCells>
  <dataValidations count="8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2:I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promptTitle="In Pipeline" prompt="Quantities of your stocks that are currently in transit to Vanuatu, with no problems forseen." sqref="G2:G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selection activeCell="A7" sqref="A7"/>
    </sheetView>
  </sheetViews>
  <sheetFormatPr defaultColWidth="11" defaultRowHeight="15.75"/>
  <cols>
    <col min="1" max="1" width="20.125" bestFit="1" customWidth="1"/>
    <col min="2" max="2" width="31.5" bestFit="1" customWidth="1"/>
    <col min="4" max="4" width="14.5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  <row r="5" spans="1:34">
      <c r="A5" t="str">
        <f>IF(NDMO!A12=0, "", NDMO!A12)</f>
        <v>Tent</v>
      </c>
      <c r="B5" t="str">
        <f>IF(NDMO!B12=0, "", NDMO!B12)</f>
        <v>Evacuee Tent (Indonesia)</v>
      </c>
      <c r="C5" t="str">
        <f>IF(NDMO!C12=0, "", NDMO!C12)</f>
        <v>Set</v>
      </c>
      <c r="D5" t="str">
        <f>IF(NDMO!D12=0, "", NDMO!D12)</f>
        <v/>
      </c>
      <c r="E5" t="str">
        <f>IF(NDMO!E12=0, "", NDMO!E12)</f>
        <v/>
      </c>
      <c r="F5" t="str">
        <f>IF(NDMO!F12=0, "", NDMO!F12)</f>
        <v/>
      </c>
      <c r="G5" t="str">
        <f>IF(NDMO!G12=0, "", NDMO!G12)</f>
        <v/>
      </c>
      <c r="H5">
        <f>IF(NDMO!H12=0, "", NDMO!H12)</f>
        <v>5</v>
      </c>
      <c r="I5" t="str">
        <f>IF(NDMO!K12=0, "", NDMO!K12)</f>
        <v xml:space="preserve"> </v>
      </c>
      <c r="J5" t="str">
        <f>IF(NDMO!L12=0, "", NDMO!L12)</f>
        <v/>
      </c>
      <c r="K5" t="str">
        <f>IF(NDMO!M12=0, "", NDMO!M12)</f>
        <v/>
      </c>
      <c r="L5" t="str">
        <f>IF(NDMO!N12=0, "", NDMO!N12)</f>
        <v/>
      </c>
      <c r="M5" t="str">
        <f>IF(NDMO!O12=0, "", NDMO!O12)</f>
        <v/>
      </c>
      <c r="N5" t="str">
        <f>IF(NDMO!P12=0, "", NDMO!P12)</f>
        <v/>
      </c>
      <c r="O5" t="str">
        <f>IF(NDMO!Q12=0, "", NDMO!Q12)</f>
        <v/>
      </c>
      <c r="P5" t="str">
        <f>IF(NDMO!R12=0, "", NDMO!R12)</f>
        <v/>
      </c>
      <c r="Q5" t="str">
        <f>IF(NDMO!S12=0, "", NDMO!S12)</f>
        <v/>
      </c>
      <c r="R5" t="str">
        <f>IF(NDMO!T12=0, "", NDMO!T12)</f>
        <v/>
      </c>
      <c r="S5" t="str">
        <f>IF(NDMO!U12=0, "", NDMO!U12)</f>
        <v/>
      </c>
      <c r="T5" t="str">
        <f>IF(NDMO!V12=0, "", NDMO!V12)</f>
        <v/>
      </c>
      <c r="U5" t="str">
        <f>IF(NDMO!W12=0, "", NDMO!W12)</f>
        <v/>
      </c>
      <c r="V5" t="str">
        <f>IF(NDMO!X12=0, "", NDMO!X12)</f>
        <v/>
      </c>
      <c r="W5" t="str">
        <f>IF(NDMO!Y12=0, "", NDMO!Y12)</f>
        <v/>
      </c>
      <c r="X5" t="str">
        <f>IF(NDMO!Z12=0, "", NDMO!Z12)</f>
        <v/>
      </c>
      <c r="Y5" t="str">
        <f>IF(NDMO!AA12=0, "", NDMO!AA12)</f>
        <v/>
      </c>
      <c r="Z5" t="str">
        <f>IF(NDMO!AB12=0, "", NDMO!AB12)</f>
        <v/>
      </c>
      <c r="AA5" t="str">
        <f>IF(NDMO!AC12=0, "", NDMO!AC12)</f>
        <v/>
      </c>
      <c r="AB5" t="str">
        <f>IF(NDMO!AD12=0, "", NDMO!AD12)</f>
        <v/>
      </c>
      <c r="AC5" t="str">
        <f>IF(NDMO!AE12=0, "", NDMO!AE12)</f>
        <v/>
      </c>
      <c r="AD5" t="str">
        <f>IF(NDMO!AF12=0, "", NDMO!AF12)</f>
        <v/>
      </c>
      <c r="AE5" t="str">
        <f>IF(NDMO!AG12=0, "", NDMO!AG12)</f>
        <v/>
      </c>
      <c r="AF5" t="str">
        <f>IF(NDMO!AH12=0, "", NDMO!AH12)</f>
        <v/>
      </c>
      <c r="AG5" t="str">
        <f>IF(NDMO!AI12=0, "", NDMO!AI12)</f>
        <v/>
      </c>
      <c r="AH5" t="str">
        <f>IF(NDMO!AJ12=0, "", NDMO!AJ12)</f>
        <v/>
      </c>
    </row>
    <row r="6" spans="1:34">
      <c r="A6" t="str">
        <f>IF(NDMO!A20="", "", NDMO!A20)</f>
        <v>Baby Kit</v>
      </c>
      <c r="B6" t="str">
        <f>IF(NDMO!B20="", "", NDMO!B20)</f>
        <v>Kid Kit (Indonesia)</v>
      </c>
      <c r="C6" t="str">
        <f>IF(NDMO!C20="", "", NDMO!C20)</f>
        <v>Kit</v>
      </c>
      <c r="D6" t="str">
        <f>IF(NDMO!D20="", "", NDMO!D20)</f>
        <v/>
      </c>
      <c r="E6" t="str">
        <f>IF(NDMO!E20="", "", NDMO!E20)</f>
        <v/>
      </c>
      <c r="F6" t="str">
        <f>IF(NDMO!F20="", "", NDMO!F20)</f>
        <v/>
      </c>
      <c r="G6" t="str">
        <f>IF(NDMO!G20="", "", NDMO!G20)</f>
        <v/>
      </c>
      <c r="H6">
        <f>IF(NDMO!H20="", "", NDMO!H20)</f>
        <v>500</v>
      </c>
      <c r="I6" t="str">
        <f>IF(NDMO!K20="", "", NDMO!K20)</f>
        <v xml:space="preserve"> </v>
      </c>
      <c r="J6" t="str">
        <f>IF(NDMO!L20="", "", NDMO!L20)</f>
        <v/>
      </c>
      <c r="K6" t="str">
        <f>IF(NDMO!M20="", "", NDMO!M20)</f>
        <v/>
      </c>
      <c r="L6" t="str">
        <f>IF(NDMO!N20="", "", NDMO!N20)</f>
        <v/>
      </c>
      <c r="M6" t="str">
        <f>IF(NDMO!O20="", "", NDMO!O20)</f>
        <v/>
      </c>
      <c r="N6" t="str">
        <f>IF(NDMO!P20="", "", NDMO!P20)</f>
        <v/>
      </c>
      <c r="O6" t="str">
        <f>IF(NDMO!Q20="", "", NDMO!Q20)</f>
        <v/>
      </c>
      <c r="P6" t="str">
        <f>IF(NDMO!R20="", "", NDMO!R20)</f>
        <v/>
      </c>
      <c r="Q6" t="str">
        <f>IF(NDMO!S20="", "", NDMO!S20)</f>
        <v/>
      </c>
      <c r="R6" t="str">
        <f>IF(NDMO!T20="", "", NDMO!T20)</f>
        <v/>
      </c>
      <c r="S6" t="str">
        <f>IF(NDMO!U20="", "", NDMO!U20)</f>
        <v/>
      </c>
      <c r="T6" t="str">
        <f>IF(NDMO!V20="", "", NDMO!V20)</f>
        <v/>
      </c>
      <c r="U6" t="str">
        <f>IF(NDMO!W20="", "", NDMO!W20)</f>
        <v/>
      </c>
      <c r="V6" t="str">
        <f>IF(NDMO!X20="", "", NDMO!X20)</f>
        <v/>
      </c>
      <c r="W6" t="str">
        <f>IF(NDMO!Y20="", "", NDMO!Y20)</f>
        <v/>
      </c>
      <c r="X6" t="str">
        <f>IF(NDMO!Z20="", "", NDMO!Z20)</f>
        <v/>
      </c>
      <c r="Y6" t="str">
        <f>IF(NDMO!AA20="", "", NDMO!AA20)</f>
        <v/>
      </c>
      <c r="Z6" t="str">
        <f>IF(NDMO!AB20="", "", NDMO!AB20)</f>
        <v/>
      </c>
      <c r="AA6" t="str">
        <f>IF(NDMO!AC20="", "", NDMO!AC20)</f>
        <v/>
      </c>
      <c r="AB6" t="str">
        <f>IF(NDMO!AD20="", "", NDMO!AD20)</f>
        <v/>
      </c>
      <c r="AC6" t="str">
        <f>IF(NDMO!AE20="", "", NDMO!AE20)</f>
        <v/>
      </c>
      <c r="AD6" t="str">
        <f>IF(NDMO!AF20="", "", NDMO!AF20)</f>
        <v/>
      </c>
      <c r="AE6" t="str">
        <f>IF(NDMO!AG20="", "", NDMO!AG20)</f>
        <v/>
      </c>
      <c r="AF6" t="str">
        <f>IF(NDMO!AH20="", "", NDMO!AH20)</f>
        <v/>
      </c>
      <c r="AG6" t="str">
        <f>IF(NDMO!AI20="", "", NDMO!AI20)</f>
        <v/>
      </c>
      <c r="AH6" t="str">
        <f>IF(NDMO!AJ20="", "", NDMO!AJ20)</f>
        <v/>
      </c>
    </row>
    <row r="7" spans="1:34">
      <c r="A7" t="str">
        <f>IF(NDMO!A21="", "", NDMO!A21)</f>
        <v>Plastic Bag</v>
      </c>
      <c r="B7" t="str">
        <f>IF(NDMO!B21="", "", NDMO!B21)</f>
        <v>Polybag-plastic (Indonesia)</v>
      </c>
      <c r="C7" t="str">
        <f>IF(NDMO!C21="", "", NDMO!C21)</f>
        <v>Box</v>
      </c>
      <c r="D7" t="str">
        <f>IF(NDMO!D21="", "", NDMO!D21)</f>
        <v/>
      </c>
      <c r="E7" t="str">
        <f>IF(NDMO!E21="", "", NDMO!E21)</f>
        <v/>
      </c>
      <c r="F7" t="str">
        <f>IF(NDMO!F21="", "", NDMO!F21)</f>
        <v/>
      </c>
      <c r="G7" t="str">
        <f>IF(NDMO!G21="", "", NDMO!G21)</f>
        <v/>
      </c>
      <c r="H7">
        <f>IF(NDMO!H21="", "", NDMO!H21)</f>
        <v>4</v>
      </c>
      <c r="I7" t="str">
        <f>IF(NDMO!K21="", "", NDMO!K21)</f>
        <v xml:space="preserve"> </v>
      </c>
      <c r="J7" t="str">
        <f>IF(NDMO!L21="", "", NDMO!L21)</f>
        <v/>
      </c>
      <c r="K7" t="str">
        <f>IF(NDMO!M21="", "", NDMO!M21)</f>
        <v/>
      </c>
      <c r="L7" t="str">
        <f>IF(NDMO!N21="", "", NDMO!N21)</f>
        <v/>
      </c>
      <c r="M7" t="str">
        <f>IF(NDMO!O21="", "", NDMO!O21)</f>
        <v/>
      </c>
      <c r="N7" t="str">
        <f>IF(NDMO!P21="", "", NDMO!P21)</f>
        <v/>
      </c>
      <c r="O7" t="str">
        <f>IF(NDMO!Q21="", "", NDMO!Q21)</f>
        <v/>
      </c>
      <c r="P7" t="str">
        <f>IF(NDMO!R21="", "", NDMO!R21)</f>
        <v/>
      </c>
      <c r="Q7" t="str">
        <f>IF(NDMO!S21="", "", NDMO!S21)</f>
        <v/>
      </c>
      <c r="R7" t="str">
        <f>IF(NDMO!T21="", "", NDMO!T21)</f>
        <v/>
      </c>
      <c r="S7" t="str">
        <f>IF(NDMO!U21="", "", NDMO!U21)</f>
        <v/>
      </c>
      <c r="T7" t="str">
        <f>IF(NDMO!V21="", "", NDMO!V21)</f>
        <v/>
      </c>
      <c r="U7" t="str">
        <f>IF(NDMO!W21="", "", NDMO!W21)</f>
        <v/>
      </c>
      <c r="V7" t="str">
        <f>IF(NDMO!X21="", "", NDMO!X21)</f>
        <v/>
      </c>
      <c r="W7" t="str">
        <f>IF(NDMO!Y21="", "", NDMO!Y21)</f>
        <v/>
      </c>
      <c r="X7" t="str">
        <f>IF(NDMO!Z21="", "", NDMO!Z21)</f>
        <v/>
      </c>
      <c r="Y7" t="str">
        <f>IF(NDMO!AA21="", "", NDMO!AA21)</f>
        <v/>
      </c>
      <c r="Z7" t="str">
        <f>IF(NDMO!AB21="", "", NDMO!AB21)</f>
        <v/>
      </c>
      <c r="AA7" t="str">
        <f>IF(NDMO!AC21="", "", NDMO!AC21)</f>
        <v/>
      </c>
      <c r="AB7" t="str">
        <f>IF(NDMO!AD21="", "", NDMO!AD21)</f>
        <v/>
      </c>
      <c r="AC7" t="str">
        <f>IF(NDMO!AE21="", "", NDMO!AE21)</f>
        <v/>
      </c>
      <c r="AD7" t="str">
        <f>IF(NDMO!AF21="", "", NDMO!AF21)</f>
        <v/>
      </c>
      <c r="AE7" t="str">
        <f>IF(NDMO!AG21="", "", NDMO!AG21)</f>
        <v/>
      </c>
      <c r="AF7" t="str">
        <f>IF(NDMO!AH21="", "", NDMO!AH21)</f>
        <v/>
      </c>
      <c r="AG7" t="str">
        <f>IF(NDMO!AI21="", "", NDMO!AI21)</f>
        <v/>
      </c>
      <c r="AH7" t="str">
        <f>IF(NDMO!AJ21="", "", NDMO!AJ21)</f>
        <v/>
      </c>
    </row>
    <row r="8" spans="1:34">
      <c r="A8" t="str">
        <f>IF(NDMO!A22="", "", NDMO!A22)</f>
        <v>Repellant</v>
      </c>
      <c r="B8" t="str">
        <f>IF(NDMO!B22="", "", NDMO!B22)</f>
        <v>Repellants (Indonesia)</v>
      </c>
      <c r="C8" t="str">
        <f>IF(NDMO!C22="", "", NDMO!C22)</f>
        <v>Bag</v>
      </c>
      <c r="D8" t="str">
        <f>IF(NDMO!D22="", "", NDMO!D22)</f>
        <v>6 pieces per bag</v>
      </c>
      <c r="E8" t="str">
        <f>IF(NDMO!E22="", "", NDMO!E22)</f>
        <v/>
      </c>
      <c r="F8" t="str">
        <f>IF(NDMO!F22="", "", NDMO!F22)</f>
        <v/>
      </c>
      <c r="G8" t="str">
        <f>IF(NDMO!G22="", "", NDMO!G22)</f>
        <v/>
      </c>
      <c r="H8">
        <f>IF(NDMO!H22="", "", NDMO!H22)</f>
        <v>82</v>
      </c>
      <c r="I8" t="str">
        <f>IF(NDMO!K22="", "", NDMO!K22)</f>
        <v xml:space="preserve"> </v>
      </c>
      <c r="J8" t="str">
        <f>IF(NDMO!L22="", "", NDMO!L22)</f>
        <v/>
      </c>
      <c r="K8" t="str">
        <f>IF(NDMO!M22="", "", NDMO!M22)</f>
        <v/>
      </c>
      <c r="L8" t="str">
        <f>IF(NDMO!N22="", "", NDMO!N22)</f>
        <v/>
      </c>
      <c r="M8" t="str">
        <f>IF(NDMO!O22="", "", NDMO!O22)</f>
        <v/>
      </c>
      <c r="N8" t="str">
        <f>IF(NDMO!P22="", "", NDMO!P22)</f>
        <v/>
      </c>
      <c r="O8" t="str">
        <f>IF(NDMO!Q22="", "", NDMO!Q22)</f>
        <v/>
      </c>
      <c r="P8" t="str">
        <f>IF(NDMO!R22="", "", NDMO!R22)</f>
        <v/>
      </c>
      <c r="Q8" t="str">
        <f>IF(NDMO!S22="", "", NDMO!S22)</f>
        <v/>
      </c>
      <c r="R8" t="str">
        <f>IF(NDMO!T22="", "", NDMO!T22)</f>
        <v/>
      </c>
      <c r="S8" t="str">
        <f>IF(NDMO!U22="", "", NDMO!U22)</f>
        <v/>
      </c>
      <c r="T8" t="str">
        <f>IF(NDMO!V22="", "", NDMO!V22)</f>
        <v/>
      </c>
      <c r="U8" t="str">
        <f>IF(NDMO!W22="", "", NDMO!W22)</f>
        <v/>
      </c>
      <c r="V8" t="str">
        <f>IF(NDMO!X22="", "", NDMO!X22)</f>
        <v/>
      </c>
      <c r="W8" t="str">
        <f>IF(NDMO!Y22="", "", NDMO!Y22)</f>
        <v/>
      </c>
      <c r="X8" t="str">
        <f>IF(NDMO!Z22="", "", NDMO!Z22)</f>
        <v/>
      </c>
      <c r="Y8" t="str">
        <f>IF(NDMO!AA22="", "", NDMO!AA22)</f>
        <v/>
      </c>
      <c r="Z8" t="str">
        <f>IF(NDMO!AB22="", "", NDMO!AB22)</f>
        <v/>
      </c>
      <c r="AA8" t="str">
        <f>IF(NDMO!AC22="", "", NDMO!AC22)</f>
        <v/>
      </c>
      <c r="AB8" t="str">
        <f>IF(NDMO!AD22="", "", NDMO!AD22)</f>
        <v/>
      </c>
      <c r="AC8" t="str">
        <f>IF(NDMO!AE22="", "", NDMO!AE22)</f>
        <v/>
      </c>
      <c r="AD8" t="str">
        <f>IF(NDMO!AF22="", "", NDMO!AF22)</f>
        <v/>
      </c>
      <c r="AE8" t="str">
        <f>IF(NDMO!AG22="", "", NDMO!AG22)</f>
        <v/>
      </c>
      <c r="AF8" t="str">
        <f>IF(NDMO!AH22="", "", NDMO!AH22)</f>
        <v/>
      </c>
      <c r="AG8" t="str">
        <f>IF(NDMO!AI22="", "", NDMO!AI22)</f>
        <v/>
      </c>
      <c r="AH8" t="str">
        <f>IF(NDMO!AJ22="", "", NDMO!AJ22)</f>
        <v/>
      </c>
    </row>
    <row r="9" spans="1:34">
      <c r="A9" t="str">
        <f>IF(NDMO!A23="", "", NDMO!A23)</f>
        <v>Solar Lamp</v>
      </c>
      <c r="B9" t="str">
        <f>IF(NDMO!B23="", "", NDMO!B23)</f>
        <v>Solar Cell-Rechargeable Lamp (Indonesia)</v>
      </c>
      <c r="C9" t="str">
        <f>IF(NDMO!C23="", "", NDMO!C23)</f>
        <v>Piece</v>
      </c>
      <c r="D9" t="str">
        <f>IF(NDMO!D23="", "", NDMO!D23)</f>
        <v/>
      </c>
      <c r="E9" t="str">
        <f>IF(NDMO!E23="", "", NDMO!E23)</f>
        <v/>
      </c>
      <c r="F9" t="str">
        <f>IF(NDMO!F23="", "", NDMO!F23)</f>
        <v/>
      </c>
      <c r="G9" t="str">
        <f>IF(NDMO!G23="", "", NDMO!G23)</f>
        <v/>
      </c>
      <c r="H9">
        <f>IF(NDMO!H23="", "", NDMO!H23)</f>
        <v>136</v>
      </c>
      <c r="I9">
        <f>IF(NDMO!K23="", "", NDMO!K23)</f>
        <v>74</v>
      </c>
      <c r="J9" t="str">
        <f>IF(NDMO!L23="", "", NDMO!L23)</f>
        <v/>
      </c>
      <c r="K9" t="str">
        <f>IF(NDMO!M23="", "", NDMO!M23)</f>
        <v/>
      </c>
      <c r="L9" t="str">
        <f>IF(NDMO!N23="", "", NDMO!N23)</f>
        <v/>
      </c>
      <c r="M9" t="str">
        <f>IF(NDMO!O23="", "", NDMO!O23)</f>
        <v/>
      </c>
      <c r="N9" t="str">
        <f>IF(NDMO!P23="", "", NDMO!P23)</f>
        <v/>
      </c>
      <c r="O9" t="str">
        <f>IF(NDMO!Q23="", "", NDMO!Q23)</f>
        <v/>
      </c>
      <c r="P9" t="str">
        <f>IF(NDMO!R23="", "", NDMO!R23)</f>
        <v/>
      </c>
      <c r="Q9" t="str">
        <f>IF(NDMO!S23="", "", NDMO!S23)</f>
        <v/>
      </c>
      <c r="R9" t="str">
        <f>IF(NDMO!T23="", "", NDMO!T23)</f>
        <v/>
      </c>
      <c r="S9" t="str">
        <f>IF(NDMO!U23="", "", NDMO!U23)</f>
        <v/>
      </c>
      <c r="T9" t="str">
        <f>IF(NDMO!V23="", "", NDMO!V23)</f>
        <v/>
      </c>
      <c r="U9" t="str">
        <f>IF(NDMO!W23="", "", NDMO!W23)</f>
        <v/>
      </c>
      <c r="V9" t="str">
        <f>IF(NDMO!X23="", "", NDMO!X23)</f>
        <v/>
      </c>
      <c r="W9" t="str">
        <f>IF(NDMO!Y23="", "", NDMO!Y23)</f>
        <v/>
      </c>
      <c r="X9" t="str">
        <f>IF(NDMO!Z23="", "", NDMO!Z23)</f>
        <v/>
      </c>
      <c r="Y9" t="str">
        <f>IF(NDMO!AA23="", "", NDMO!AA23)</f>
        <v/>
      </c>
      <c r="Z9" t="str">
        <f>IF(NDMO!AB23="", "", NDMO!AB23)</f>
        <v/>
      </c>
      <c r="AA9" t="str">
        <f>IF(NDMO!AC23="", "", NDMO!AC23)</f>
        <v/>
      </c>
      <c r="AB9">
        <f>IF(NDMO!AD23="", "", NDMO!AD23)</f>
        <v>2</v>
      </c>
      <c r="AC9">
        <f>IF(NDMO!AE23="", "", NDMO!AE23)</f>
        <v>12</v>
      </c>
      <c r="AD9">
        <f>IF(NDMO!AF23="", "", NDMO!AF23)</f>
        <v>4</v>
      </c>
      <c r="AE9" t="str">
        <f>IF(NDMO!AG23="", "", NDMO!AG23)</f>
        <v/>
      </c>
      <c r="AF9" t="str">
        <f>IF(NDMO!AH23="", "", NDMO!AH23)</f>
        <v/>
      </c>
      <c r="AG9" t="str">
        <f>IF(NDMO!AI23="", "", NDMO!AI23)</f>
        <v/>
      </c>
      <c r="AH9" t="str">
        <f>IF(NDMO!AJ23="", "", NDMO!AJ23)</f>
        <v/>
      </c>
    </row>
    <row r="10" spans="1:34">
      <c r="A10" t="str">
        <f>IF(NDMO!A24="", "", NDMO!A24)</f>
        <v>Tarpaulin</v>
      </c>
      <c r="B10" t="str">
        <f>IF(NDMO!B24="", "", NDMO!B24)</f>
        <v>Tarpaulin Blue (JICA)</v>
      </c>
      <c r="C10" t="str">
        <f>IF(NDMO!C24="", "", NDMO!C24)</f>
        <v>Piece</v>
      </c>
      <c r="D10" t="str">
        <f>IF(NDMO!D24="", "", NDMO!D24)</f>
        <v/>
      </c>
      <c r="E10" t="str">
        <f>IF(NDMO!E24="", "", NDMO!E24)</f>
        <v>Shelter</v>
      </c>
      <c r="F10" t="str">
        <f>IF(NDMO!F24="", "", NDMO!F24)</f>
        <v/>
      </c>
      <c r="G10" t="str">
        <f>IF(NDMO!G24="", "", NDMO!G24)</f>
        <v/>
      </c>
      <c r="H10">
        <f>IF(NDMO!H24="", "", NDMO!H24)</f>
        <v>44</v>
      </c>
      <c r="I10">
        <f>IF(NDMO!K24="", "", NDMO!K24)</f>
        <v>122</v>
      </c>
      <c r="J10" t="str">
        <f>IF(NDMO!L24="", "", NDMO!L24)</f>
        <v/>
      </c>
      <c r="K10" t="str">
        <f>IF(NDMO!M24="", "", NDMO!M24)</f>
        <v/>
      </c>
      <c r="L10" t="str">
        <f>IF(NDMO!N24="", "", NDMO!N24)</f>
        <v/>
      </c>
      <c r="M10" t="str">
        <f>IF(NDMO!O24="", "", NDMO!O24)</f>
        <v/>
      </c>
      <c r="N10" t="str">
        <f>IF(NDMO!P24="", "", NDMO!P24)</f>
        <v/>
      </c>
      <c r="O10" t="str">
        <f>IF(NDMO!Q24="", "", NDMO!Q24)</f>
        <v/>
      </c>
      <c r="P10">
        <f>IF(NDMO!R24="", "", NDMO!R24)</f>
        <v>2</v>
      </c>
      <c r="Q10" t="str">
        <f>IF(NDMO!S24="", "", NDMO!S24)</f>
        <v/>
      </c>
      <c r="R10" t="str">
        <f>IF(NDMO!T24="", "", NDMO!T24)</f>
        <v/>
      </c>
      <c r="S10" t="str">
        <f>IF(NDMO!U24="", "", NDMO!U24)</f>
        <v/>
      </c>
      <c r="T10" t="str">
        <f>IF(NDMO!V24="", "", NDMO!V24)</f>
        <v/>
      </c>
      <c r="U10" t="str">
        <f>IF(NDMO!W24="", "", NDMO!W24)</f>
        <v/>
      </c>
      <c r="V10" t="str">
        <f>IF(NDMO!X24="", "", NDMO!X24)</f>
        <v/>
      </c>
      <c r="W10" t="str">
        <f>IF(NDMO!Y24="", "", NDMO!Y24)</f>
        <v/>
      </c>
      <c r="X10">
        <f>IF(NDMO!Z24="", "", NDMO!Z24)</f>
        <v>2</v>
      </c>
      <c r="Y10" t="str">
        <f>IF(NDMO!AA24="", "", NDMO!AA24)</f>
        <v/>
      </c>
      <c r="Z10" t="str">
        <f>IF(NDMO!AB24="", "", NDMO!AB24)</f>
        <v/>
      </c>
      <c r="AA10">
        <f>IF(NDMO!AC24="", "", NDMO!AC24)</f>
        <v>18</v>
      </c>
      <c r="AB10">
        <f>IF(NDMO!AD24="", "", NDMO!AD24)</f>
        <v>58</v>
      </c>
      <c r="AC10">
        <f>IF(NDMO!AE24="", "", NDMO!AE24)</f>
        <v>40</v>
      </c>
      <c r="AD10">
        <f>IF(NDMO!AF24="", "", NDMO!AF24)</f>
        <v>2</v>
      </c>
      <c r="AE10" t="str">
        <f>IF(NDMO!AG24="", "", NDMO!AG24)</f>
        <v/>
      </c>
      <c r="AF10" t="str">
        <f>IF(NDMO!AH24="", "", NDMO!AH24)</f>
        <v/>
      </c>
      <c r="AG10" t="str">
        <f>IF(NDMO!AI24="", "", NDMO!AI24)</f>
        <v/>
      </c>
      <c r="AH10" t="str">
        <f>IF(NDMO!AJ24="", "", NDMO!AJ24)</f>
        <v/>
      </c>
    </row>
    <row r="11" spans="1:34">
      <c r="A11" t="str">
        <f>IF(NDMO!A25="", "", NDMO!A25)</f>
        <v>Tarpaulin</v>
      </c>
      <c r="B11" t="str">
        <f>IF(NDMO!B25="", "", NDMO!B25)</f>
        <v>Tarpaulin G/B (NZ)</v>
      </c>
      <c r="C11" t="str">
        <f>IF(NDMO!C25="", "", NDMO!C25)</f>
        <v>Piece</v>
      </c>
      <c r="D11" t="str">
        <f>IF(NDMO!D25="", "", NDMO!D25)</f>
        <v/>
      </c>
      <c r="E11" t="str">
        <f>IF(NDMO!E25="", "", NDMO!E25)</f>
        <v/>
      </c>
      <c r="F11" t="str">
        <f>IF(NDMO!F25="", "", NDMO!F25)</f>
        <v/>
      </c>
      <c r="G11" t="str">
        <f>IF(NDMO!G25="", "", NDMO!G25)</f>
        <v/>
      </c>
      <c r="H11" t="str">
        <f>IF(NDMO!H25="", "", NDMO!H25)</f>
        <v/>
      </c>
      <c r="I11">
        <f>IF(NDMO!K25="", "", NDMO!K25)</f>
        <v>213</v>
      </c>
      <c r="J11" t="str">
        <f>IF(NDMO!L25="", "", NDMO!L25)</f>
        <v/>
      </c>
      <c r="K11" t="str">
        <f>IF(NDMO!M25="", "", NDMO!M25)</f>
        <v/>
      </c>
      <c r="L11" t="str">
        <f>IF(NDMO!N25="", "", NDMO!N25)</f>
        <v/>
      </c>
      <c r="M11" t="str">
        <f>IF(NDMO!O25="", "", NDMO!O25)</f>
        <v/>
      </c>
      <c r="N11" t="str">
        <f>IF(NDMO!P25="", "", NDMO!P25)</f>
        <v/>
      </c>
      <c r="O11" t="str">
        <f>IF(NDMO!Q25="", "", NDMO!Q25)</f>
        <v/>
      </c>
      <c r="P11" t="str">
        <f>IF(NDMO!R25="", "", NDMO!R25)</f>
        <v/>
      </c>
      <c r="Q11" t="str">
        <f>IF(NDMO!S25="", "", NDMO!S25)</f>
        <v/>
      </c>
      <c r="R11" t="str">
        <f>IF(NDMO!T25="", "", NDMO!T25)</f>
        <v/>
      </c>
      <c r="S11" t="str">
        <f>IF(NDMO!U25="", "", NDMO!U25)</f>
        <v/>
      </c>
      <c r="T11" t="str">
        <f>IF(NDMO!V25="", "", NDMO!V25)</f>
        <v/>
      </c>
      <c r="U11" t="str">
        <f>IF(NDMO!W25="", "", NDMO!W25)</f>
        <v/>
      </c>
      <c r="V11" t="str">
        <f>IF(NDMO!X25="", "", NDMO!X25)</f>
        <v/>
      </c>
      <c r="W11" t="str">
        <f>IF(NDMO!Y25="", "", NDMO!Y25)</f>
        <v/>
      </c>
      <c r="X11">
        <f>IF(NDMO!Z25="", "", NDMO!Z25)</f>
        <v>10</v>
      </c>
      <c r="Y11" t="str">
        <f>IF(NDMO!AA25="", "", NDMO!AA25)</f>
        <v/>
      </c>
      <c r="Z11" t="str">
        <f>IF(NDMO!AB25="", "", NDMO!AB25)</f>
        <v/>
      </c>
      <c r="AA11">
        <f>IF(NDMO!AC25="", "", NDMO!AC25)</f>
        <v>71</v>
      </c>
      <c r="AB11">
        <f>IF(NDMO!AD25="", "", NDMO!AD25)</f>
        <v>117</v>
      </c>
      <c r="AC11">
        <f>IF(NDMO!AE25="", "", NDMO!AE25)</f>
        <v>15</v>
      </c>
      <c r="AD11" t="str">
        <f>IF(NDMO!AF25="", "", NDMO!AF25)</f>
        <v/>
      </c>
      <c r="AE11" t="str">
        <f>IF(NDMO!AG25="", "", NDMO!AG25)</f>
        <v/>
      </c>
      <c r="AF11" t="str">
        <f>IF(NDMO!AH25="", "", NDMO!AH25)</f>
        <v/>
      </c>
      <c r="AG11" t="str">
        <f>IF(NDMO!AI25="", "", NDMO!AI25)</f>
        <v/>
      </c>
      <c r="AH11" t="str">
        <f>IF(NDMO!AJ25="", "", NDMO!AJ25)</f>
        <v/>
      </c>
    </row>
    <row r="12" spans="1:34">
      <c r="A12" t="str">
        <f>IF(NDMO!A26="", "", NDMO!A26)</f>
        <v>Tarpaulin</v>
      </c>
      <c r="B12" t="str">
        <f>IF(NDMO!B26="", "", NDMO!B26)</f>
        <v>Tarpaulin White (Indonesia)</v>
      </c>
      <c r="C12" t="str">
        <f>IF(NDMO!C26="", "", NDMO!C26)</f>
        <v>Piece</v>
      </c>
      <c r="D12" t="str">
        <f>IF(NDMO!D26="", "", NDMO!D26)</f>
        <v/>
      </c>
      <c r="E12" t="str">
        <f>IF(NDMO!E26="", "", NDMO!E26)</f>
        <v>Shelter</v>
      </c>
      <c r="F12" t="str">
        <f>IF(NDMO!F26="", "", NDMO!F26)</f>
        <v/>
      </c>
      <c r="G12" t="str">
        <f>IF(NDMO!G26="", "", NDMO!G26)</f>
        <v/>
      </c>
      <c r="H12" t="str">
        <f>IF(NDMO!H26="", "", NDMO!H26)</f>
        <v/>
      </c>
      <c r="I12">
        <f>IF(NDMO!K26="", "", NDMO!K26)</f>
        <v>977</v>
      </c>
      <c r="J12" t="str">
        <f>IF(NDMO!L26="", "", NDMO!L26)</f>
        <v/>
      </c>
      <c r="K12" t="str">
        <f>IF(NDMO!M26="", "", NDMO!M26)</f>
        <v/>
      </c>
      <c r="L12" t="str">
        <f>IF(NDMO!N26="", "", NDMO!N26)</f>
        <v/>
      </c>
      <c r="M12" t="str">
        <f>IF(NDMO!O26="", "", NDMO!O26)</f>
        <v/>
      </c>
      <c r="N12" t="str">
        <f>IF(NDMO!P26="", "", NDMO!P26)</f>
        <v/>
      </c>
      <c r="O12" t="str">
        <f>IF(NDMO!Q26="", "", NDMO!Q26)</f>
        <v/>
      </c>
      <c r="P12" t="str">
        <f>IF(NDMO!R26="", "", NDMO!R26)</f>
        <v/>
      </c>
      <c r="Q12" t="str">
        <f>IF(NDMO!S26="", "", NDMO!S26)</f>
        <v/>
      </c>
      <c r="R12" t="str">
        <f>IF(NDMO!T26="", "", NDMO!T26)</f>
        <v/>
      </c>
      <c r="S12" t="str">
        <f>IF(NDMO!U26="", "", NDMO!U26)</f>
        <v/>
      </c>
      <c r="T12" t="str">
        <f>IF(NDMO!V26="", "", NDMO!V26)</f>
        <v/>
      </c>
      <c r="U12" t="str">
        <f>IF(NDMO!W26="", "", NDMO!W26)</f>
        <v/>
      </c>
      <c r="V12" t="str">
        <f>IF(NDMO!X26="", "", NDMO!X26)</f>
        <v/>
      </c>
      <c r="W12" t="str">
        <f>IF(NDMO!Y26="", "", NDMO!Y26)</f>
        <v/>
      </c>
      <c r="X12" t="str">
        <f>IF(NDMO!Z26="", "", NDMO!Z26)</f>
        <v/>
      </c>
      <c r="Y12" t="str">
        <f>IF(NDMO!AA26="", "", NDMO!AA26)</f>
        <v/>
      </c>
      <c r="Z12" t="str">
        <f>IF(NDMO!AB26="", "", NDMO!AB26)</f>
        <v/>
      </c>
      <c r="AA12">
        <f>IF(NDMO!AC26="", "", NDMO!AC26)</f>
        <v>181</v>
      </c>
      <c r="AB12">
        <f>IF(NDMO!AD26="", "", NDMO!AD26)</f>
        <v>139</v>
      </c>
      <c r="AC12" t="str">
        <f>IF(NDMO!AE26="", "", NDMO!AE26)</f>
        <v/>
      </c>
      <c r="AD12" t="str">
        <f>IF(NDMO!AF26="", "", NDMO!AF26)</f>
        <v/>
      </c>
      <c r="AE12" t="str">
        <f>IF(NDMO!AG26="", "", NDMO!AG26)</f>
        <v/>
      </c>
      <c r="AF12" t="str">
        <f>IF(NDMO!AH26="", "", NDMO!AH26)</f>
        <v/>
      </c>
      <c r="AG12" t="str">
        <f>IF(NDMO!AI26="", "", NDMO!AI26)</f>
        <v/>
      </c>
      <c r="AH12" t="str">
        <f>IF(NDMO!AJ26="", "", NDMO!AJ26)</f>
        <v/>
      </c>
    </row>
    <row r="13" spans="1:34">
      <c r="A13" t="str">
        <f>IF(NDMO!A27="", "", NDMO!A27)</f>
        <v>Tarpaulin</v>
      </c>
      <c r="B13" t="str">
        <f>IF(NDMO!B27="", "", NDMO!B27)</f>
        <v>Tarpaulin White Roll (China)</v>
      </c>
      <c r="C13" t="str">
        <f>IF(NDMO!C27="", "", NDMO!C27)</f>
        <v>Piece</v>
      </c>
      <c r="D13" t="str">
        <f>IF(NDMO!D27="", "", NDMO!D27)</f>
        <v/>
      </c>
      <c r="E13" t="str">
        <f>IF(NDMO!E27="", "", NDMO!E27)</f>
        <v/>
      </c>
      <c r="F13" t="str">
        <f>IF(NDMO!F27="", "", NDMO!F27)</f>
        <v/>
      </c>
      <c r="G13" t="str">
        <f>IF(NDMO!G27="", "", NDMO!G27)</f>
        <v/>
      </c>
      <c r="H13" t="str">
        <f>IF(NDMO!H27="", "", NDMO!H27)</f>
        <v/>
      </c>
      <c r="I13" t="str">
        <f>IF(NDMO!K27="", "", NDMO!K27)</f>
        <v/>
      </c>
      <c r="J13" t="str">
        <f>IF(NDMO!L27="", "", NDMO!L27)</f>
        <v/>
      </c>
      <c r="K13" t="str">
        <f>IF(NDMO!M27="", "", NDMO!M27)</f>
        <v/>
      </c>
      <c r="L13" t="str">
        <f>IF(NDMO!N27="", "", NDMO!N27)</f>
        <v/>
      </c>
      <c r="M13" t="str">
        <f>IF(NDMO!O27="", "", NDMO!O27)</f>
        <v/>
      </c>
      <c r="N13" t="str">
        <f>IF(NDMO!P27="", "", NDMO!P27)</f>
        <v/>
      </c>
      <c r="O13" t="str">
        <f>IF(NDMO!Q27="", "", NDMO!Q27)</f>
        <v/>
      </c>
      <c r="P13" t="str">
        <f>IF(NDMO!R27="", "", NDMO!R27)</f>
        <v/>
      </c>
      <c r="Q13" t="str">
        <f>IF(NDMO!S27="", "", NDMO!S27)</f>
        <v/>
      </c>
      <c r="R13" t="str">
        <f>IF(NDMO!T27="", "", NDMO!T27)</f>
        <v/>
      </c>
      <c r="S13" t="str">
        <f>IF(NDMO!U27="", "", NDMO!U27)</f>
        <v/>
      </c>
      <c r="T13" t="str">
        <f>IF(NDMO!V27="", "", NDMO!V27)</f>
        <v/>
      </c>
      <c r="U13" t="str">
        <f>IF(NDMO!W27="", "", NDMO!W27)</f>
        <v/>
      </c>
      <c r="V13" t="str">
        <f>IF(NDMO!X27="", "", NDMO!X27)</f>
        <v/>
      </c>
      <c r="W13" t="str">
        <f>IF(NDMO!Y27="", "", NDMO!Y27)</f>
        <v/>
      </c>
      <c r="X13" t="str">
        <f>IF(NDMO!Z27="", "", NDMO!Z27)</f>
        <v/>
      </c>
      <c r="Y13" t="str">
        <f>IF(NDMO!AA27="", "", NDMO!AA27)</f>
        <v/>
      </c>
      <c r="Z13" t="str">
        <f>IF(NDMO!AB27="", "", NDMO!AB27)</f>
        <v/>
      </c>
      <c r="AA13" t="str">
        <f>IF(NDMO!AC27="", "", NDMO!AC27)</f>
        <v/>
      </c>
      <c r="AB13" t="str">
        <f>IF(NDMO!AD27="", "", NDMO!AD27)</f>
        <v/>
      </c>
      <c r="AC13" t="str">
        <f>IF(NDMO!AE27="", "", NDMO!AE27)</f>
        <v/>
      </c>
      <c r="AD13" t="str">
        <f>IF(NDMO!AF27="", "", NDMO!AF27)</f>
        <v/>
      </c>
      <c r="AE13" t="str">
        <f>IF(NDMO!AG27="", "", NDMO!AG27)</f>
        <v/>
      </c>
      <c r="AF13" t="str">
        <f>IF(NDMO!AH27="", "", NDMO!AH27)</f>
        <v/>
      </c>
      <c r="AG13" t="str">
        <f>IF(NDMO!AI27="", "", NDMO!AI27)</f>
        <v/>
      </c>
      <c r="AH13" t="str">
        <f>IF(NDMO!AJ27="", "", NDMO!AJ27)</f>
        <v/>
      </c>
    </row>
    <row r="14" spans="1:34">
      <c r="A14" t="str">
        <f>IF(NDMO!A28="", "", NDMO!A28)</f>
        <v>Tent</v>
      </c>
      <c r="B14" t="str">
        <f>IF(NDMO!B28="", "", NDMO!B28)</f>
        <v>Tent 10 person (Russia)</v>
      </c>
      <c r="C14" t="str">
        <f>IF(NDMO!C28="", "", NDMO!C28)</f>
        <v>Set</v>
      </c>
      <c r="D14" t="str">
        <f>IF(NDMO!D28="", "", NDMO!D28)</f>
        <v/>
      </c>
      <c r="E14" t="str">
        <f>IF(NDMO!E28="", "", NDMO!E28)</f>
        <v>Shelter</v>
      </c>
      <c r="F14" t="str">
        <f>IF(NDMO!F28="", "", NDMO!F28)</f>
        <v/>
      </c>
      <c r="G14" t="str">
        <f>IF(NDMO!G28="", "", NDMO!G28)</f>
        <v/>
      </c>
      <c r="H14">
        <f>IF(NDMO!H28="", "", NDMO!H28)</f>
        <v>12</v>
      </c>
      <c r="I14">
        <f>IF(NDMO!K28="", "", NDMO!K28)</f>
        <v>14</v>
      </c>
      <c r="J14">
        <f>IF(NDMO!L28="", "", NDMO!L28)</f>
        <v>1</v>
      </c>
      <c r="K14" t="str">
        <f>IF(NDMO!M28="", "", NDMO!M28)</f>
        <v/>
      </c>
      <c r="L14" t="str">
        <f>IF(NDMO!N28="", "", NDMO!N28)</f>
        <v/>
      </c>
      <c r="M14" t="str">
        <f>IF(NDMO!O28="", "", NDMO!O28)</f>
        <v/>
      </c>
      <c r="N14" t="str">
        <f>IF(NDMO!P28="", "", NDMO!P28)</f>
        <v/>
      </c>
      <c r="O14">
        <f>IF(NDMO!Q28="", "", NDMO!Q28)</f>
        <v>2</v>
      </c>
      <c r="P14" t="str">
        <f>IF(NDMO!R28="", "", NDMO!R28)</f>
        <v/>
      </c>
      <c r="Q14" t="str">
        <f>IF(NDMO!S28="", "", NDMO!S28)</f>
        <v/>
      </c>
      <c r="R14">
        <f>IF(NDMO!T28="", "", NDMO!T28)</f>
        <v>1</v>
      </c>
      <c r="S14" t="str">
        <f>IF(NDMO!U28="", "", NDMO!U28)</f>
        <v/>
      </c>
      <c r="T14" t="str">
        <f>IF(NDMO!V28="", "", NDMO!V28)</f>
        <v/>
      </c>
      <c r="U14" t="str">
        <f>IF(NDMO!W28="", "", NDMO!W28)</f>
        <v/>
      </c>
      <c r="V14" t="str">
        <f>IF(NDMO!X28="", "", NDMO!X28)</f>
        <v/>
      </c>
      <c r="W14" t="str">
        <f>IF(NDMO!Y28="", "", NDMO!Y28)</f>
        <v/>
      </c>
      <c r="X14" t="str">
        <f>IF(NDMO!Z28="", "", NDMO!Z28)</f>
        <v/>
      </c>
      <c r="Y14" t="str">
        <f>IF(NDMO!AA28="", "", NDMO!AA28)</f>
        <v/>
      </c>
      <c r="Z14" t="str">
        <f>IF(NDMO!AB28="", "", NDMO!AB28)</f>
        <v/>
      </c>
      <c r="AA14" t="str">
        <f>IF(NDMO!AC28="", "", NDMO!AC28)</f>
        <v/>
      </c>
      <c r="AB14" t="str">
        <f>IF(NDMO!AD28="", "", NDMO!AD28)</f>
        <v/>
      </c>
      <c r="AC14">
        <f>IF(NDMO!AE28="", "", NDMO!AE28)</f>
        <v>10</v>
      </c>
      <c r="AD14" t="str">
        <f>IF(NDMO!AF28="", "", NDMO!AF28)</f>
        <v/>
      </c>
      <c r="AE14" t="str">
        <f>IF(NDMO!AG28="", "", NDMO!AG28)</f>
        <v/>
      </c>
      <c r="AF14" t="str">
        <f>IF(NDMO!AH28="", "", NDMO!AH28)</f>
        <v/>
      </c>
      <c r="AG14" t="str">
        <f>IF(NDMO!AI28="", "", NDMO!AI28)</f>
        <v/>
      </c>
      <c r="AH14" t="str">
        <f>IF(NDMO!AJ28="", "", NDMO!AJ28)</f>
        <v/>
      </c>
    </row>
    <row r="15" spans="1:34">
      <c r="A15" t="str">
        <f>IF(NDMO!A29="", "", NDMO!A29)</f>
        <v>Tent</v>
      </c>
      <c r="B15" t="str">
        <f>IF(NDMO!B29="", "", NDMO!B29)</f>
        <v>Tent 30 person (Russia)</v>
      </c>
      <c r="C15" t="str">
        <f>IF(NDMO!C29="", "", NDMO!C29)</f>
        <v>Set</v>
      </c>
      <c r="D15" t="str">
        <f>IF(NDMO!D29="", "", NDMO!D29)</f>
        <v/>
      </c>
      <c r="E15" t="str">
        <f>IF(NDMO!E29="", "", NDMO!E29)</f>
        <v>Shelter</v>
      </c>
      <c r="F15" t="str">
        <f>IF(NDMO!F29="", "", NDMO!F29)</f>
        <v/>
      </c>
      <c r="G15" t="str">
        <f>IF(NDMO!G29="", "", NDMO!G29)</f>
        <v/>
      </c>
      <c r="H15">
        <f>IF(NDMO!H29="", "", NDMO!H29)</f>
        <v>9</v>
      </c>
      <c r="I15">
        <f>IF(NDMO!K29="", "", NDMO!K29)</f>
        <v>31</v>
      </c>
      <c r="J15">
        <f>IF(NDMO!L29="", "", NDMO!L29)</f>
        <v>1</v>
      </c>
      <c r="K15" t="str">
        <f>IF(NDMO!M29="", "", NDMO!M29)</f>
        <v/>
      </c>
      <c r="L15" t="str">
        <f>IF(NDMO!N29="", "", NDMO!N29)</f>
        <v/>
      </c>
      <c r="M15" t="str">
        <f>IF(NDMO!O29="", "", NDMO!O29)</f>
        <v/>
      </c>
      <c r="N15">
        <f>IF(NDMO!P29="", "", NDMO!P29)</f>
        <v>3</v>
      </c>
      <c r="O15">
        <f>IF(NDMO!Q29="", "", NDMO!Q29)</f>
        <v>2</v>
      </c>
      <c r="P15" t="str">
        <f>IF(NDMO!R29="", "", NDMO!R29)</f>
        <v/>
      </c>
      <c r="Q15" t="str">
        <f>IF(NDMO!S29="", "", NDMO!S29)</f>
        <v/>
      </c>
      <c r="R15">
        <f>IF(NDMO!T29="", "", NDMO!T29)</f>
        <v>1</v>
      </c>
      <c r="S15" t="str">
        <f>IF(NDMO!U29="", "", NDMO!U29)</f>
        <v/>
      </c>
      <c r="T15" t="str">
        <f>IF(NDMO!V29="", "", NDMO!V29)</f>
        <v/>
      </c>
      <c r="U15" t="str">
        <f>IF(NDMO!W29="", "", NDMO!W29)</f>
        <v/>
      </c>
      <c r="V15" t="str">
        <f>IF(NDMO!X29="", "", NDMO!X29)</f>
        <v/>
      </c>
      <c r="W15" t="str">
        <f>IF(NDMO!Y29="", "", NDMO!Y29)</f>
        <v/>
      </c>
      <c r="X15" t="str">
        <f>IF(NDMO!Z29="", "", NDMO!Z29)</f>
        <v/>
      </c>
      <c r="Y15" t="str">
        <f>IF(NDMO!AA29="", "", NDMO!AA29)</f>
        <v/>
      </c>
      <c r="Z15" t="str">
        <f>IF(NDMO!AB29="", "", NDMO!AB29)</f>
        <v/>
      </c>
      <c r="AA15">
        <f>IF(NDMO!AC29="", "", NDMO!AC29)</f>
        <v>4</v>
      </c>
      <c r="AB15">
        <f>IF(NDMO!AD29="", "", NDMO!AD29)</f>
        <v>6</v>
      </c>
      <c r="AC15">
        <f>IF(NDMO!AE29="", "", NDMO!AE29)</f>
        <v>3</v>
      </c>
      <c r="AD15" t="str">
        <f>IF(NDMO!AF29="", "", NDMO!AF29)</f>
        <v/>
      </c>
      <c r="AE15" t="str">
        <f>IF(NDMO!AG29="", "", NDMO!AG29)</f>
        <v/>
      </c>
      <c r="AF15" t="str">
        <f>IF(NDMO!AH29="", "", NDMO!AH29)</f>
        <v/>
      </c>
      <c r="AG15" t="str">
        <f>IF(NDMO!AI29="", "", NDMO!AI29)</f>
        <v/>
      </c>
      <c r="AH15" t="str">
        <f>IF(NDMO!AJ29="", "", NDMO!AJ29)</f>
        <v/>
      </c>
    </row>
    <row r="16" spans="1:34">
      <c r="A16" t="str">
        <f>IF(NDMO!A30="", "", NDMO!A30)</f>
        <v>Tent Base</v>
      </c>
      <c r="B16" t="str">
        <f>IF(NDMO!B30="", "", NDMO!B30)</f>
        <v>Tent Base (Indonesia)</v>
      </c>
      <c r="C16" t="str">
        <f>IF(NDMO!C30="", "", NDMO!C30)</f>
        <v>Piece</v>
      </c>
      <c r="D16" t="str">
        <f>IF(NDMO!D30="", "", NDMO!D30)</f>
        <v/>
      </c>
      <c r="E16" t="str">
        <f>IF(NDMO!E30="", "", NDMO!E30)</f>
        <v/>
      </c>
      <c r="F16" t="str">
        <f>IF(NDMO!F30="", "", NDMO!F30)</f>
        <v/>
      </c>
      <c r="G16" t="str">
        <f>IF(NDMO!G30="", "", NDMO!G30)</f>
        <v/>
      </c>
      <c r="H16">
        <f>IF(NDMO!H30="", "", NDMO!H30)</f>
        <v>8</v>
      </c>
      <c r="I16" t="str">
        <f>IF(NDMO!K30="", "", NDMO!K30)</f>
        <v xml:space="preserve"> </v>
      </c>
      <c r="J16" t="str">
        <f>IF(NDMO!L30="", "", NDMO!L30)</f>
        <v/>
      </c>
      <c r="K16" t="str">
        <f>IF(NDMO!M30="", "", NDMO!M30)</f>
        <v/>
      </c>
      <c r="L16" t="str">
        <f>IF(NDMO!N30="", "", NDMO!N30)</f>
        <v/>
      </c>
      <c r="M16" t="str">
        <f>IF(NDMO!O30="", "", NDMO!O30)</f>
        <v/>
      </c>
      <c r="N16" t="str">
        <f>IF(NDMO!P30="", "", NDMO!P30)</f>
        <v/>
      </c>
      <c r="O16" t="str">
        <f>IF(NDMO!Q30="", "", NDMO!Q30)</f>
        <v/>
      </c>
      <c r="P16" t="str">
        <f>IF(NDMO!R30="", "", NDMO!R30)</f>
        <v/>
      </c>
      <c r="Q16" t="str">
        <f>IF(NDMO!S30="", "", NDMO!S30)</f>
        <v/>
      </c>
      <c r="R16" t="str">
        <f>IF(NDMO!T30="", "", NDMO!T30)</f>
        <v/>
      </c>
      <c r="S16" t="str">
        <f>IF(NDMO!U30="", "", NDMO!U30)</f>
        <v/>
      </c>
      <c r="T16" t="str">
        <f>IF(NDMO!V30="", "", NDMO!V30)</f>
        <v/>
      </c>
      <c r="U16" t="str">
        <f>IF(NDMO!W30="", "", NDMO!W30)</f>
        <v/>
      </c>
      <c r="V16" t="str">
        <f>IF(NDMO!X30="", "", NDMO!X30)</f>
        <v/>
      </c>
      <c r="W16" t="str">
        <f>IF(NDMO!Y30="", "", NDMO!Y30)</f>
        <v/>
      </c>
      <c r="X16" t="str">
        <f>IF(NDMO!Z30="", "", NDMO!Z30)</f>
        <v/>
      </c>
      <c r="Y16" t="str">
        <f>IF(NDMO!AA30="", "", NDMO!AA30)</f>
        <v/>
      </c>
      <c r="Z16" t="str">
        <f>IF(NDMO!AB30="", "", NDMO!AB30)</f>
        <v/>
      </c>
      <c r="AA16" t="str">
        <f>IF(NDMO!AC30="", "", NDMO!AC30)</f>
        <v/>
      </c>
      <c r="AB16" t="str">
        <f>IF(NDMO!AD30="", "", NDMO!AD30)</f>
        <v/>
      </c>
      <c r="AC16" t="str">
        <f>IF(NDMO!AE30="", "", NDMO!AE30)</f>
        <v/>
      </c>
      <c r="AD16" t="str">
        <f>IF(NDMO!AF30="", "", NDMO!AF30)</f>
        <v/>
      </c>
      <c r="AE16" t="str">
        <f>IF(NDMO!AG30="", "", NDMO!AG30)</f>
        <v/>
      </c>
      <c r="AF16" t="str">
        <f>IF(NDMO!AH30="", "", NDMO!AH30)</f>
        <v/>
      </c>
      <c r="AG16" t="str">
        <f>IF(NDMO!AI30="", "", NDMO!AI30)</f>
        <v/>
      </c>
      <c r="AH16" t="str">
        <f>IF(NDMO!AJ30="", "", NDMO!AJ30)</f>
        <v/>
      </c>
    </row>
    <row r="17" spans="1:34">
      <c r="A17" t="str">
        <f>IF(NDMO!A31="", "", NDMO!A31)</f>
        <v>Tent</v>
      </c>
      <c r="B17" t="str">
        <f>IF(NDMO!B31="", "", NDMO!B31)</f>
        <v>Tent Blue (China)</v>
      </c>
      <c r="C17" t="str">
        <f>IF(NDMO!C31="", "", NDMO!C31)</f>
        <v>Set</v>
      </c>
      <c r="D17" t="str">
        <f>IF(NDMO!D31="", "", NDMO!D31)</f>
        <v/>
      </c>
      <c r="E17" t="str">
        <f>IF(NDMO!E31="", "", NDMO!E31)</f>
        <v>Shelter</v>
      </c>
      <c r="F17" t="str">
        <f>IF(NDMO!F31="", "", NDMO!F31)</f>
        <v/>
      </c>
      <c r="G17" t="str">
        <f>IF(NDMO!G31="", "", NDMO!G31)</f>
        <v/>
      </c>
      <c r="H17">
        <f>IF(NDMO!H31="", "", NDMO!H31)</f>
        <v>40</v>
      </c>
      <c r="I17">
        <f>IF(NDMO!K31="", "", NDMO!K31)</f>
        <v>630</v>
      </c>
      <c r="J17" t="str">
        <f>IF(NDMO!L31="", "", NDMO!L31)</f>
        <v/>
      </c>
      <c r="K17" t="str">
        <f>IF(NDMO!M31="", "", NDMO!M31)</f>
        <v/>
      </c>
      <c r="L17" t="str">
        <f>IF(NDMO!N31="", "", NDMO!N31)</f>
        <v/>
      </c>
      <c r="M17" t="str">
        <f>IF(NDMO!O31="", "", NDMO!O31)</f>
        <v/>
      </c>
      <c r="N17" t="str">
        <f>IF(NDMO!P31="", "", NDMO!P31)</f>
        <v/>
      </c>
      <c r="O17" t="str">
        <f>IF(NDMO!Q31="", "", NDMO!Q31)</f>
        <v/>
      </c>
      <c r="P17">
        <f>IF(NDMO!R31="", "", NDMO!R31)</f>
        <v>24</v>
      </c>
      <c r="Q17" t="str">
        <f>IF(NDMO!S31="", "", NDMO!S31)</f>
        <v/>
      </c>
      <c r="R17" t="str">
        <f>IF(NDMO!T31="", "", NDMO!T31)</f>
        <v/>
      </c>
      <c r="S17">
        <f>IF(NDMO!U31="", "", NDMO!U31)</f>
        <v>26</v>
      </c>
      <c r="T17">
        <f>IF(NDMO!V31="", "", NDMO!V31)</f>
        <v>17</v>
      </c>
      <c r="U17" t="str">
        <f>IF(NDMO!W31="", "", NDMO!W31)</f>
        <v/>
      </c>
      <c r="V17" t="str">
        <f>IF(NDMO!X31="", "", NDMO!X31)</f>
        <v/>
      </c>
      <c r="W17" t="str">
        <f>IF(NDMO!Y31="", "", NDMO!Y31)</f>
        <v/>
      </c>
      <c r="X17" t="str">
        <f>IF(NDMO!Z31="", "", NDMO!Z31)</f>
        <v/>
      </c>
      <c r="Y17" t="str">
        <f>IF(NDMO!AA31="", "", NDMO!AA31)</f>
        <v/>
      </c>
      <c r="Z17" t="str">
        <f>IF(NDMO!AB31="", "", NDMO!AB31)</f>
        <v/>
      </c>
      <c r="AA17">
        <f>IF(NDMO!AC31="", "", NDMO!AC31)</f>
        <v>109</v>
      </c>
      <c r="AB17">
        <f>IF(NDMO!AD31="", "", NDMO!AD31)</f>
        <v>231</v>
      </c>
      <c r="AC17">
        <f>IF(NDMO!AE31="", "", NDMO!AE31)</f>
        <v>2</v>
      </c>
      <c r="AD17" t="str">
        <f>IF(NDMO!AF31="", "", NDMO!AF31)</f>
        <v/>
      </c>
      <c r="AE17" t="str">
        <f>IF(NDMO!AG31="", "", NDMO!AG31)</f>
        <v/>
      </c>
      <c r="AF17" t="str">
        <f>IF(NDMO!AH31="", "", NDMO!AH31)</f>
        <v/>
      </c>
      <c r="AG17" t="str">
        <f>IF(NDMO!AI31="", "", NDMO!AI31)</f>
        <v/>
      </c>
      <c r="AH17" t="str">
        <f>IF(NDMO!AJ31="", "", NDMO!AJ31)</f>
        <v/>
      </c>
    </row>
    <row r="18" spans="1:34">
      <c r="A18" t="str">
        <f>IF(NDMO!A32="", "", NDMO!A32)</f>
        <v>Tent</v>
      </c>
      <c r="B18" t="str">
        <f>IF(NDMO!B32="", "", NDMO!B32)</f>
        <v>Tent Roll Blue (JICA)</v>
      </c>
      <c r="C18" t="str">
        <f>IF(NDMO!C32="", "", NDMO!C32)</f>
        <v>Set</v>
      </c>
      <c r="D18" t="str">
        <f>IF(NDMO!D32="", "", NDMO!D32)</f>
        <v/>
      </c>
      <c r="E18" t="str">
        <f>IF(NDMO!E32="", "", NDMO!E32)</f>
        <v>Shelter</v>
      </c>
      <c r="F18" t="str">
        <f>IF(NDMO!F32="", "", NDMO!F32)</f>
        <v/>
      </c>
      <c r="G18" t="str">
        <f>IF(NDMO!G32="", "", NDMO!G32)</f>
        <v/>
      </c>
      <c r="H18">
        <f>IF(NDMO!H32="", "", NDMO!H32)</f>
        <v>40</v>
      </c>
      <c r="I18">
        <f>IF(NDMO!K32="", "", NDMO!K32)</f>
        <v>15</v>
      </c>
      <c r="J18" t="str">
        <f>IF(NDMO!L32="", "", NDMO!L32)</f>
        <v/>
      </c>
      <c r="K18" t="str">
        <f>IF(NDMO!M32="", "", NDMO!M32)</f>
        <v/>
      </c>
      <c r="L18" t="str">
        <f>IF(NDMO!N32="", "", NDMO!N32)</f>
        <v/>
      </c>
      <c r="M18" t="str">
        <f>IF(NDMO!O32="", "", NDMO!O32)</f>
        <v/>
      </c>
      <c r="N18" t="str">
        <f>IF(NDMO!P32="", "", NDMO!P32)</f>
        <v/>
      </c>
      <c r="O18" t="str">
        <f>IF(NDMO!Q32="", "", NDMO!Q32)</f>
        <v/>
      </c>
      <c r="P18" t="str">
        <f>IF(NDMO!R32="", "", NDMO!R32)</f>
        <v/>
      </c>
      <c r="Q18" t="str">
        <f>IF(NDMO!S32="", "", NDMO!S32)</f>
        <v/>
      </c>
      <c r="R18" t="str">
        <f>IF(NDMO!T32="", "", NDMO!T32)</f>
        <v/>
      </c>
      <c r="S18" t="str">
        <f>IF(NDMO!U32="", "", NDMO!U32)</f>
        <v/>
      </c>
      <c r="T18" t="str">
        <f>IF(NDMO!V32="", "", NDMO!V32)</f>
        <v/>
      </c>
      <c r="U18" t="str">
        <f>IF(NDMO!W32="", "", NDMO!W32)</f>
        <v/>
      </c>
      <c r="V18" t="str">
        <f>IF(NDMO!X32="", "", NDMO!X32)</f>
        <v/>
      </c>
      <c r="W18" t="str">
        <f>IF(NDMO!Y32="", "", NDMO!Y32)</f>
        <v/>
      </c>
      <c r="X18" t="str">
        <f>IF(NDMO!Z32="", "", NDMO!Z32)</f>
        <v/>
      </c>
      <c r="Y18" t="str">
        <f>IF(NDMO!AA32="", "", NDMO!AA32)</f>
        <v/>
      </c>
      <c r="Z18" t="str">
        <f>IF(NDMO!AB32="", "", NDMO!AB32)</f>
        <v/>
      </c>
      <c r="AA18">
        <f>IF(NDMO!AC32="", "", NDMO!AC32)</f>
        <v>3</v>
      </c>
      <c r="AB18">
        <f>IF(NDMO!AD32="", "", NDMO!AD32)</f>
        <v>2</v>
      </c>
      <c r="AC18">
        <f>IF(NDMO!AE32="", "", NDMO!AE32)</f>
        <v>10</v>
      </c>
      <c r="AD18" t="str">
        <f>IF(NDMO!AF32="", "", NDMO!AF32)</f>
        <v/>
      </c>
      <c r="AE18" t="str">
        <f>IF(NDMO!AG32="", "", NDMO!AG32)</f>
        <v/>
      </c>
      <c r="AF18" t="str">
        <f>IF(NDMO!AH32="", "", NDMO!AH32)</f>
        <v/>
      </c>
      <c r="AG18" t="str">
        <f>IF(NDMO!AI32="", "", NDMO!AI32)</f>
        <v/>
      </c>
      <c r="AH18" t="str">
        <f>IF(NDMO!AJ32="", "", NDMO!AJ32)</f>
        <v/>
      </c>
    </row>
    <row r="19" spans="1:34">
      <c r="A19" t="str">
        <f>IF(NDMO!A33="", "", NDMO!A33)</f>
        <v>Shelter Tool Kit</v>
      </c>
      <c r="B19" t="str">
        <f>IF(NDMO!B33="", "", NDMO!B33)</f>
        <v>Tool Kits Carpenter (NZ)</v>
      </c>
      <c r="C19" t="str">
        <f>IF(NDMO!C33="", "", NDMO!C33)</f>
        <v>Kit</v>
      </c>
      <c r="D19" t="str">
        <f>IF(NDMO!D33="", "", NDMO!D33)</f>
        <v/>
      </c>
      <c r="E19" t="str">
        <f>IF(NDMO!E33="", "", NDMO!E33)</f>
        <v/>
      </c>
      <c r="F19" t="str">
        <f>IF(NDMO!F33="", "", NDMO!F33)</f>
        <v/>
      </c>
      <c r="G19" t="str">
        <f>IF(NDMO!G33="", "", NDMO!G33)</f>
        <v/>
      </c>
      <c r="H19">
        <f>IF(NDMO!H33="", "", NDMO!H33)</f>
        <v>6</v>
      </c>
      <c r="I19">
        <f>IF(NDMO!K33="", "", NDMO!K33)</f>
        <v>39</v>
      </c>
      <c r="J19" t="str">
        <f>IF(NDMO!L33="", "", NDMO!L33)</f>
        <v/>
      </c>
      <c r="K19" t="str">
        <f>IF(NDMO!M33="", "", NDMO!M33)</f>
        <v/>
      </c>
      <c r="L19" t="str">
        <f>IF(NDMO!N33="", "", NDMO!N33)</f>
        <v/>
      </c>
      <c r="M19" t="str">
        <f>IF(NDMO!O33="", "", NDMO!O33)</f>
        <v/>
      </c>
      <c r="N19" t="str">
        <f>IF(NDMO!P33="", "", NDMO!P33)</f>
        <v/>
      </c>
      <c r="O19" t="str">
        <f>IF(NDMO!Q33="", "", NDMO!Q33)</f>
        <v/>
      </c>
      <c r="P19" t="str">
        <f>IF(NDMO!R33="", "", NDMO!R33)</f>
        <v/>
      </c>
      <c r="Q19" t="str">
        <f>IF(NDMO!S33="", "", NDMO!S33)</f>
        <v/>
      </c>
      <c r="R19" t="str">
        <f>IF(NDMO!T33="", "", NDMO!T33)</f>
        <v/>
      </c>
      <c r="S19">
        <f>IF(NDMO!U33="", "", NDMO!U33)</f>
        <v>3</v>
      </c>
      <c r="T19" t="str">
        <f>IF(NDMO!V33="", "", NDMO!V33)</f>
        <v/>
      </c>
      <c r="U19" t="str">
        <f>IF(NDMO!W33="", "", NDMO!W33)</f>
        <v/>
      </c>
      <c r="V19" t="str">
        <f>IF(NDMO!X33="", "", NDMO!X33)</f>
        <v/>
      </c>
      <c r="W19" t="str">
        <f>IF(NDMO!Y33="", "", NDMO!Y33)</f>
        <v/>
      </c>
      <c r="X19" t="str">
        <f>IF(NDMO!Z33="", "", NDMO!Z33)</f>
        <v/>
      </c>
      <c r="Y19" t="str">
        <f>IF(NDMO!AA33="", "", NDMO!AA33)</f>
        <v/>
      </c>
      <c r="Z19" t="str">
        <f>IF(NDMO!AB33="", "", NDMO!AB33)</f>
        <v/>
      </c>
      <c r="AA19" t="str">
        <f>IF(NDMO!AC33="", "", NDMO!AC33)</f>
        <v/>
      </c>
      <c r="AB19" t="str">
        <f>IF(NDMO!AD33="", "", NDMO!AD33)</f>
        <v/>
      </c>
      <c r="AC19" t="str">
        <f>IF(NDMO!AE33="", "", NDMO!AE33)</f>
        <v/>
      </c>
      <c r="AD19" t="str">
        <f>IF(NDMO!AF33="", "", NDMO!AF33)</f>
        <v/>
      </c>
      <c r="AE19" t="str">
        <f>IF(NDMO!AG33="", "", NDMO!AG33)</f>
        <v/>
      </c>
      <c r="AF19" t="str">
        <f>IF(NDMO!AH33="", "", NDMO!AH33)</f>
        <v/>
      </c>
      <c r="AG19" t="str">
        <f>IF(NDMO!AI33="", "", NDMO!AI33)</f>
        <v/>
      </c>
      <c r="AH19" t="str">
        <f>IF(NDMO!AJ33="", "", NDMO!AJ33)</f>
        <v/>
      </c>
    </row>
    <row r="20" spans="1:34">
      <c r="A20" t="str">
        <f>IF(NDMO!A34="", "", NDMO!A34)</f>
        <v>Stretcher</v>
      </c>
      <c r="B20" t="str">
        <f>IF(NDMO!B34="", "", NDMO!B34)</f>
        <v>Velbed-stretcher (Indonesia)</v>
      </c>
      <c r="C20" t="str">
        <f>IF(NDMO!C34="", "", NDMO!C34)</f>
        <v>Piece</v>
      </c>
      <c r="D20" t="str">
        <f>IF(NDMO!D34="", "", NDMO!D34)</f>
        <v/>
      </c>
      <c r="E20" t="str">
        <f>IF(NDMO!E34="", "", NDMO!E34)</f>
        <v/>
      </c>
      <c r="F20" t="str">
        <f>IF(NDMO!F34="", "", NDMO!F34)</f>
        <v/>
      </c>
      <c r="G20" t="str">
        <f>IF(NDMO!G34="", "", NDMO!G34)</f>
        <v/>
      </c>
      <c r="H20">
        <f>IF(NDMO!H34="", "", NDMO!H34)</f>
        <v>15</v>
      </c>
      <c r="I20" t="str">
        <f>IF(NDMO!K34="", "", NDMO!K34)</f>
        <v xml:space="preserve"> </v>
      </c>
      <c r="J20" t="str">
        <f>IF(NDMO!L34="", "", NDMO!L34)</f>
        <v/>
      </c>
      <c r="K20" t="str">
        <f>IF(NDMO!M34="", "", NDMO!M34)</f>
        <v/>
      </c>
      <c r="L20" t="str">
        <f>IF(NDMO!N34="", "", NDMO!N34)</f>
        <v/>
      </c>
      <c r="M20" t="str">
        <f>IF(NDMO!O34="", "", NDMO!O34)</f>
        <v/>
      </c>
      <c r="N20" t="str">
        <f>IF(NDMO!P34="", "", NDMO!P34)</f>
        <v/>
      </c>
      <c r="O20" t="str">
        <f>IF(NDMO!Q34="", "", NDMO!Q34)</f>
        <v/>
      </c>
      <c r="P20" t="str">
        <f>IF(NDMO!R34="", "", NDMO!R34)</f>
        <v/>
      </c>
      <c r="Q20" t="str">
        <f>IF(NDMO!S34="", "", NDMO!S34)</f>
        <v/>
      </c>
      <c r="R20" t="str">
        <f>IF(NDMO!T34="", "", NDMO!T34)</f>
        <v/>
      </c>
      <c r="S20" t="str">
        <f>IF(NDMO!U34="", "", NDMO!U34)</f>
        <v/>
      </c>
      <c r="T20" t="str">
        <f>IF(NDMO!V34="", "", NDMO!V34)</f>
        <v/>
      </c>
      <c r="U20" t="str">
        <f>IF(NDMO!W34="", "", NDMO!W34)</f>
        <v/>
      </c>
      <c r="V20" t="str">
        <f>IF(NDMO!X34="", "", NDMO!X34)</f>
        <v/>
      </c>
      <c r="W20" t="str">
        <f>IF(NDMO!Y34="", "", NDMO!Y34)</f>
        <v/>
      </c>
      <c r="X20" t="str">
        <f>IF(NDMO!Z34="", "", NDMO!Z34)</f>
        <v/>
      </c>
      <c r="Y20" t="str">
        <f>IF(NDMO!AA34="", "", NDMO!AA34)</f>
        <v/>
      </c>
      <c r="Z20" t="str">
        <f>IF(NDMO!AB34="", "", NDMO!AB34)</f>
        <v/>
      </c>
      <c r="AA20" t="str">
        <f>IF(NDMO!AC34="", "", NDMO!AC34)</f>
        <v/>
      </c>
      <c r="AB20" t="str">
        <f>IF(NDMO!AD34="", "", NDMO!AD34)</f>
        <v/>
      </c>
      <c r="AC20" t="str">
        <f>IF(NDMO!AE34="", "", NDMO!AE34)</f>
        <v/>
      </c>
      <c r="AD20" t="str">
        <f>IF(NDMO!AF34="", "", NDMO!AF34)</f>
        <v/>
      </c>
      <c r="AE20" t="str">
        <f>IF(NDMO!AG34="", "", NDMO!AG34)</f>
        <v/>
      </c>
      <c r="AF20" t="str">
        <f>IF(NDMO!AH34="", "", NDMO!AH34)</f>
        <v/>
      </c>
      <c r="AG20" t="str">
        <f>IF(NDMO!AI34="", "", NDMO!AI34)</f>
        <v/>
      </c>
      <c r="AH20" t="str">
        <f>IF(NDMO!AJ34="", "", NDMO!AJ34)</f>
        <v/>
      </c>
    </row>
    <row r="21" spans="1:34">
      <c r="A21" t="str">
        <f>IF(NDMO!A35="", "", NDMO!A35)</f>
        <v>Jerry Can</v>
      </c>
      <c r="B21" t="str">
        <f>IF(NDMO!B35="", "", NDMO!B35)</f>
        <v>Water Bottle Carrier 10L (NZ)</v>
      </c>
      <c r="C21" t="str">
        <f>IF(NDMO!C35="", "", NDMO!C35)</f>
        <v>Piece</v>
      </c>
      <c r="D21" t="str">
        <f>IF(NDMO!D35="", "", NDMO!D35)</f>
        <v/>
      </c>
      <c r="E21" t="str">
        <f>IF(NDMO!E35="", "", NDMO!E35)</f>
        <v>WASH</v>
      </c>
      <c r="F21" t="str">
        <f>IF(NDMO!F35="", "", NDMO!F35)</f>
        <v/>
      </c>
      <c r="G21" t="str">
        <f>IF(NDMO!G35="", "", NDMO!G35)</f>
        <v/>
      </c>
      <c r="H21">
        <f>IF(NDMO!H35="", "", NDMO!H35)</f>
        <v>528</v>
      </c>
      <c r="I21" t="str">
        <f>IF(NDMO!K35="", "", NDMO!K35)</f>
        <v xml:space="preserve"> </v>
      </c>
      <c r="J21" t="str">
        <f>IF(NDMO!L35="", "", NDMO!L35)</f>
        <v/>
      </c>
      <c r="K21" t="str">
        <f>IF(NDMO!M35="", "", NDMO!M35)</f>
        <v/>
      </c>
      <c r="L21" t="str">
        <f>IF(NDMO!N35="", "", NDMO!N35)</f>
        <v/>
      </c>
      <c r="M21" t="str">
        <f>IF(NDMO!O35="", "", NDMO!O35)</f>
        <v/>
      </c>
      <c r="N21" t="str">
        <f>IF(NDMO!P35="", "", NDMO!P35)</f>
        <v/>
      </c>
      <c r="O21" t="str">
        <f>IF(NDMO!Q35="", "", NDMO!Q35)</f>
        <v/>
      </c>
      <c r="P21" t="str">
        <f>IF(NDMO!R35="", "", NDMO!R35)</f>
        <v/>
      </c>
      <c r="Q21" t="str">
        <f>IF(NDMO!S35="", "", NDMO!S35)</f>
        <v/>
      </c>
      <c r="R21" t="str">
        <f>IF(NDMO!T35="", "", NDMO!T35)</f>
        <v/>
      </c>
      <c r="S21" t="str">
        <f>IF(NDMO!U35="", "", NDMO!U35)</f>
        <v/>
      </c>
      <c r="T21" t="str">
        <f>IF(NDMO!V35="", "", NDMO!V35)</f>
        <v/>
      </c>
      <c r="U21" t="str">
        <f>IF(NDMO!W35="", "", NDMO!W35)</f>
        <v/>
      </c>
      <c r="V21" t="str">
        <f>IF(NDMO!X35="", "", NDMO!X35)</f>
        <v/>
      </c>
      <c r="W21" t="str">
        <f>IF(NDMO!Y35="", "", NDMO!Y35)</f>
        <v/>
      </c>
      <c r="X21" t="str">
        <f>IF(NDMO!Z35="", "", NDMO!Z35)</f>
        <v/>
      </c>
      <c r="Y21" t="str">
        <f>IF(NDMO!AA35="", "", NDMO!AA35)</f>
        <v/>
      </c>
      <c r="Z21" t="str">
        <f>IF(NDMO!AB35="", "", NDMO!AB35)</f>
        <v/>
      </c>
      <c r="AA21" t="str">
        <f>IF(NDMO!AC35="", "", NDMO!AC35)</f>
        <v/>
      </c>
      <c r="AB21" t="str">
        <f>IF(NDMO!AD35="", "", NDMO!AD35)</f>
        <v/>
      </c>
      <c r="AC21" t="str">
        <f>IF(NDMO!AE35="", "", NDMO!AE35)</f>
        <v/>
      </c>
      <c r="AD21" t="str">
        <f>IF(NDMO!AF35="", "", NDMO!AF35)</f>
        <v/>
      </c>
      <c r="AE21" t="str">
        <f>IF(NDMO!AG35="", "", NDMO!AG35)</f>
        <v/>
      </c>
      <c r="AF21" t="str">
        <f>IF(NDMO!AH35="", "", NDMO!AH35)</f>
        <v/>
      </c>
      <c r="AG21" t="str">
        <f>IF(NDMO!AI35="", "", NDMO!AI35)</f>
        <v/>
      </c>
      <c r="AH21" t="str">
        <f>IF(NDMO!AJ35="", "", NDMO!AJ35)</f>
        <v/>
      </c>
    </row>
  </sheetData>
  <mergeCells count="4">
    <mergeCell ref="J3:K3"/>
    <mergeCell ref="L3:M3"/>
    <mergeCell ref="N3:AB3"/>
    <mergeCell ref="AC3:AG3"/>
  </mergeCells>
  <dataValidations count="8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2:I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promptTitle="In Pipeline" prompt="Quantities of your stocks that are currently in transit to Vanuatu, with no problems forseen." sqref="G2:G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workbookViewId="0">
      <selection activeCell="A7" sqref="A7"/>
    </sheetView>
  </sheetViews>
  <sheetFormatPr defaultColWidth="11" defaultRowHeight="15.75"/>
  <cols>
    <col min="1" max="1" width="12" bestFit="1" customWidth="1"/>
    <col min="2" max="2" width="18" bestFit="1" customWidth="1"/>
    <col min="4" max="4" width="12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  <row r="5" spans="1:34">
      <c r="A5" t="str">
        <f>IF(NDMO!A11=0, "", NDMO!A11)</f>
        <v>Generator</v>
      </c>
      <c r="B5" t="str">
        <f>IF(NDMO!B11=0, "", NDMO!B11)</f>
        <v>Electricity Generation Set (Indonesia)</v>
      </c>
      <c r="C5" t="str">
        <f>IF(NDMO!C11=0, "", NDMO!C11)</f>
        <v>Set</v>
      </c>
      <c r="D5" t="str">
        <f>IF(NDMO!D11=0, "", NDMO!D11)</f>
        <v/>
      </c>
      <c r="E5" t="str">
        <f>IF(NDMO!E11=0, "", NDMO!E11)</f>
        <v/>
      </c>
      <c r="F5" t="str">
        <f>IF(NDMO!F11=0, "", NDMO!F11)</f>
        <v/>
      </c>
      <c r="G5" t="str">
        <f>IF(NDMO!G11=0, "", NDMO!G11)</f>
        <v/>
      </c>
      <c r="H5">
        <f>IF(NDMO!H11=0, "", NDMO!H11)</f>
        <v>2</v>
      </c>
      <c r="I5" t="str">
        <f>IF(NDMO!K11=0, "", NDMO!K11)</f>
        <v xml:space="preserve"> </v>
      </c>
      <c r="J5" t="str">
        <f>IF(NDMO!L11=0, "", NDMO!L11)</f>
        <v/>
      </c>
      <c r="K5" t="str">
        <f>IF(NDMO!M11=0, "", NDMO!M11)</f>
        <v/>
      </c>
      <c r="L5" t="str">
        <f>IF(NDMO!N11=0, "", NDMO!N11)</f>
        <v/>
      </c>
      <c r="M5" t="str">
        <f>IF(NDMO!O11=0, "", NDMO!O11)</f>
        <v/>
      </c>
      <c r="N5" t="str">
        <f>IF(NDMO!P11=0, "", NDMO!P11)</f>
        <v/>
      </c>
      <c r="O5" t="str">
        <f>IF(NDMO!Q11=0, "", NDMO!Q11)</f>
        <v/>
      </c>
      <c r="P5" t="str">
        <f>IF(NDMO!R11=0, "", NDMO!R11)</f>
        <v/>
      </c>
      <c r="Q5" t="str">
        <f>IF(NDMO!S11=0, "", NDMO!S11)</f>
        <v/>
      </c>
      <c r="R5" t="str">
        <f>IF(NDMO!T11=0, "", NDMO!T11)</f>
        <v/>
      </c>
      <c r="S5" t="str">
        <f>IF(NDMO!U11=0, "", NDMO!U11)</f>
        <v/>
      </c>
      <c r="T5" t="str">
        <f>IF(NDMO!V11=0, "", NDMO!V11)</f>
        <v/>
      </c>
      <c r="U5" t="str">
        <f>IF(NDMO!W11=0, "", NDMO!W11)</f>
        <v/>
      </c>
      <c r="V5" t="str">
        <f>IF(NDMO!X11=0, "", NDMO!X11)</f>
        <v/>
      </c>
      <c r="W5" t="str">
        <f>IF(NDMO!Y11=0, "", NDMO!Y11)</f>
        <v/>
      </c>
      <c r="X5" t="str">
        <f>IF(NDMO!Z11=0, "", NDMO!Z11)</f>
        <v/>
      </c>
      <c r="Y5" t="str">
        <f>IF(NDMO!AA11=0, "", NDMO!AA11)</f>
        <v/>
      </c>
      <c r="Z5" t="str">
        <f>IF(NDMO!AB11=0, "", NDMO!AB11)</f>
        <v/>
      </c>
      <c r="AA5" t="str">
        <f>IF(NDMO!AC11=0, "", NDMO!AC11)</f>
        <v/>
      </c>
      <c r="AB5" t="str">
        <f>IF(NDMO!AD11=0, "", NDMO!AD11)</f>
        <v/>
      </c>
      <c r="AC5" t="str">
        <f>IF(NDMO!AE11=0, "", NDMO!AE11)</f>
        <v/>
      </c>
      <c r="AD5" t="str">
        <f>IF(NDMO!AF11=0, "", NDMO!AF11)</f>
        <v/>
      </c>
      <c r="AE5" t="str">
        <f>IF(NDMO!AG11=0, "", NDMO!AG11)</f>
        <v/>
      </c>
      <c r="AF5" t="str">
        <f>IF(NDMO!AH11=0, "", NDMO!AH11)</f>
        <v/>
      </c>
      <c r="AG5" t="str">
        <f>IF(NDMO!AI11=0, "", NDMO!AI11)</f>
        <v/>
      </c>
      <c r="AH5" t="str">
        <f>IF(NDMO!AJ11=0, "", NDMO!AJ11)</f>
        <v/>
      </c>
    </row>
    <row r="6" spans="1:34">
      <c r="A6" t="str">
        <f>IF(NDMO!A14=0, "", NDMO!A14)</f>
        <v>Sleeping Mat</v>
      </c>
      <c r="B6" t="str">
        <f>IF(NDMO!B14=0, "", NDMO!B14)</f>
        <v>Floor Mat (Indonesia)</v>
      </c>
      <c r="C6" t="str">
        <f>IF(NDMO!C14=0, "", NDMO!C14)</f>
        <v>Piece</v>
      </c>
      <c r="D6" t="str">
        <f>IF(NDMO!D14=0, "", NDMO!D14)</f>
        <v/>
      </c>
      <c r="E6" t="str">
        <f>IF(NDMO!E14=0, "", NDMO!E14)</f>
        <v/>
      </c>
      <c r="F6" t="str">
        <f>IF(NDMO!F14=0, "", NDMO!F14)</f>
        <v/>
      </c>
      <c r="G6" t="str">
        <f>IF(NDMO!G14=0, "", NDMO!G14)</f>
        <v/>
      </c>
      <c r="H6">
        <f>IF(NDMO!H14=0, "", NDMO!H14)</f>
        <v>180</v>
      </c>
      <c r="I6" t="str">
        <f>IF(NDMO!K14=0, "", NDMO!K14)</f>
        <v xml:space="preserve"> </v>
      </c>
      <c r="J6" t="str">
        <f>IF(NDMO!L14=0, "", NDMO!L14)</f>
        <v/>
      </c>
      <c r="K6" t="str">
        <f>IF(NDMO!M14=0, "", NDMO!M14)</f>
        <v/>
      </c>
      <c r="L6" t="str">
        <f>IF(NDMO!N14=0, "", NDMO!N14)</f>
        <v/>
      </c>
      <c r="M6" t="str">
        <f>IF(NDMO!O14=0, "", NDMO!O14)</f>
        <v/>
      </c>
      <c r="N6" t="str">
        <f>IF(NDMO!P14=0, "", NDMO!P14)</f>
        <v/>
      </c>
      <c r="O6" t="str">
        <f>IF(NDMO!Q14=0, "", NDMO!Q14)</f>
        <v/>
      </c>
      <c r="P6" t="str">
        <f>IF(NDMO!R14=0, "", NDMO!R14)</f>
        <v/>
      </c>
      <c r="Q6" t="str">
        <f>IF(NDMO!S14=0, "", NDMO!S14)</f>
        <v/>
      </c>
      <c r="R6" t="str">
        <f>IF(NDMO!T14=0, "", NDMO!T14)</f>
        <v/>
      </c>
      <c r="S6" t="str">
        <f>IF(NDMO!U14=0, "", NDMO!U14)</f>
        <v/>
      </c>
      <c r="T6" t="str">
        <f>IF(NDMO!V14=0, "", NDMO!V14)</f>
        <v/>
      </c>
      <c r="U6" t="str">
        <f>IF(NDMO!W14=0, "", NDMO!W14)</f>
        <v/>
      </c>
      <c r="V6" t="str">
        <f>IF(NDMO!X14=0, "", NDMO!X14)</f>
        <v/>
      </c>
      <c r="W6" t="str">
        <f>IF(NDMO!Y14=0, "", NDMO!Y14)</f>
        <v/>
      </c>
      <c r="X6" t="str">
        <f>IF(NDMO!Z14=0, "", NDMO!Z14)</f>
        <v/>
      </c>
      <c r="Y6" t="str">
        <f>IF(NDMO!AA14=0, "", NDMO!AA14)</f>
        <v/>
      </c>
      <c r="Z6" t="str">
        <f>IF(NDMO!AB14=0, "", NDMO!AB14)</f>
        <v/>
      </c>
      <c r="AA6" t="str">
        <f>IF(NDMO!AC14=0, "", NDMO!AC14)</f>
        <v/>
      </c>
      <c r="AB6" t="str">
        <f>IF(NDMO!AD14=0, "", NDMO!AD14)</f>
        <v/>
      </c>
      <c r="AC6" t="str">
        <f>IF(NDMO!AE14=0, "", NDMO!AE14)</f>
        <v/>
      </c>
      <c r="AD6" t="str">
        <f>IF(NDMO!AF14=0, "", NDMO!AF14)</f>
        <v/>
      </c>
      <c r="AE6" t="str">
        <f>IF(NDMO!AG14=0, "", NDMO!AG14)</f>
        <v/>
      </c>
      <c r="AF6" t="str">
        <f>IF(NDMO!AH14=0, "", NDMO!AH14)</f>
        <v/>
      </c>
      <c r="AG6" t="str">
        <f>IF(NDMO!AI14=0, "", NDMO!AI14)</f>
        <v/>
      </c>
      <c r="AH6" t="str">
        <f>IF(NDMO!AJ14=0, "", NDMO!AJ14)</f>
        <v/>
      </c>
    </row>
  </sheetData>
  <mergeCells count="4">
    <mergeCell ref="J3:K3"/>
    <mergeCell ref="L3:M3"/>
    <mergeCell ref="N3:AB3"/>
    <mergeCell ref="AC3:AG3"/>
  </mergeCells>
  <dataValidations count="8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2:I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promptTitle="In Pipeline" prompt="Quantities of your stocks that are currently in transit to Vanuatu, with no problems forseen." sqref="G2:G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workbookViewId="0">
      <selection activeCell="A7" sqref="A7"/>
    </sheetView>
  </sheetViews>
  <sheetFormatPr defaultColWidth="11" defaultRowHeight="15.75"/>
  <cols>
    <col min="2" max="2" width="20.375" bestFit="1" customWidth="1"/>
    <col min="4" max="4" width="12" bestFit="1" customWidth="1"/>
  </cols>
  <sheetData>
    <row r="1" spans="1:34" s="1" customFormat="1" ht="17.100000000000001" customHeight="1" thickTop="1" thickBot="1">
      <c r="B1" s="2" t="s">
        <v>0</v>
      </c>
      <c r="C1" s="871" t="s">
        <v>432</v>
      </c>
      <c r="D1" s="3" t="s">
        <v>1</v>
      </c>
      <c r="E1" s="4" t="s">
        <v>408</v>
      </c>
      <c r="F1" s="5"/>
      <c r="G1" s="6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6"/>
      <c r="AC1" s="6"/>
      <c r="AD1" s="6"/>
      <c r="AE1" s="6"/>
      <c r="AF1" s="6"/>
      <c r="AG1" s="6"/>
      <c r="AH1" s="6"/>
    </row>
    <row r="2" spans="1:34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14" t="s">
        <v>3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s="22" customFormat="1">
      <c r="A3" s="18"/>
      <c r="B3" s="18"/>
      <c r="C3" s="19"/>
      <c r="D3" s="19"/>
      <c r="E3" s="18"/>
      <c r="F3" s="18"/>
      <c r="G3" s="18"/>
      <c r="H3" s="20"/>
      <c r="I3" s="18"/>
      <c r="J3" s="1282" t="s">
        <v>4</v>
      </c>
      <c r="K3" s="1283"/>
      <c r="L3" s="1284" t="s">
        <v>5</v>
      </c>
      <c r="M3" s="1285"/>
      <c r="N3" s="1286" t="s">
        <v>6</v>
      </c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8"/>
      <c r="AC3" s="1289" t="s">
        <v>7</v>
      </c>
      <c r="AD3" s="1290"/>
      <c r="AE3" s="1290"/>
      <c r="AF3" s="1290"/>
      <c r="AG3" s="1291"/>
      <c r="AH3" s="21" t="s">
        <v>8</v>
      </c>
    </row>
    <row r="4" spans="1:34" s="39" customFormat="1" ht="32.25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4" t="s">
        <v>17</v>
      </c>
      <c r="J4" s="26" t="s">
        <v>18</v>
      </c>
      <c r="K4" s="27" t="s">
        <v>19</v>
      </c>
      <c r="L4" s="28" t="s">
        <v>20</v>
      </c>
      <c r="M4" s="29" t="s">
        <v>21</v>
      </c>
      <c r="N4" s="30" t="s">
        <v>22</v>
      </c>
      <c r="O4" s="31" t="s">
        <v>23</v>
      </c>
      <c r="P4" s="32" t="s">
        <v>24</v>
      </c>
      <c r="Q4" s="32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3" t="s">
        <v>30</v>
      </c>
      <c r="W4" s="33" t="s">
        <v>31</v>
      </c>
      <c r="X4" s="33" t="s">
        <v>32</v>
      </c>
      <c r="Y4" s="33" t="s">
        <v>33</v>
      </c>
      <c r="Z4" s="33" t="s">
        <v>34</v>
      </c>
      <c r="AA4" s="33" t="s">
        <v>35</v>
      </c>
      <c r="AB4" s="34" t="s">
        <v>36</v>
      </c>
      <c r="AC4" s="35" t="s">
        <v>37</v>
      </c>
      <c r="AD4" s="36" t="s">
        <v>38</v>
      </c>
      <c r="AE4" s="36" t="s">
        <v>39</v>
      </c>
      <c r="AF4" s="36" t="s">
        <v>40</v>
      </c>
      <c r="AG4" s="37" t="s">
        <v>41</v>
      </c>
      <c r="AH4" s="38" t="s">
        <v>42</v>
      </c>
    </row>
    <row r="5" spans="1:34">
      <c r="A5" t="str">
        <f>IF(NDMO!A5=0, "", NDMO!A5)</f>
        <v>Blanket</v>
      </c>
      <c r="B5" t="str">
        <f>IF(NDMO!B5=0, "", NDMO!B5)</f>
        <v>Blanket (Indonesia)</v>
      </c>
      <c r="C5" t="str">
        <f>IF(NDMO!C5=0, "", NDMO!C5)</f>
        <v>Piece</v>
      </c>
      <c r="D5" t="str">
        <f>IF(NDMO!D5=0, "", NDMO!D5)</f>
        <v/>
      </c>
      <c r="E5" t="str">
        <f>IF(NDMO!E5=0, "", NDMO!E5)</f>
        <v/>
      </c>
      <c r="F5" t="str">
        <f>IF(NDMO!F5=0, "", NDMO!F5)</f>
        <v/>
      </c>
      <c r="G5" t="str">
        <f>IF(NDMO!G5=0, "", NDMO!G5)</f>
        <v/>
      </c>
      <c r="H5">
        <f>IF(NDMO!H5=0, "", NDMO!H5)</f>
        <v>7500</v>
      </c>
      <c r="I5" t="str">
        <f>IF(NDMO!K5=0, "", NDMO!K5)</f>
        <v xml:space="preserve"> </v>
      </c>
      <c r="J5" t="str">
        <f>IF(NDMO!L5=0, "", NDMO!L5)</f>
        <v/>
      </c>
      <c r="K5" t="str">
        <f>IF(NDMO!M5=0, "", NDMO!M5)</f>
        <v/>
      </c>
      <c r="L5" t="str">
        <f>IF(NDMO!N5=0, "", NDMO!N5)</f>
        <v/>
      </c>
      <c r="M5" t="str">
        <f>IF(NDMO!O5=0, "", NDMO!O5)</f>
        <v/>
      </c>
      <c r="N5" t="str">
        <f>IF(NDMO!P5=0, "", NDMO!P5)</f>
        <v/>
      </c>
      <c r="O5" t="str">
        <f>IF(NDMO!Q5=0, "", NDMO!Q5)</f>
        <v/>
      </c>
      <c r="P5" t="str">
        <f>IF(NDMO!R5=0, "", NDMO!R5)</f>
        <v/>
      </c>
      <c r="Q5" t="str">
        <f>IF(NDMO!S5=0, "", NDMO!S5)</f>
        <v/>
      </c>
      <c r="R5" t="str">
        <f>IF(NDMO!T5=0, "", NDMO!T5)</f>
        <v/>
      </c>
      <c r="S5" t="str">
        <f>IF(NDMO!U5=0, "", NDMO!U5)</f>
        <v/>
      </c>
      <c r="T5" t="str">
        <f>IF(NDMO!V5=0, "", NDMO!V5)</f>
        <v/>
      </c>
      <c r="U5" t="str">
        <f>IF(NDMO!W5=0, "", NDMO!W5)</f>
        <v/>
      </c>
      <c r="V5" t="str">
        <f>IF(NDMO!X5=0, "", NDMO!X5)</f>
        <v/>
      </c>
      <c r="W5" t="str">
        <f>IF(NDMO!Y5=0, "", NDMO!Y5)</f>
        <v/>
      </c>
      <c r="X5" t="str">
        <f>IF(NDMO!Z5=0, "", NDMO!Z5)</f>
        <v/>
      </c>
      <c r="Y5" t="str">
        <f>IF(NDMO!AA5=0, "", NDMO!AA5)</f>
        <v/>
      </c>
      <c r="Z5" t="str">
        <f>IF(NDMO!AB5=0, "", NDMO!AB5)</f>
        <v/>
      </c>
      <c r="AA5" t="str">
        <f>IF(NDMO!AC5=0, "", NDMO!AC5)</f>
        <v/>
      </c>
      <c r="AB5" t="str">
        <f>IF(NDMO!AD5=0, "", NDMO!AD5)</f>
        <v/>
      </c>
      <c r="AC5" t="str">
        <f>IF(NDMO!AE5=0, "", NDMO!AE5)</f>
        <v/>
      </c>
      <c r="AD5" t="str">
        <f>IF(NDMO!AF5=0, "", NDMO!AF5)</f>
        <v/>
      </c>
      <c r="AE5" t="str">
        <f>IF(NDMO!AG5=0, "", NDMO!AG5)</f>
        <v/>
      </c>
      <c r="AF5" t="str">
        <f>IF(NDMO!AH5=0, "", NDMO!AH5)</f>
        <v/>
      </c>
      <c r="AG5" t="str">
        <f>IF(NDMO!AI5=0, "", NDMO!AI5)</f>
        <v/>
      </c>
      <c r="AH5" t="str">
        <f>IF(NDMO!AJ5=0, "", NDMO!AJ5)</f>
        <v/>
      </c>
    </row>
    <row r="6" spans="1:34">
      <c r="A6" t="str">
        <f>IF(NDMO!A16=0, "", NDMO!A16)</f>
        <v>Generator</v>
      </c>
      <c r="B6" t="str">
        <f>IF(NDMO!B16=0, "", NDMO!B16)</f>
        <v>Generators Big (China)</v>
      </c>
      <c r="C6" t="str">
        <f>IF(NDMO!C16=0, "", NDMO!C16)</f>
        <v>Piece</v>
      </c>
      <c r="D6" t="str">
        <f>IF(NDMO!D16=0, "", NDMO!D16)</f>
        <v/>
      </c>
      <c r="E6" t="str">
        <f>IF(NDMO!E16=0, "", NDMO!E16)</f>
        <v/>
      </c>
      <c r="F6" t="str">
        <f>IF(NDMO!F16=0, "", NDMO!F16)</f>
        <v/>
      </c>
      <c r="G6" t="str">
        <f>IF(NDMO!G16=0, "", NDMO!G16)</f>
        <v/>
      </c>
      <c r="H6">
        <f>IF(NDMO!H16=0, "", NDMO!H16)</f>
        <v>20</v>
      </c>
      <c r="I6" t="str">
        <f>IF(NDMO!K16=0, "", NDMO!K16)</f>
        <v xml:space="preserve"> </v>
      </c>
      <c r="J6" t="str">
        <f>IF(NDMO!L16=0, "", NDMO!L16)</f>
        <v/>
      </c>
      <c r="K6" t="str">
        <f>IF(NDMO!M16=0, "", NDMO!M16)</f>
        <v/>
      </c>
      <c r="L6" t="str">
        <f>IF(NDMO!N16=0, "", NDMO!N16)</f>
        <v/>
      </c>
      <c r="M6" t="str">
        <f>IF(NDMO!O16=0, "", NDMO!O16)</f>
        <v/>
      </c>
      <c r="N6" t="str">
        <f>IF(NDMO!P16=0, "", NDMO!P16)</f>
        <v/>
      </c>
      <c r="O6" t="str">
        <f>IF(NDMO!Q16=0, "", NDMO!Q16)</f>
        <v/>
      </c>
      <c r="P6" t="str">
        <f>IF(NDMO!R16=0, "", NDMO!R16)</f>
        <v/>
      </c>
      <c r="Q6" t="str">
        <f>IF(NDMO!S16=0, "", NDMO!S16)</f>
        <v/>
      </c>
      <c r="R6" t="str">
        <f>IF(NDMO!T16=0, "", NDMO!T16)</f>
        <v/>
      </c>
      <c r="S6" t="str">
        <f>IF(NDMO!U16=0, "", NDMO!U16)</f>
        <v/>
      </c>
      <c r="T6" t="str">
        <f>IF(NDMO!V16=0, "", NDMO!V16)</f>
        <v/>
      </c>
      <c r="U6" t="str">
        <f>IF(NDMO!W16=0, "", NDMO!W16)</f>
        <v/>
      </c>
      <c r="V6" t="str">
        <f>IF(NDMO!X16=0, "", NDMO!X16)</f>
        <v/>
      </c>
      <c r="W6" t="str">
        <f>IF(NDMO!Y16=0, "", NDMO!Y16)</f>
        <v/>
      </c>
      <c r="X6" t="str">
        <f>IF(NDMO!Z16=0, "", NDMO!Z16)</f>
        <v/>
      </c>
      <c r="Y6" t="str">
        <f>IF(NDMO!AA16=0, "", NDMO!AA16)</f>
        <v/>
      </c>
      <c r="Z6" t="str">
        <f>IF(NDMO!AB16=0, "", NDMO!AB16)</f>
        <v/>
      </c>
      <c r="AA6" t="str">
        <f>IF(NDMO!AC16=0, "", NDMO!AC16)</f>
        <v/>
      </c>
      <c r="AB6" t="str">
        <f>IF(NDMO!AD16=0, "", NDMO!AD16)</f>
        <v/>
      </c>
      <c r="AC6" t="str">
        <f>IF(NDMO!AE16=0, "", NDMO!AE16)</f>
        <v/>
      </c>
      <c r="AD6" t="str">
        <f>IF(NDMO!AF16=0, "", NDMO!AF16)</f>
        <v/>
      </c>
      <c r="AE6" t="str">
        <f>IF(NDMO!AG16=0, "", NDMO!AG16)</f>
        <v/>
      </c>
      <c r="AF6" t="str">
        <f>IF(NDMO!AH16=0, "", NDMO!AH16)</f>
        <v/>
      </c>
      <c r="AG6" t="str">
        <f>IF(NDMO!AI16=0, "", NDMO!AI16)</f>
        <v/>
      </c>
      <c r="AH6" t="str">
        <f>IF(NDMO!AJ16=0, "", NDMO!AJ16)</f>
        <v/>
      </c>
    </row>
    <row r="7" spans="1:34">
      <c r="A7" t="str">
        <f>IF(NDMO!A17=0, "", NDMO!A17)</f>
        <v>Glove</v>
      </c>
      <c r="B7" t="str">
        <f>IF(NDMO!B17=0, "", NDMO!B17)</f>
        <v>Gloves (Indonesia)</v>
      </c>
      <c r="C7" t="str">
        <f>IF(NDMO!C17=0, "", NDMO!C17)</f>
        <v>Pair</v>
      </c>
      <c r="D7" t="str">
        <f>IF(NDMO!D17=0, "", NDMO!D17)</f>
        <v>10/bag; 3 bags</v>
      </c>
      <c r="E7" t="str">
        <f>IF(NDMO!E17=0, "", NDMO!E17)</f>
        <v/>
      </c>
      <c r="F7" t="str">
        <f>IF(NDMO!F17=0, "", NDMO!F17)</f>
        <v/>
      </c>
      <c r="G7" t="str">
        <f>IF(NDMO!G17=0, "", NDMO!G17)</f>
        <v/>
      </c>
      <c r="H7">
        <f>IF(NDMO!H17=0, "", NDMO!H17)</f>
        <v>30</v>
      </c>
      <c r="I7" t="str">
        <f>IF(NDMO!K17=0, "", NDMO!K17)</f>
        <v xml:space="preserve"> </v>
      </c>
      <c r="J7" t="str">
        <f>IF(NDMO!L17=0, "", NDMO!L17)</f>
        <v/>
      </c>
      <c r="K7" t="str">
        <f>IF(NDMO!M17=0, "", NDMO!M17)</f>
        <v/>
      </c>
      <c r="L7" t="str">
        <f>IF(NDMO!N17=0, "", NDMO!N17)</f>
        <v/>
      </c>
      <c r="M7" t="str">
        <f>IF(NDMO!O17=0, "", NDMO!O17)</f>
        <v/>
      </c>
      <c r="N7" t="str">
        <f>IF(NDMO!P17=0, "", NDMO!P17)</f>
        <v/>
      </c>
      <c r="O7" t="str">
        <f>IF(NDMO!Q17=0, "", NDMO!Q17)</f>
        <v/>
      </c>
      <c r="P7" t="str">
        <f>IF(NDMO!R17=0, "", NDMO!R17)</f>
        <v/>
      </c>
      <c r="Q7" t="str">
        <f>IF(NDMO!S17=0, "", NDMO!S17)</f>
        <v/>
      </c>
      <c r="R7" t="str">
        <f>IF(NDMO!T17=0, "", NDMO!T17)</f>
        <v/>
      </c>
      <c r="S7" t="str">
        <f>IF(NDMO!U17=0, "", NDMO!U17)</f>
        <v/>
      </c>
      <c r="T7" t="str">
        <f>IF(NDMO!V17=0, "", NDMO!V17)</f>
        <v/>
      </c>
      <c r="U7" t="str">
        <f>IF(NDMO!W17=0, "", NDMO!W17)</f>
        <v/>
      </c>
      <c r="V7" t="str">
        <f>IF(NDMO!X17=0, "", NDMO!X17)</f>
        <v/>
      </c>
      <c r="W7" t="str">
        <f>IF(NDMO!Y17=0, "", NDMO!Y17)</f>
        <v/>
      </c>
      <c r="X7" t="str">
        <f>IF(NDMO!Z17=0, "", NDMO!Z17)</f>
        <v/>
      </c>
      <c r="Y7" t="str">
        <f>IF(NDMO!AA17=0, "", NDMO!AA17)</f>
        <v/>
      </c>
      <c r="Z7" t="str">
        <f>IF(NDMO!AB17=0, "", NDMO!AB17)</f>
        <v/>
      </c>
      <c r="AA7" t="str">
        <f>IF(NDMO!AC17=0, "", NDMO!AC17)</f>
        <v/>
      </c>
      <c r="AB7" t="str">
        <f>IF(NDMO!AD17=0, "", NDMO!AD17)</f>
        <v/>
      </c>
      <c r="AC7" t="str">
        <f>IF(NDMO!AE17=0, "", NDMO!AE17)</f>
        <v/>
      </c>
      <c r="AD7" t="str">
        <f>IF(NDMO!AF17=0, "", NDMO!AF17)</f>
        <v/>
      </c>
      <c r="AE7" t="str">
        <f>IF(NDMO!AG17=0, "", NDMO!AG17)</f>
        <v/>
      </c>
      <c r="AF7" t="str">
        <f>IF(NDMO!AH17=0, "", NDMO!AH17)</f>
        <v/>
      </c>
      <c r="AG7" t="str">
        <f>IF(NDMO!AI17=0, "", NDMO!AI17)</f>
        <v/>
      </c>
      <c r="AH7" t="str">
        <f>IF(NDMO!AJ17=0, "", NDMO!AJ17)</f>
        <v/>
      </c>
    </row>
  </sheetData>
  <mergeCells count="4">
    <mergeCell ref="J3:K3"/>
    <mergeCell ref="L3:M3"/>
    <mergeCell ref="N3:AB3"/>
    <mergeCell ref="AC3:AG3"/>
  </mergeCells>
  <dataValidations count="8"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2:I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I1 J2:J4 K4 K2 L2:L4 M4 M2 N2:N4 O4:AB4 O2:AB2 AC2:AC4 AH2:AH4 AD2:AG2 AD4:AG4"/>
    <dataValidation allowBlank="1" showInputMessage="1" promptTitle="In Warehouse" prompt="Quantities of your stocks currently sitting in any warehouse (including Mobile Storage Units). If possible, please do a quick physical stock count." sqref="H1:H4"/>
    <dataValidation allowBlank="1" showInputMessage="1" promptTitle="In Pipeline" prompt="Quantities of your stocks that are currently in transit to Vanuatu, with no problems forseen." sqref="G2:G4"/>
    <dataValidation type="list" allowBlank="1" showInputMessage="1" promptTitle="Intended Cluster" prompt="This is an optional column. If you can clearly identify under which cluster your item has been dispatched, please specify so; otherwise leave it blank. " sqref="E2:E4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" sqref="C1"/>
    </sheetView>
  </sheetViews>
  <sheetFormatPr defaultColWidth="10.875" defaultRowHeight="15.75"/>
  <cols>
    <col min="1" max="1" width="14" style="17" customWidth="1"/>
    <col min="2" max="2" width="41.75" style="41" customWidth="1"/>
    <col min="3" max="3" width="17" style="41" customWidth="1"/>
    <col min="4" max="4" width="15.625" style="41" customWidth="1"/>
    <col min="5" max="5" width="23.625" style="41" bestFit="1" customWidth="1"/>
    <col min="6" max="6" width="10.625" style="41" customWidth="1"/>
    <col min="7" max="7" width="12.625" style="41" customWidth="1"/>
    <col min="8" max="8" width="15.5" style="41" bestFit="1" customWidth="1"/>
    <col min="9" max="9" width="17.875" style="40" customWidth="1"/>
    <col min="10" max="10" width="12.875" style="43" customWidth="1"/>
    <col min="11" max="11" width="14.875" style="44" customWidth="1"/>
    <col min="12" max="12" width="13.875" style="43" customWidth="1"/>
    <col min="13" max="13" width="12.375" style="44" customWidth="1"/>
    <col min="14" max="14" width="9.125" style="43" customWidth="1"/>
    <col min="15" max="15" width="16.625" style="45" customWidth="1"/>
    <col min="16" max="16" width="15.125" style="45" customWidth="1"/>
    <col min="17" max="17" width="17.375" style="45" bestFit="1" customWidth="1"/>
    <col min="18" max="18" width="18.125" style="45" bestFit="1" customWidth="1"/>
    <col min="19" max="19" width="16.875" style="45" customWidth="1"/>
    <col min="20" max="20" width="16.375" style="45" customWidth="1"/>
    <col min="21" max="21" width="10.125" style="45" customWidth="1"/>
    <col min="22" max="22" width="11.375" style="45" customWidth="1"/>
    <col min="23" max="25" width="12" style="45" customWidth="1"/>
    <col min="26" max="26" width="10" style="45" customWidth="1"/>
    <col min="27" max="27" width="13.625" style="45" customWidth="1"/>
    <col min="28" max="28" width="24" style="44" bestFit="1" customWidth="1"/>
    <col min="29" max="29" width="11.625" style="43" customWidth="1"/>
    <col min="30" max="30" width="15.875" style="45" customWidth="1"/>
    <col min="31" max="31" width="11.875" style="45" customWidth="1"/>
    <col min="32" max="32" width="12.5" style="45" customWidth="1"/>
    <col min="33" max="33" width="14.625" style="44" customWidth="1"/>
    <col min="34" max="34" width="15.375" style="47" customWidth="1"/>
    <col min="35" max="36" width="10.875" style="48" customWidth="1"/>
    <col min="37" max="16384" width="10.875" style="48"/>
  </cols>
  <sheetData>
    <row r="1" spans="1:71" s="964" customFormat="1" ht="17.100000000000001" customHeight="1" thickTop="1" thickBot="1">
      <c r="B1" s="2" t="s">
        <v>0</v>
      </c>
      <c r="C1" s="91" t="s">
        <v>896</v>
      </c>
      <c r="D1" s="92" t="s">
        <v>1</v>
      </c>
      <c r="E1" s="829" t="s">
        <v>92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71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71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71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71">
      <c r="A5" s="17" t="s">
        <v>51</v>
      </c>
      <c r="B5" s="1212" t="s">
        <v>94</v>
      </c>
      <c r="C5" s="1212" t="s">
        <v>43</v>
      </c>
      <c r="D5" s="1211"/>
      <c r="E5" s="1212" t="s">
        <v>50</v>
      </c>
      <c r="F5" s="1221"/>
      <c r="G5" s="1221"/>
      <c r="H5" s="1211">
        <f>I5+J5</f>
        <v>350</v>
      </c>
      <c r="I5" s="1211"/>
      <c r="J5" s="1221">
        <v>350</v>
      </c>
      <c r="K5" s="1216">
        <f>IF(SUM(L5:AJ5)=0, "", SUM(L5:AJ5))</f>
        <v>550</v>
      </c>
      <c r="L5" s="952"/>
      <c r="M5" s="955"/>
      <c r="N5" s="952"/>
      <c r="O5" s="955"/>
      <c r="P5" s="952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>
        <v>550</v>
      </c>
      <c r="AD5" s="955"/>
      <c r="AE5" s="952"/>
      <c r="AF5" s="956"/>
      <c r="AG5" s="956"/>
      <c r="AH5" s="956"/>
      <c r="AI5" s="955"/>
      <c r="AJ5" s="957"/>
      <c r="AK5" s="973"/>
      <c r="AL5" s="973"/>
      <c r="AM5" s="973"/>
      <c r="AN5" s="973"/>
      <c r="AO5" s="973"/>
      <c r="AP5" s="973"/>
      <c r="AQ5" s="973"/>
      <c r="AR5" s="973"/>
      <c r="AS5" s="973"/>
      <c r="AT5" s="973"/>
      <c r="AU5" s="973"/>
      <c r="AV5" s="973"/>
      <c r="AW5" s="973"/>
      <c r="AX5" s="973"/>
      <c r="AY5" s="973"/>
      <c r="AZ5" s="973"/>
      <c r="BA5" s="973"/>
      <c r="BB5" s="973"/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</row>
    <row r="6" spans="1:71">
      <c r="A6" s="17" t="s">
        <v>79</v>
      </c>
      <c r="B6" s="1212" t="s">
        <v>93</v>
      </c>
      <c r="C6" s="1212" t="s">
        <v>43</v>
      </c>
      <c r="D6" s="1211"/>
      <c r="E6" s="1212" t="s">
        <v>50</v>
      </c>
      <c r="F6" s="1221"/>
      <c r="G6" s="1221">
        <v>0</v>
      </c>
      <c r="H6" s="1211">
        <f t="shared" ref="H6:H24" si="0">I6+J6</f>
        <v>62</v>
      </c>
      <c r="I6" s="1211"/>
      <c r="J6" s="1221">
        <v>62</v>
      </c>
      <c r="K6" s="1216">
        <f t="shared" ref="K6:K24" si="1">IF(SUM(L6:AJ6)=0, "", SUM(L6:AJ6))</f>
        <v>1022</v>
      </c>
      <c r="L6" s="952"/>
      <c r="M6" s="955"/>
      <c r="N6" s="952">
        <v>417</v>
      </c>
      <c r="O6" s="955"/>
      <c r="P6" s="952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>
        <v>605</v>
      </c>
      <c r="AD6" s="955"/>
      <c r="AE6" s="952"/>
      <c r="AF6" s="956"/>
      <c r="AG6" s="956"/>
      <c r="AH6" s="956"/>
      <c r="AI6" s="955"/>
      <c r="AJ6" s="957"/>
      <c r="AK6" s="973"/>
      <c r="AL6" s="973"/>
      <c r="AM6" s="973"/>
      <c r="AN6" s="973"/>
      <c r="AO6" s="973"/>
      <c r="AP6" s="973"/>
      <c r="AQ6" s="973"/>
      <c r="AR6" s="973"/>
      <c r="AS6" s="973"/>
      <c r="AT6" s="973"/>
      <c r="AU6" s="973"/>
      <c r="AV6" s="973"/>
      <c r="AW6" s="973"/>
      <c r="AX6" s="973"/>
      <c r="AY6" s="973"/>
      <c r="AZ6" s="973"/>
      <c r="BA6" s="973"/>
      <c r="BB6" s="973"/>
      <c r="BC6" s="973"/>
      <c r="BD6" s="973"/>
      <c r="BE6" s="973"/>
      <c r="BF6" s="973"/>
      <c r="BG6" s="973"/>
      <c r="BH6" s="973"/>
      <c r="BI6" s="973"/>
      <c r="BJ6" s="973"/>
      <c r="BK6" s="973"/>
      <c r="BL6" s="973"/>
      <c r="BM6" s="973"/>
      <c r="BN6" s="973"/>
      <c r="BO6" s="973"/>
      <c r="BP6" s="973"/>
      <c r="BQ6" s="973"/>
      <c r="BR6" s="973"/>
      <c r="BS6" s="973"/>
    </row>
    <row r="7" spans="1:71">
      <c r="A7" s="17" t="s">
        <v>96</v>
      </c>
      <c r="B7" s="1212" t="s">
        <v>96</v>
      </c>
      <c r="C7" s="1212" t="s">
        <v>43</v>
      </c>
      <c r="D7" s="1211"/>
      <c r="E7" s="1212" t="s">
        <v>50</v>
      </c>
      <c r="F7" s="1221"/>
      <c r="G7" s="1221"/>
      <c r="H7" s="1211">
        <f t="shared" si="0"/>
        <v>106</v>
      </c>
      <c r="I7" s="1211"/>
      <c r="J7" s="1221">
        <v>106</v>
      </c>
      <c r="K7" s="1216" t="str">
        <f t="shared" si="1"/>
        <v/>
      </c>
      <c r="L7" s="952"/>
      <c r="M7" s="955"/>
      <c r="N7" s="952"/>
      <c r="O7" s="955"/>
      <c r="P7" s="952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/>
      <c r="AD7" s="955"/>
      <c r="AE7" s="952"/>
      <c r="AF7" s="956"/>
      <c r="AG7" s="956"/>
      <c r="AH7" s="956"/>
      <c r="AI7" s="955"/>
      <c r="AJ7" s="957"/>
      <c r="AK7" s="973"/>
      <c r="AL7" s="973"/>
      <c r="AM7" s="973"/>
      <c r="AN7" s="973"/>
      <c r="AO7" s="973"/>
      <c r="AP7" s="973"/>
      <c r="AQ7" s="973"/>
      <c r="AR7" s="973"/>
      <c r="AS7" s="973"/>
      <c r="AT7" s="973"/>
      <c r="AU7" s="973"/>
      <c r="AV7" s="973"/>
      <c r="AW7" s="973"/>
      <c r="AX7" s="973"/>
      <c r="AY7" s="973"/>
      <c r="AZ7" s="973"/>
      <c r="BA7" s="973"/>
      <c r="BB7" s="973"/>
      <c r="BC7" s="973"/>
      <c r="BD7" s="973"/>
      <c r="BE7" s="973"/>
      <c r="BF7" s="973"/>
      <c r="BG7" s="973"/>
      <c r="BH7" s="973"/>
      <c r="BI7" s="973"/>
      <c r="BJ7" s="973"/>
      <c r="BK7" s="973"/>
      <c r="BL7" s="973"/>
      <c r="BM7" s="973"/>
      <c r="BN7" s="973"/>
      <c r="BO7" s="973"/>
      <c r="BP7" s="973"/>
      <c r="BQ7" s="973"/>
      <c r="BR7" s="973"/>
      <c r="BS7" s="973"/>
    </row>
    <row r="8" spans="1:71">
      <c r="A8" s="17" t="s">
        <v>47</v>
      </c>
      <c r="B8" s="1212" t="s">
        <v>95</v>
      </c>
      <c r="C8" s="1212" t="s">
        <v>43</v>
      </c>
      <c r="D8" s="1211"/>
      <c r="E8" s="1212" t="s">
        <v>50</v>
      </c>
      <c r="F8" s="1221"/>
      <c r="G8" s="1221"/>
      <c r="H8" s="1211">
        <f t="shared" si="0"/>
        <v>765</v>
      </c>
      <c r="I8" s="1212">
        <v>415</v>
      </c>
      <c r="J8" s="1221">
        <v>350</v>
      </c>
      <c r="K8" s="1216" t="str">
        <f t="shared" si="1"/>
        <v/>
      </c>
      <c r="L8" s="952"/>
      <c r="M8" s="955"/>
      <c r="N8" s="952"/>
      <c r="O8" s="955"/>
      <c r="P8" s="952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5"/>
      <c r="AE8" s="952"/>
      <c r="AF8" s="956"/>
      <c r="AG8" s="956"/>
      <c r="AH8" s="956"/>
      <c r="AI8" s="955"/>
      <c r="AJ8" s="957"/>
      <c r="AK8" s="973"/>
      <c r="AL8" s="973"/>
      <c r="AM8" s="973"/>
      <c r="AN8" s="973"/>
      <c r="AO8" s="973"/>
      <c r="AP8" s="973"/>
      <c r="AQ8" s="973"/>
      <c r="AR8" s="973"/>
      <c r="AS8" s="973"/>
      <c r="AT8" s="973"/>
      <c r="AU8" s="973"/>
      <c r="AV8" s="973"/>
      <c r="AW8" s="973"/>
      <c r="AX8" s="973"/>
      <c r="AY8" s="973"/>
      <c r="AZ8" s="973"/>
      <c r="BA8" s="973"/>
      <c r="BB8" s="973"/>
      <c r="BC8" s="973"/>
      <c r="BD8" s="973"/>
      <c r="BE8" s="973"/>
      <c r="BF8" s="973"/>
      <c r="BG8" s="973"/>
      <c r="BH8" s="973"/>
      <c r="BI8" s="973"/>
      <c r="BJ8" s="973"/>
      <c r="BK8" s="973"/>
      <c r="BL8" s="973"/>
      <c r="BM8" s="973"/>
      <c r="BN8" s="973"/>
      <c r="BO8" s="973"/>
      <c r="BP8" s="973"/>
      <c r="BQ8" s="973"/>
      <c r="BR8" s="973"/>
      <c r="BS8" s="973"/>
    </row>
    <row r="9" spans="1:71">
      <c r="A9" s="17" t="s">
        <v>338</v>
      </c>
      <c r="B9" s="1212" t="s">
        <v>100</v>
      </c>
      <c r="C9" s="1212" t="s">
        <v>43</v>
      </c>
      <c r="D9" s="1211"/>
      <c r="E9" s="1212" t="s">
        <v>50</v>
      </c>
      <c r="F9" s="1221"/>
      <c r="G9" s="1221"/>
      <c r="H9" s="1211">
        <f t="shared" si="0"/>
        <v>30</v>
      </c>
      <c r="I9" s="1211"/>
      <c r="J9" s="1221">
        <v>30</v>
      </c>
      <c r="K9" s="1216" t="str">
        <f t="shared" si="1"/>
        <v/>
      </c>
      <c r="L9" s="952"/>
      <c r="M9" s="955"/>
      <c r="N9" s="952"/>
      <c r="O9" s="955"/>
      <c r="P9" s="952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5"/>
      <c r="AE9" s="952"/>
      <c r="AF9" s="956"/>
      <c r="AG9" s="956"/>
      <c r="AH9" s="956"/>
      <c r="AI9" s="955"/>
      <c r="AJ9" s="957"/>
      <c r="AK9" s="973"/>
      <c r="AL9" s="973"/>
      <c r="AM9" s="973"/>
      <c r="AN9" s="973"/>
      <c r="AO9" s="973"/>
      <c r="AP9" s="973"/>
      <c r="AQ9" s="973"/>
      <c r="AR9" s="973"/>
      <c r="AS9" s="973"/>
      <c r="AT9" s="973"/>
      <c r="AU9" s="973"/>
      <c r="AV9" s="973"/>
      <c r="AW9" s="973"/>
      <c r="AX9" s="973"/>
      <c r="AY9" s="973"/>
      <c r="AZ9" s="973"/>
      <c r="BA9" s="973"/>
      <c r="BB9" s="973"/>
      <c r="BC9" s="973"/>
      <c r="BD9" s="973"/>
      <c r="BE9" s="973"/>
      <c r="BF9" s="973"/>
      <c r="BG9" s="973"/>
      <c r="BH9" s="973"/>
      <c r="BI9" s="973"/>
      <c r="BJ9" s="973"/>
      <c r="BK9" s="973"/>
      <c r="BL9" s="973"/>
      <c r="BM9" s="973"/>
      <c r="BN9" s="973"/>
      <c r="BO9" s="973"/>
      <c r="BP9" s="973"/>
      <c r="BQ9" s="973"/>
      <c r="BR9" s="973"/>
      <c r="BS9" s="973"/>
    </row>
    <row r="10" spans="1:71">
      <c r="A10" s="17" t="s">
        <v>339</v>
      </c>
      <c r="B10" s="1212" t="s">
        <v>99</v>
      </c>
      <c r="C10" s="1212" t="s">
        <v>43</v>
      </c>
      <c r="D10" s="1211"/>
      <c r="E10" s="1212" t="s">
        <v>50</v>
      </c>
      <c r="F10" s="1221"/>
      <c r="G10" s="1221"/>
      <c r="H10" s="1211">
        <f t="shared" si="0"/>
        <v>16</v>
      </c>
      <c r="I10" s="1211"/>
      <c r="J10" s="1221">
        <v>16</v>
      </c>
      <c r="K10" s="1216" t="str">
        <f t="shared" si="1"/>
        <v/>
      </c>
      <c r="L10" s="952"/>
      <c r="M10" s="955"/>
      <c r="N10" s="952"/>
      <c r="O10" s="955"/>
      <c r="P10" s="952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956"/>
      <c r="AD10" s="955"/>
      <c r="AE10" s="952"/>
      <c r="AF10" s="956"/>
      <c r="AG10" s="956"/>
      <c r="AH10" s="956"/>
      <c r="AI10" s="955"/>
      <c r="AJ10" s="957"/>
      <c r="AK10" s="973"/>
      <c r="AL10" s="973"/>
      <c r="AM10" s="973"/>
      <c r="AN10" s="973"/>
      <c r="AO10" s="973"/>
      <c r="AP10" s="973"/>
      <c r="AQ10" s="973"/>
      <c r="AR10" s="973"/>
      <c r="AS10" s="973"/>
      <c r="AT10" s="973"/>
      <c r="AU10" s="973"/>
      <c r="AV10" s="973"/>
      <c r="AW10" s="973"/>
      <c r="AX10" s="973"/>
      <c r="AY10" s="973"/>
      <c r="AZ10" s="973"/>
      <c r="BA10" s="973"/>
      <c r="BB10" s="973"/>
      <c r="BC10" s="973"/>
      <c r="BD10" s="973"/>
      <c r="BE10" s="973"/>
      <c r="BF10" s="973"/>
      <c r="BG10" s="973"/>
      <c r="BH10" s="973"/>
      <c r="BI10" s="973"/>
      <c r="BJ10" s="973"/>
      <c r="BK10" s="973"/>
      <c r="BL10" s="973"/>
      <c r="BM10" s="973"/>
      <c r="BN10" s="973"/>
      <c r="BO10" s="973"/>
      <c r="BP10" s="973"/>
      <c r="BQ10" s="973"/>
      <c r="BR10" s="973"/>
      <c r="BS10" s="973"/>
    </row>
    <row r="11" spans="1:71">
      <c r="A11" s="17" t="s">
        <v>101</v>
      </c>
      <c r="B11" s="1212" t="s">
        <v>102</v>
      </c>
      <c r="C11" s="1212" t="s">
        <v>43</v>
      </c>
      <c r="D11" s="1211"/>
      <c r="E11" s="1212" t="s">
        <v>50</v>
      </c>
      <c r="F11" s="1221"/>
      <c r="G11" s="1221"/>
      <c r="H11" s="1211">
        <f t="shared" si="0"/>
        <v>6</v>
      </c>
      <c r="I11" s="1211"/>
      <c r="J11" s="1221">
        <v>6</v>
      </c>
      <c r="K11" s="1216">
        <f t="shared" si="1"/>
        <v>2</v>
      </c>
      <c r="L11" s="965"/>
      <c r="M11" s="966"/>
      <c r="N11" s="967">
        <v>1</v>
      </c>
      <c r="O11" s="968"/>
      <c r="P11" s="969">
        <v>1</v>
      </c>
      <c r="Q11" s="970"/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68"/>
      <c r="AE11" s="969"/>
      <c r="AF11" s="970"/>
      <c r="AG11" s="970"/>
      <c r="AH11" s="970"/>
      <c r="AI11" s="968"/>
      <c r="AJ11" s="957"/>
      <c r="AK11" s="973"/>
      <c r="AL11" s="973"/>
      <c r="AM11" s="973"/>
      <c r="AN11" s="973"/>
      <c r="AO11" s="973"/>
      <c r="AP11" s="973"/>
      <c r="AQ11" s="973"/>
      <c r="AR11" s="973"/>
      <c r="AS11" s="973"/>
      <c r="AT11" s="973"/>
      <c r="AU11" s="973"/>
      <c r="AV11" s="973"/>
      <c r="AW11" s="973"/>
      <c r="AX11" s="973"/>
      <c r="AY11" s="973"/>
      <c r="AZ11" s="973"/>
      <c r="BA11" s="973"/>
      <c r="BB11" s="973"/>
      <c r="BC11" s="973"/>
      <c r="BD11" s="973"/>
      <c r="BE11" s="973"/>
      <c r="BF11" s="973"/>
      <c r="BG11" s="973"/>
      <c r="BH11" s="973"/>
      <c r="BI11" s="973"/>
      <c r="BJ11" s="973"/>
      <c r="BK11" s="973"/>
      <c r="BL11" s="973"/>
      <c r="BM11" s="973"/>
      <c r="BN11" s="973"/>
      <c r="BO11" s="973"/>
      <c r="BP11" s="973"/>
      <c r="BQ11" s="973"/>
      <c r="BR11" s="973"/>
      <c r="BS11" s="973"/>
    </row>
    <row r="12" spans="1:71">
      <c r="A12" s="17" t="s">
        <v>97</v>
      </c>
      <c r="B12" s="1212" t="s">
        <v>98</v>
      </c>
      <c r="C12" s="1212" t="s">
        <v>43</v>
      </c>
      <c r="D12" s="1211"/>
      <c r="E12" s="1212" t="s">
        <v>50</v>
      </c>
      <c r="F12" s="1221"/>
      <c r="G12" s="1221"/>
      <c r="H12" s="1211">
        <f t="shared" si="0"/>
        <v>1</v>
      </c>
      <c r="I12" s="1211"/>
      <c r="J12" s="1221">
        <v>1</v>
      </c>
      <c r="K12" s="1216">
        <f t="shared" si="1"/>
        <v>1</v>
      </c>
      <c r="L12" s="952"/>
      <c r="M12" s="955"/>
      <c r="N12" s="952"/>
      <c r="O12" s="955"/>
      <c r="P12" s="952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>
        <v>1</v>
      </c>
      <c r="AD12" s="955"/>
      <c r="AE12" s="952"/>
      <c r="AF12" s="956"/>
      <c r="AG12" s="956"/>
      <c r="AH12" s="956"/>
      <c r="AI12" s="955"/>
      <c r="AJ12" s="957"/>
      <c r="AK12" s="973"/>
      <c r="AL12" s="973"/>
      <c r="AM12" s="973"/>
      <c r="AN12" s="973"/>
      <c r="AO12" s="973"/>
      <c r="AP12" s="973"/>
      <c r="AQ12" s="973"/>
      <c r="AR12" s="973"/>
      <c r="AS12" s="973"/>
      <c r="AT12" s="973"/>
      <c r="AU12" s="973"/>
      <c r="AV12" s="973"/>
      <c r="AW12" s="973"/>
      <c r="AX12" s="973"/>
      <c r="AY12" s="973"/>
      <c r="AZ12" s="973"/>
      <c r="BA12" s="973"/>
      <c r="BB12" s="973"/>
      <c r="BC12" s="973"/>
      <c r="BD12" s="973"/>
      <c r="BE12" s="973"/>
      <c r="BF12" s="973"/>
      <c r="BG12" s="973"/>
      <c r="BH12" s="973"/>
      <c r="BI12" s="973"/>
      <c r="BJ12" s="973"/>
      <c r="BK12" s="973"/>
      <c r="BL12" s="973"/>
      <c r="BM12" s="973"/>
      <c r="BN12" s="973"/>
      <c r="BO12" s="973"/>
      <c r="BP12" s="973"/>
      <c r="BQ12" s="973"/>
      <c r="BR12" s="973"/>
      <c r="BS12" s="973"/>
    </row>
    <row r="13" spans="1:71">
      <c r="A13" s="17" t="s">
        <v>79</v>
      </c>
      <c r="B13" s="1243" t="s">
        <v>767</v>
      </c>
      <c r="C13" s="1243" t="s">
        <v>43</v>
      </c>
      <c r="D13" s="1243" t="s">
        <v>789</v>
      </c>
      <c r="E13" s="1243" t="s">
        <v>50</v>
      </c>
      <c r="F13" s="1244"/>
      <c r="G13" s="1244"/>
      <c r="H13" s="1211">
        <f t="shared" si="0"/>
        <v>67</v>
      </c>
      <c r="I13" s="1245"/>
      <c r="J13" s="1244">
        <v>67</v>
      </c>
      <c r="K13" s="1216">
        <f t="shared" si="1"/>
        <v>2232</v>
      </c>
      <c r="L13" s="974"/>
      <c r="M13" s="975"/>
      <c r="N13" s="974"/>
      <c r="O13" s="975"/>
      <c r="P13" s="974"/>
      <c r="Q13" s="976"/>
      <c r="R13" s="976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8">
        <v>2232</v>
      </c>
      <c r="AE13" s="979"/>
      <c r="AF13" s="980"/>
      <c r="AG13" s="980"/>
      <c r="AH13" s="980"/>
      <c r="AI13" s="971"/>
      <c r="AJ13" s="1255"/>
      <c r="AK13" s="973"/>
      <c r="AL13" s="973"/>
      <c r="AM13" s="973"/>
      <c r="AN13" s="973"/>
      <c r="AO13" s="973"/>
      <c r="AP13" s="973"/>
      <c r="AQ13" s="973"/>
      <c r="AR13" s="973"/>
      <c r="AS13" s="973"/>
      <c r="AT13" s="973"/>
      <c r="AU13" s="973"/>
      <c r="AV13" s="973"/>
      <c r="AW13" s="973"/>
      <c r="AX13" s="973"/>
      <c r="AY13" s="973"/>
      <c r="AZ13" s="973"/>
      <c r="BA13" s="973"/>
      <c r="BB13" s="973"/>
      <c r="BC13" s="973"/>
      <c r="BD13" s="973"/>
      <c r="BE13" s="973"/>
      <c r="BF13" s="973"/>
      <c r="BG13" s="973"/>
      <c r="BH13" s="973"/>
      <c r="BI13" s="973"/>
      <c r="BJ13" s="973"/>
      <c r="BK13" s="973"/>
      <c r="BL13" s="973"/>
      <c r="BM13" s="973"/>
      <c r="BN13" s="973"/>
      <c r="BO13" s="973"/>
      <c r="BP13" s="973"/>
      <c r="BQ13" s="973"/>
      <c r="BR13" s="973"/>
      <c r="BS13" s="973"/>
    </row>
    <row r="14" spans="1:71">
      <c r="A14" s="1215" t="s">
        <v>892</v>
      </c>
      <c r="B14" s="1212" t="s">
        <v>882</v>
      </c>
      <c r="C14" s="1212" t="s">
        <v>350</v>
      </c>
      <c r="D14" s="1211"/>
      <c r="E14" s="1212" t="s">
        <v>46</v>
      </c>
      <c r="F14" s="1211"/>
      <c r="G14" s="1211"/>
      <c r="H14" s="1211">
        <f t="shared" si="0"/>
        <v>0</v>
      </c>
      <c r="I14" s="1211"/>
      <c r="J14" s="1228"/>
      <c r="K14" s="1216">
        <f t="shared" si="1"/>
        <v>350</v>
      </c>
      <c r="L14" s="1211"/>
      <c r="M14" s="1211"/>
      <c r="N14" s="1211"/>
      <c r="O14" s="1211"/>
      <c r="P14" s="43">
        <v>350</v>
      </c>
      <c r="Q14" s="1211"/>
      <c r="R14" s="1211"/>
      <c r="S14" s="1211"/>
      <c r="T14" s="1211"/>
      <c r="U14" s="1211"/>
      <c r="V14" s="1211"/>
      <c r="W14" s="1211"/>
      <c r="X14" s="1211"/>
      <c r="Y14" s="1211"/>
      <c r="Z14" s="1211"/>
      <c r="AA14" s="1211"/>
      <c r="AB14" s="1211"/>
      <c r="AC14" s="1211"/>
      <c r="AD14" s="1211"/>
      <c r="AE14" s="1211"/>
      <c r="AF14" s="1211"/>
      <c r="AG14" s="1211"/>
      <c r="AH14" s="1211"/>
      <c r="AI14" s="1211"/>
      <c r="AJ14" s="1211"/>
      <c r="AK14" s="973"/>
      <c r="AL14" s="973"/>
      <c r="AM14" s="973"/>
      <c r="AN14" s="973"/>
      <c r="AO14" s="973"/>
      <c r="AP14" s="973"/>
      <c r="AQ14" s="973"/>
      <c r="AR14" s="973"/>
      <c r="AS14" s="973"/>
      <c r="AT14" s="973"/>
      <c r="AU14" s="973"/>
      <c r="AV14" s="973"/>
      <c r="AW14" s="973"/>
      <c r="AX14" s="973"/>
      <c r="AY14" s="973"/>
      <c r="AZ14" s="973"/>
      <c r="BA14" s="973"/>
      <c r="BB14" s="973"/>
      <c r="BC14" s="973"/>
      <c r="BD14" s="973"/>
      <c r="BE14" s="973"/>
      <c r="BF14" s="973"/>
      <c r="BG14" s="973"/>
      <c r="BH14" s="973"/>
      <c r="BI14" s="973"/>
      <c r="BJ14" s="973"/>
      <c r="BK14" s="973"/>
      <c r="BL14" s="973"/>
      <c r="BM14" s="973"/>
      <c r="BN14" s="973"/>
      <c r="BO14" s="973"/>
      <c r="BP14" s="973"/>
      <c r="BQ14" s="973"/>
      <c r="BR14" s="973"/>
      <c r="BS14" s="973"/>
    </row>
    <row r="15" spans="1:71">
      <c r="A15" s="1215" t="s">
        <v>144</v>
      </c>
      <c r="B15" s="1212" t="s">
        <v>883</v>
      </c>
      <c r="C15" s="1212" t="s">
        <v>675</v>
      </c>
      <c r="D15" s="1211"/>
      <c r="E15" s="1212" t="s">
        <v>46</v>
      </c>
      <c r="F15" s="1211"/>
      <c r="G15" s="1221"/>
      <c r="H15" s="1211">
        <f t="shared" si="0"/>
        <v>0</v>
      </c>
      <c r="I15" s="1211"/>
      <c r="J15" s="1228"/>
      <c r="K15" s="1216">
        <f t="shared" si="1"/>
        <v>260</v>
      </c>
      <c r="L15" s="55"/>
      <c r="M15" s="56"/>
      <c r="N15" s="55"/>
      <c r="O15" s="56"/>
      <c r="P15" s="55">
        <v>260</v>
      </c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0"/>
      <c r="AF15" s="61"/>
      <c r="AG15" s="61"/>
      <c r="AH15" s="61"/>
      <c r="AI15" s="62"/>
      <c r="AJ15" s="1211"/>
      <c r="AK15" s="973"/>
      <c r="AL15" s="973"/>
      <c r="AM15" s="973"/>
      <c r="AN15" s="973"/>
      <c r="AO15" s="973"/>
      <c r="AP15" s="973"/>
      <c r="AQ15" s="973"/>
      <c r="AR15" s="973"/>
      <c r="AS15" s="973"/>
      <c r="AT15" s="973"/>
      <c r="AU15" s="973"/>
      <c r="AV15" s="973"/>
      <c r="AW15" s="973"/>
      <c r="AX15" s="973"/>
      <c r="AY15" s="973"/>
      <c r="AZ15" s="973"/>
      <c r="BA15" s="973"/>
      <c r="BB15" s="973"/>
      <c r="BC15" s="973"/>
      <c r="BD15" s="973"/>
      <c r="BE15" s="973"/>
      <c r="BF15" s="973"/>
      <c r="BG15" s="973"/>
      <c r="BH15" s="973"/>
      <c r="BI15" s="973"/>
      <c r="BJ15" s="973"/>
      <c r="BK15" s="973"/>
      <c r="BL15" s="973"/>
      <c r="BM15" s="973"/>
      <c r="BN15" s="973"/>
      <c r="BO15" s="973"/>
      <c r="BP15" s="973"/>
      <c r="BQ15" s="973"/>
      <c r="BR15" s="973"/>
      <c r="BS15" s="973"/>
    </row>
    <row r="16" spans="1:71">
      <c r="A16" s="1215" t="s">
        <v>51</v>
      </c>
      <c r="B16" s="1212" t="s">
        <v>884</v>
      </c>
      <c r="C16" s="1212" t="s">
        <v>43</v>
      </c>
      <c r="D16" s="1211"/>
      <c r="E16" s="1212" t="s">
        <v>46</v>
      </c>
      <c r="F16" s="1211"/>
      <c r="G16" s="1221"/>
      <c r="H16" s="1211">
        <f t="shared" si="0"/>
        <v>14</v>
      </c>
      <c r="I16" s="1211"/>
      <c r="J16" s="1228">
        <v>14</v>
      </c>
      <c r="K16" s="1216" t="str">
        <f t="shared" si="1"/>
        <v/>
      </c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973"/>
      <c r="AL16" s="973"/>
      <c r="AM16" s="973"/>
      <c r="AN16" s="973"/>
      <c r="AO16" s="973"/>
      <c r="AP16" s="973"/>
      <c r="AQ16" s="973"/>
      <c r="AR16" s="973"/>
      <c r="AS16" s="973"/>
      <c r="AT16" s="973"/>
      <c r="AU16" s="973"/>
      <c r="AV16" s="973"/>
      <c r="AW16" s="973"/>
      <c r="AX16" s="973"/>
      <c r="AY16" s="973"/>
      <c r="AZ16" s="973"/>
      <c r="BA16" s="973"/>
      <c r="BB16" s="973"/>
      <c r="BC16" s="973"/>
      <c r="BD16" s="973"/>
      <c r="BE16" s="973"/>
      <c r="BF16" s="973"/>
      <c r="BG16" s="973"/>
      <c r="BH16" s="973"/>
      <c r="BI16" s="973"/>
      <c r="BJ16" s="973"/>
      <c r="BK16" s="973"/>
      <c r="BL16" s="973"/>
      <c r="BM16" s="973"/>
      <c r="BN16" s="973"/>
      <c r="BO16" s="973"/>
      <c r="BP16" s="973"/>
      <c r="BQ16" s="973"/>
      <c r="BR16" s="973"/>
      <c r="BS16" s="973"/>
    </row>
    <row r="17" spans="1:71">
      <c r="A17" s="1215" t="s">
        <v>409</v>
      </c>
      <c r="B17" s="1212" t="s">
        <v>409</v>
      </c>
      <c r="C17" s="1212" t="s">
        <v>43</v>
      </c>
      <c r="D17" s="1211"/>
      <c r="E17" s="1212" t="s">
        <v>46</v>
      </c>
      <c r="F17" s="1211"/>
      <c r="G17" s="1221"/>
      <c r="H17" s="1211">
        <f t="shared" si="0"/>
        <v>1</v>
      </c>
      <c r="I17" s="1211"/>
      <c r="J17" s="1229">
        <v>1</v>
      </c>
      <c r="K17" s="1216" t="str">
        <f t="shared" si="1"/>
        <v/>
      </c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1"/>
      <c r="AI17" s="1211"/>
      <c r="AJ17" s="1211"/>
      <c r="AK17" s="973"/>
      <c r="AL17" s="973"/>
      <c r="AM17" s="973"/>
      <c r="AN17" s="973"/>
      <c r="AO17" s="973"/>
      <c r="AP17" s="973"/>
      <c r="AQ17" s="973"/>
      <c r="AR17" s="973"/>
      <c r="AS17" s="973"/>
      <c r="AT17" s="973"/>
      <c r="AU17" s="973"/>
      <c r="AV17" s="973"/>
      <c r="AW17" s="973"/>
      <c r="AX17" s="973"/>
      <c r="AY17" s="973"/>
      <c r="AZ17" s="973"/>
      <c r="BA17" s="973"/>
      <c r="BB17" s="973"/>
      <c r="BC17" s="973"/>
      <c r="BD17" s="973"/>
      <c r="BE17" s="973"/>
      <c r="BF17" s="973"/>
      <c r="BG17" s="973"/>
      <c r="BH17" s="973"/>
      <c r="BI17" s="973"/>
      <c r="BJ17" s="973"/>
      <c r="BK17" s="973"/>
      <c r="BL17" s="973"/>
      <c r="BM17" s="973"/>
      <c r="BN17" s="973"/>
      <c r="BO17" s="973"/>
      <c r="BP17" s="973"/>
      <c r="BQ17" s="973"/>
      <c r="BR17" s="973"/>
      <c r="BS17" s="973"/>
    </row>
    <row r="18" spans="1:71">
      <c r="A18" s="1215" t="s">
        <v>893</v>
      </c>
      <c r="B18" s="1212" t="s">
        <v>885</v>
      </c>
      <c r="C18" s="1212" t="s">
        <v>43</v>
      </c>
      <c r="D18" s="1211"/>
      <c r="E18" s="1212" t="s">
        <v>46</v>
      </c>
      <c r="F18" s="1230"/>
      <c r="G18" s="1230"/>
      <c r="H18" s="1211">
        <f t="shared" si="0"/>
        <v>300</v>
      </c>
      <c r="I18" s="1230"/>
      <c r="J18" s="1229">
        <v>300</v>
      </c>
      <c r="K18" s="1216" t="str">
        <f t="shared" si="1"/>
        <v/>
      </c>
      <c r="L18" s="936"/>
      <c r="M18" s="937"/>
      <c r="N18" s="936"/>
      <c r="O18" s="937"/>
      <c r="P18" s="936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7"/>
      <c r="AE18" s="936"/>
      <c r="AF18" s="938"/>
      <c r="AG18" s="938"/>
      <c r="AH18" s="938"/>
      <c r="AI18" s="937"/>
      <c r="AJ18" s="953"/>
      <c r="AK18" s="973"/>
      <c r="AL18" s="973"/>
      <c r="AM18" s="973"/>
      <c r="AN18" s="973"/>
      <c r="AO18" s="973"/>
      <c r="AP18" s="973"/>
      <c r="AQ18" s="973"/>
      <c r="AR18" s="973"/>
      <c r="AS18" s="973"/>
      <c r="AT18" s="973"/>
      <c r="AU18" s="973"/>
      <c r="AV18" s="973"/>
      <c r="AW18" s="973"/>
      <c r="AX18" s="973"/>
      <c r="AY18" s="973"/>
      <c r="AZ18" s="973"/>
      <c r="BA18" s="973"/>
      <c r="BB18" s="973"/>
      <c r="BC18" s="973"/>
      <c r="BD18" s="973"/>
      <c r="BE18" s="973"/>
      <c r="BF18" s="973"/>
      <c r="BG18" s="973"/>
      <c r="BH18" s="973"/>
      <c r="BI18" s="973"/>
      <c r="BJ18" s="973"/>
      <c r="BK18" s="973"/>
      <c r="BL18" s="973"/>
      <c r="BM18" s="973"/>
      <c r="BN18" s="973"/>
      <c r="BO18" s="973"/>
      <c r="BP18" s="973"/>
      <c r="BQ18" s="973"/>
      <c r="BR18" s="973"/>
      <c r="BS18" s="973"/>
    </row>
    <row r="19" spans="1:71">
      <c r="A19" s="1215" t="s">
        <v>886</v>
      </c>
      <c r="B19" s="1212" t="s">
        <v>886</v>
      </c>
      <c r="C19" s="1212" t="s">
        <v>572</v>
      </c>
      <c r="D19" s="1211"/>
      <c r="E19" s="1212" t="s">
        <v>46</v>
      </c>
      <c r="F19" s="1230"/>
      <c r="G19" s="1230"/>
      <c r="H19" s="1211">
        <f t="shared" si="0"/>
        <v>105</v>
      </c>
      <c r="I19" s="1230"/>
      <c r="J19" s="1229">
        <v>105</v>
      </c>
      <c r="K19" s="1216" t="str">
        <f t="shared" si="1"/>
        <v/>
      </c>
      <c r="L19" s="936"/>
      <c r="M19" s="937"/>
      <c r="N19" s="936"/>
      <c r="O19" s="937"/>
      <c r="P19" s="936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7"/>
      <c r="AE19" s="936"/>
      <c r="AF19" s="938"/>
      <c r="AG19" s="938"/>
      <c r="AH19" s="938"/>
      <c r="AI19" s="937"/>
      <c r="AJ19" s="953"/>
      <c r="AK19" s="973"/>
      <c r="AL19" s="973"/>
      <c r="AM19" s="973"/>
      <c r="AN19" s="973"/>
      <c r="AO19" s="973"/>
      <c r="AP19" s="973"/>
      <c r="AQ19" s="973"/>
      <c r="AR19" s="973"/>
      <c r="AS19" s="973"/>
      <c r="AT19" s="973"/>
      <c r="AU19" s="973"/>
      <c r="AV19" s="973"/>
      <c r="AW19" s="973"/>
      <c r="AX19" s="973"/>
      <c r="AY19" s="973"/>
      <c r="AZ19" s="973"/>
      <c r="BA19" s="973"/>
      <c r="BB19" s="973"/>
      <c r="BC19" s="973"/>
      <c r="BD19" s="973"/>
      <c r="BE19" s="973"/>
      <c r="BF19" s="973"/>
      <c r="BG19" s="973"/>
      <c r="BH19" s="973"/>
      <c r="BI19" s="973"/>
      <c r="BJ19" s="973"/>
      <c r="BK19" s="973"/>
      <c r="BL19" s="973"/>
      <c r="BM19" s="973"/>
      <c r="BN19" s="973"/>
      <c r="BO19" s="973"/>
      <c r="BP19" s="973"/>
      <c r="BQ19" s="973"/>
      <c r="BR19" s="973"/>
      <c r="BS19" s="973"/>
    </row>
    <row r="20" spans="1:71">
      <c r="A20" s="1215" t="s">
        <v>894</v>
      </c>
      <c r="B20" s="1212" t="s">
        <v>887</v>
      </c>
      <c r="C20" s="1212" t="s">
        <v>572</v>
      </c>
      <c r="D20" s="1211"/>
      <c r="E20" s="1212" t="s">
        <v>46</v>
      </c>
      <c r="F20" s="1221"/>
      <c r="G20" s="1221"/>
      <c r="H20" s="1211">
        <f t="shared" si="0"/>
        <v>226</v>
      </c>
      <c r="I20" s="1221"/>
      <c r="J20" s="1229">
        <v>226</v>
      </c>
      <c r="K20" s="1216" t="str">
        <f t="shared" si="1"/>
        <v/>
      </c>
      <c r="L20" s="952"/>
      <c r="M20" s="955"/>
      <c r="N20" s="952"/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5"/>
      <c r="AE20" s="1242"/>
      <c r="AF20" s="956"/>
      <c r="AG20" s="956"/>
      <c r="AH20" s="956"/>
      <c r="AI20" s="955"/>
      <c r="AJ20" s="957"/>
      <c r="AK20" s="973"/>
      <c r="AL20" s="973"/>
      <c r="AM20" s="973"/>
      <c r="AN20" s="973"/>
      <c r="AO20" s="973"/>
      <c r="AP20" s="973"/>
      <c r="AQ20" s="973"/>
      <c r="AR20" s="973"/>
      <c r="AS20" s="973"/>
      <c r="AT20" s="973"/>
      <c r="AU20" s="973"/>
      <c r="AV20" s="973"/>
      <c r="AW20" s="973"/>
      <c r="AX20" s="973"/>
      <c r="AY20" s="973"/>
      <c r="AZ20" s="973"/>
      <c r="BA20" s="973"/>
      <c r="BB20" s="973"/>
      <c r="BC20" s="973"/>
      <c r="BD20" s="973"/>
      <c r="BE20" s="973"/>
      <c r="BF20" s="973"/>
      <c r="BG20" s="973"/>
      <c r="BH20" s="973"/>
      <c r="BI20" s="973"/>
      <c r="BJ20" s="973"/>
      <c r="BK20" s="973"/>
      <c r="BL20" s="973"/>
      <c r="BM20" s="973"/>
      <c r="BN20" s="973"/>
      <c r="BO20" s="973"/>
      <c r="BP20" s="973"/>
      <c r="BQ20" s="973"/>
      <c r="BR20" s="973"/>
      <c r="BS20" s="973"/>
    </row>
    <row r="21" spans="1:71">
      <c r="A21" s="1215" t="s">
        <v>888</v>
      </c>
      <c r="B21" s="1212" t="s">
        <v>888</v>
      </c>
      <c r="C21" s="1212" t="s">
        <v>43</v>
      </c>
      <c r="D21" s="1211"/>
      <c r="E21" s="1212" t="s">
        <v>46</v>
      </c>
      <c r="F21" s="1221"/>
      <c r="G21" s="1221"/>
      <c r="H21" s="1211">
        <f t="shared" si="0"/>
        <v>18</v>
      </c>
      <c r="I21" s="1221"/>
      <c r="J21" s="1229">
        <v>18</v>
      </c>
      <c r="K21" s="1216" t="str">
        <f t="shared" si="1"/>
        <v/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5"/>
      <c r="AE21" s="952"/>
      <c r="AF21" s="956"/>
      <c r="AG21" s="956"/>
      <c r="AH21" s="956"/>
      <c r="AI21" s="955"/>
      <c r="AJ21" s="957"/>
      <c r="AK21" s="973"/>
      <c r="AL21" s="973"/>
      <c r="AM21" s="973"/>
      <c r="AN21" s="973"/>
      <c r="AO21" s="973"/>
      <c r="AP21" s="973"/>
      <c r="AQ21" s="973"/>
      <c r="AR21" s="973"/>
      <c r="AS21" s="973"/>
      <c r="AT21" s="973"/>
      <c r="AU21" s="973"/>
      <c r="AV21" s="973"/>
      <c r="AW21" s="973"/>
      <c r="AX21" s="973"/>
      <c r="AY21" s="973"/>
      <c r="AZ21" s="973"/>
      <c r="BA21" s="973"/>
      <c r="BB21" s="973"/>
      <c r="BC21" s="973"/>
      <c r="BD21" s="973"/>
      <c r="BE21" s="973"/>
      <c r="BF21" s="973"/>
      <c r="BG21" s="973"/>
      <c r="BH21" s="973"/>
      <c r="BI21" s="973"/>
      <c r="BJ21" s="973"/>
      <c r="BK21" s="973"/>
      <c r="BL21" s="973"/>
      <c r="BM21" s="973"/>
      <c r="BN21" s="973"/>
      <c r="BO21" s="973"/>
      <c r="BP21" s="973"/>
      <c r="BQ21" s="973"/>
      <c r="BR21" s="973"/>
      <c r="BS21" s="973"/>
    </row>
    <row r="22" spans="1:71">
      <c r="A22" s="1215" t="s">
        <v>895</v>
      </c>
      <c r="B22" s="1212" t="s">
        <v>889</v>
      </c>
      <c r="C22" s="1212" t="s">
        <v>43</v>
      </c>
      <c r="D22" s="1211"/>
      <c r="E22" s="1212" t="s">
        <v>50</v>
      </c>
      <c r="F22" s="1221"/>
      <c r="G22" s="1221"/>
      <c r="H22" s="1211">
        <f t="shared" si="0"/>
        <v>28</v>
      </c>
      <c r="I22" s="1221"/>
      <c r="J22" s="1229">
        <v>28</v>
      </c>
      <c r="K22" s="1216" t="str">
        <f t="shared" si="1"/>
        <v/>
      </c>
      <c r="L22" s="952"/>
      <c r="M22" s="955"/>
      <c r="N22" s="952"/>
      <c r="O22" s="955"/>
      <c r="P22" s="952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5"/>
      <c r="AE22" s="952"/>
      <c r="AF22" s="956"/>
      <c r="AG22" s="956"/>
      <c r="AH22" s="956"/>
      <c r="AI22" s="955"/>
      <c r="AJ22" s="957"/>
      <c r="AK22" s="973"/>
      <c r="AL22" s="973"/>
      <c r="AM22" s="973"/>
      <c r="AN22" s="973"/>
      <c r="AO22" s="973"/>
      <c r="AP22" s="973"/>
      <c r="AQ22" s="973"/>
      <c r="AR22" s="973"/>
      <c r="AS22" s="973"/>
      <c r="AT22" s="973"/>
      <c r="AU22" s="973"/>
      <c r="AV22" s="973"/>
      <c r="AW22" s="973"/>
      <c r="AX22" s="973"/>
      <c r="AY22" s="973"/>
      <c r="AZ22" s="973"/>
      <c r="BA22" s="973"/>
      <c r="BB22" s="973"/>
      <c r="BC22" s="973"/>
      <c r="BD22" s="973"/>
      <c r="BE22" s="973"/>
      <c r="BF22" s="973"/>
      <c r="BG22" s="973"/>
      <c r="BH22" s="973"/>
      <c r="BI22" s="973"/>
      <c r="BJ22" s="973"/>
      <c r="BK22" s="973"/>
      <c r="BL22" s="973"/>
      <c r="BM22" s="973"/>
      <c r="BN22" s="973"/>
      <c r="BO22" s="973"/>
      <c r="BP22" s="973"/>
      <c r="BQ22" s="973"/>
      <c r="BR22" s="973"/>
      <c r="BS22" s="973"/>
    </row>
    <row r="23" spans="1:71">
      <c r="A23" s="1215" t="s">
        <v>890</v>
      </c>
      <c r="B23" s="1212" t="s">
        <v>890</v>
      </c>
      <c r="C23" s="1212" t="s">
        <v>43</v>
      </c>
      <c r="D23" s="1211"/>
      <c r="E23" s="1212" t="s">
        <v>46</v>
      </c>
      <c r="F23" s="1221"/>
      <c r="G23" s="1221"/>
      <c r="H23" s="1211">
        <f t="shared" si="0"/>
        <v>19</v>
      </c>
      <c r="I23" s="1221"/>
      <c r="J23" s="1229">
        <v>19</v>
      </c>
      <c r="K23" s="1216" t="str">
        <f t="shared" si="1"/>
        <v/>
      </c>
      <c r="L23" s="952"/>
      <c r="M23" s="955"/>
      <c r="N23" s="952"/>
      <c r="O23" s="955"/>
      <c r="P23" s="952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5"/>
      <c r="AE23" s="952"/>
      <c r="AF23" s="956"/>
      <c r="AG23" s="956"/>
      <c r="AH23" s="956"/>
      <c r="AI23" s="955"/>
      <c r="AJ23" s="957"/>
      <c r="AK23" s="973"/>
      <c r="AL23" s="973"/>
      <c r="AM23" s="973"/>
      <c r="AN23" s="973"/>
      <c r="AO23" s="973"/>
      <c r="AP23" s="973"/>
      <c r="AQ23" s="973"/>
      <c r="AR23" s="973"/>
      <c r="AS23" s="973"/>
      <c r="AT23" s="973"/>
      <c r="AU23" s="973"/>
      <c r="AV23" s="973"/>
      <c r="AW23" s="973"/>
      <c r="AX23" s="973"/>
      <c r="AY23" s="973"/>
      <c r="AZ23" s="973"/>
      <c r="BA23" s="973"/>
      <c r="BB23" s="973"/>
      <c r="BC23" s="973"/>
      <c r="BD23" s="973"/>
      <c r="BE23" s="973"/>
      <c r="BF23" s="973"/>
      <c r="BG23" s="973"/>
      <c r="BH23" s="973"/>
      <c r="BI23" s="973"/>
      <c r="BJ23" s="973"/>
      <c r="BK23" s="973"/>
      <c r="BL23" s="973"/>
      <c r="BM23" s="973"/>
      <c r="BN23" s="973"/>
      <c r="BO23" s="973"/>
      <c r="BP23" s="973"/>
      <c r="BQ23" s="973"/>
      <c r="BR23" s="973"/>
      <c r="BS23" s="973"/>
    </row>
    <row r="24" spans="1:71">
      <c r="A24" s="1215" t="s">
        <v>780</v>
      </c>
      <c r="B24" s="1212" t="s">
        <v>891</v>
      </c>
      <c r="C24" s="1212" t="s">
        <v>43</v>
      </c>
      <c r="D24" s="1211"/>
      <c r="E24" s="1212" t="s">
        <v>46</v>
      </c>
      <c r="F24" s="1221"/>
      <c r="G24" s="1221"/>
      <c r="H24" s="1211">
        <f t="shared" si="0"/>
        <v>15</v>
      </c>
      <c r="I24" s="1221"/>
      <c r="J24" s="1229">
        <v>15</v>
      </c>
      <c r="K24" s="1216" t="str">
        <f t="shared" si="1"/>
        <v/>
      </c>
      <c r="L24" s="952"/>
      <c r="M24" s="955"/>
      <c r="N24" s="952"/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956"/>
      <c r="AD24" s="955"/>
      <c r="AE24" s="952"/>
      <c r="AF24" s="956"/>
      <c r="AG24" s="956"/>
      <c r="AH24" s="956"/>
      <c r="AI24" s="955"/>
      <c r="AJ24" s="957"/>
      <c r="AK24" s="973"/>
      <c r="AL24" s="973"/>
      <c r="AM24" s="973"/>
      <c r="AN24" s="973"/>
      <c r="AO24" s="973"/>
      <c r="AP24" s="973"/>
      <c r="AQ24" s="973"/>
      <c r="AR24" s="973"/>
      <c r="AS24" s="973"/>
      <c r="AT24" s="973"/>
      <c r="AU24" s="973"/>
      <c r="AV24" s="973"/>
      <c r="AW24" s="973"/>
      <c r="AX24" s="973"/>
      <c r="AY24" s="973"/>
      <c r="AZ24" s="973"/>
      <c r="BA24" s="973"/>
      <c r="BB24" s="973"/>
      <c r="BC24" s="973"/>
      <c r="BD24" s="973"/>
      <c r="BE24" s="973"/>
      <c r="BF24" s="973"/>
      <c r="BG24" s="973"/>
      <c r="BH24" s="973"/>
      <c r="BI24" s="973"/>
      <c r="BJ24" s="973"/>
      <c r="BK24" s="973"/>
      <c r="BL24" s="973"/>
      <c r="BM24" s="973"/>
      <c r="BN24" s="973"/>
      <c r="BO24" s="973"/>
      <c r="BP24" s="973"/>
      <c r="BQ24" s="973"/>
      <c r="BR24" s="973"/>
      <c r="BS24" s="973"/>
    </row>
    <row r="25" spans="1:71">
      <c r="F25" s="42"/>
      <c r="G25" s="42"/>
      <c r="H25" s="1211"/>
      <c r="I25" s="42" t="str">
        <f t="shared" ref="I25:I68" si="2">IF(SUM(J25:AH25)=0, "", SUM(J25:AH25))</f>
        <v/>
      </c>
      <c r="J25" s="1147"/>
      <c r="K25" s="1216" t="str">
        <f t="shared" ref="K25:K40" si="3">IF(SUM(L25:AJ25)=0, "", SUM(L25:AJ25))</f>
        <v/>
      </c>
      <c r="L25" s="952"/>
      <c r="M25" s="955"/>
      <c r="N25" s="952"/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6"/>
      <c r="AD25" s="955"/>
      <c r="AE25" s="952"/>
      <c r="AF25" s="956"/>
      <c r="AG25" s="956"/>
      <c r="AH25" s="956"/>
      <c r="AI25" s="955"/>
      <c r="AJ25" s="957"/>
      <c r="AK25" s="973"/>
      <c r="AL25" s="973"/>
      <c r="AM25" s="973"/>
      <c r="AN25" s="973"/>
      <c r="AO25" s="973"/>
      <c r="AP25" s="973"/>
      <c r="AQ25" s="973"/>
      <c r="AR25" s="973"/>
      <c r="AS25" s="973"/>
      <c r="AT25" s="973"/>
      <c r="AU25" s="973"/>
      <c r="AV25" s="973"/>
      <c r="AW25" s="973"/>
      <c r="AX25" s="973"/>
      <c r="AY25" s="973"/>
      <c r="AZ25" s="973"/>
      <c r="BA25" s="973"/>
      <c r="BB25" s="973"/>
      <c r="BC25" s="973"/>
      <c r="BD25" s="973"/>
      <c r="BE25" s="973"/>
      <c r="BF25" s="973"/>
      <c r="BG25" s="973"/>
      <c r="BH25" s="973"/>
      <c r="BI25" s="973"/>
      <c r="BJ25" s="973"/>
      <c r="BK25" s="973"/>
      <c r="BL25" s="973"/>
      <c r="BM25" s="973"/>
      <c r="BN25" s="973"/>
      <c r="BO25" s="973"/>
      <c r="BP25" s="973"/>
      <c r="BQ25" s="973"/>
      <c r="BR25" s="973"/>
      <c r="BS25" s="973"/>
    </row>
    <row r="26" spans="1:71">
      <c r="F26" s="42"/>
      <c r="G26" s="42"/>
      <c r="H26" s="954"/>
      <c r="I26" s="42" t="str">
        <f t="shared" si="2"/>
        <v/>
      </c>
      <c r="J26" s="1147"/>
      <c r="K26" s="1216" t="str">
        <f t="shared" si="3"/>
        <v/>
      </c>
      <c r="L26" s="952"/>
      <c r="M26" s="955"/>
      <c r="N26" s="952"/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5"/>
      <c r="AE26" s="952"/>
      <c r="AF26" s="956"/>
      <c r="AG26" s="956"/>
      <c r="AH26" s="956"/>
      <c r="AI26" s="955"/>
      <c r="AJ26" s="957"/>
      <c r="AK26" s="973"/>
      <c r="AL26" s="973"/>
      <c r="AM26" s="973"/>
      <c r="AN26" s="973"/>
      <c r="AO26" s="973"/>
      <c r="AP26" s="973"/>
      <c r="AQ26" s="973"/>
      <c r="AR26" s="973"/>
      <c r="AS26" s="973"/>
      <c r="AT26" s="973"/>
      <c r="AU26" s="973"/>
      <c r="AV26" s="973"/>
      <c r="AW26" s="973"/>
      <c r="AX26" s="973"/>
      <c r="AY26" s="973"/>
      <c r="AZ26" s="973"/>
      <c r="BA26" s="973"/>
      <c r="BB26" s="973"/>
      <c r="BC26" s="973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73"/>
      <c r="BO26" s="973"/>
      <c r="BP26" s="973"/>
      <c r="BQ26" s="973"/>
      <c r="BR26" s="973"/>
      <c r="BS26" s="973"/>
    </row>
    <row r="27" spans="1:71">
      <c r="F27" s="42"/>
      <c r="G27" s="42"/>
      <c r="H27" s="954"/>
      <c r="I27" s="42" t="str">
        <f t="shared" si="2"/>
        <v/>
      </c>
      <c r="J27" s="1147"/>
      <c r="K27" s="1216" t="str">
        <f t="shared" si="3"/>
        <v/>
      </c>
      <c r="L27" s="952"/>
      <c r="M27" s="955"/>
      <c r="N27" s="952"/>
      <c r="O27" s="955"/>
      <c r="P27" s="952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956"/>
      <c r="AB27" s="956"/>
      <c r="AC27" s="956"/>
      <c r="AD27" s="955"/>
      <c r="AE27" s="952"/>
      <c r="AF27" s="956"/>
      <c r="AG27" s="956"/>
      <c r="AH27" s="956"/>
      <c r="AI27" s="955"/>
      <c r="AJ27" s="957"/>
      <c r="AK27" s="973"/>
      <c r="AL27" s="973"/>
      <c r="AM27" s="973"/>
      <c r="AN27" s="973"/>
      <c r="AO27" s="973"/>
      <c r="AP27" s="973"/>
      <c r="AQ27" s="973"/>
      <c r="AR27" s="973"/>
      <c r="AS27" s="973"/>
      <c r="AT27" s="973"/>
      <c r="AU27" s="973"/>
      <c r="AV27" s="973"/>
      <c r="AW27" s="973"/>
      <c r="AX27" s="973"/>
      <c r="AY27" s="973"/>
      <c r="AZ27" s="973"/>
      <c r="BA27" s="973"/>
      <c r="BB27" s="973"/>
      <c r="BC27" s="973"/>
      <c r="BD27" s="973"/>
      <c r="BE27" s="973"/>
      <c r="BF27" s="973"/>
      <c r="BG27" s="973"/>
      <c r="BH27" s="973"/>
      <c r="BI27" s="973"/>
      <c r="BJ27" s="973"/>
      <c r="BK27" s="973"/>
      <c r="BL27" s="973"/>
      <c r="BM27" s="973"/>
      <c r="BN27" s="973"/>
      <c r="BO27" s="973"/>
      <c r="BP27" s="973"/>
      <c r="BQ27" s="973"/>
      <c r="BR27" s="973"/>
      <c r="BS27" s="973"/>
    </row>
    <row r="28" spans="1:71">
      <c r="F28" s="42"/>
      <c r="G28" s="42"/>
      <c r="H28" s="954"/>
      <c r="I28" s="42" t="str">
        <f t="shared" si="2"/>
        <v/>
      </c>
      <c r="J28" s="1147"/>
      <c r="K28" s="1216" t="str">
        <f t="shared" si="3"/>
        <v/>
      </c>
      <c r="L28" s="952"/>
      <c r="M28" s="955"/>
      <c r="N28" s="952"/>
      <c r="O28" s="955"/>
      <c r="P28" s="952"/>
      <c r="Q28" s="956"/>
      <c r="R28" s="956"/>
      <c r="S28" s="956"/>
      <c r="T28" s="956"/>
      <c r="U28" s="956"/>
      <c r="V28" s="956"/>
      <c r="W28" s="956"/>
      <c r="X28" s="956"/>
      <c r="Y28" s="956"/>
      <c r="Z28" s="956"/>
      <c r="AA28" s="956"/>
      <c r="AB28" s="956"/>
      <c r="AC28" s="956"/>
      <c r="AD28" s="955"/>
      <c r="AE28" s="952"/>
      <c r="AF28" s="956"/>
      <c r="AG28" s="956"/>
      <c r="AH28" s="956"/>
      <c r="AI28" s="955"/>
      <c r="AJ28" s="957"/>
      <c r="AK28" s="973"/>
      <c r="AL28" s="973"/>
      <c r="AM28" s="973"/>
      <c r="AN28" s="973"/>
      <c r="AO28" s="973"/>
      <c r="AP28" s="973"/>
      <c r="AQ28" s="973"/>
      <c r="AR28" s="973"/>
      <c r="AS28" s="973"/>
      <c r="AT28" s="973"/>
      <c r="AU28" s="973"/>
      <c r="AV28" s="973"/>
      <c r="AW28" s="973"/>
      <c r="AX28" s="973"/>
      <c r="AY28" s="973"/>
      <c r="AZ28" s="973"/>
      <c r="BA28" s="973"/>
      <c r="BB28" s="973"/>
      <c r="BC28" s="973"/>
      <c r="BD28" s="973"/>
      <c r="BE28" s="973"/>
      <c r="BF28" s="973"/>
      <c r="BG28" s="973"/>
      <c r="BH28" s="973"/>
      <c r="BI28" s="973"/>
      <c r="BJ28" s="973"/>
      <c r="BK28" s="973"/>
      <c r="BL28" s="973"/>
      <c r="BM28" s="973"/>
      <c r="BN28" s="973"/>
      <c r="BO28" s="973"/>
      <c r="BP28" s="973"/>
      <c r="BQ28" s="973"/>
      <c r="BR28" s="973"/>
      <c r="BS28" s="973"/>
    </row>
    <row r="29" spans="1:71">
      <c r="F29" s="42"/>
      <c r="G29" s="42"/>
      <c r="H29" s="954"/>
      <c r="I29" s="42" t="str">
        <f t="shared" si="2"/>
        <v/>
      </c>
      <c r="J29" s="1147"/>
      <c r="K29" s="1216" t="str">
        <f t="shared" si="3"/>
        <v/>
      </c>
      <c r="L29" s="952"/>
      <c r="M29" s="955"/>
      <c r="N29" s="952"/>
      <c r="O29" s="955"/>
      <c r="P29" s="952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5"/>
      <c r="AE29" s="952"/>
      <c r="AF29" s="956"/>
      <c r="AG29" s="956"/>
      <c r="AH29" s="956"/>
      <c r="AI29" s="955"/>
      <c r="AJ29" s="957"/>
      <c r="AK29" s="973"/>
      <c r="AL29" s="973"/>
      <c r="AM29" s="973"/>
      <c r="AN29" s="973"/>
      <c r="AO29" s="973"/>
      <c r="AP29" s="973"/>
      <c r="AQ29" s="973"/>
      <c r="AR29" s="973"/>
      <c r="AS29" s="973"/>
      <c r="AT29" s="973"/>
      <c r="AU29" s="973"/>
      <c r="AV29" s="973"/>
      <c r="AW29" s="973"/>
      <c r="AX29" s="973"/>
      <c r="AY29" s="973"/>
      <c r="AZ29" s="973"/>
      <c r="BA29" s="973"/>
      <c r="BB29" s="973"/>
      <c r="BC29" s="973"/>
      <c r="BD29" s="973"/>
      <c r="BE29" s="973"/>
      <c r="BF29" s="973"/>
      <c r="BG29" s="973"/>
      <c r="BH29" s="973"/>
      <c r="BI29" s="973"/>
      <c r="BJ29" s="973"/>
      <c r="BK29" s="973"/>
      <c r="BL29" s="973"/>
      <c r="BM29" s="973"/>
      <c r="BN29" s="973"/>
      <c r="BO29" s="973"/>
      <c r="BP29" s="973"/>
      <c r="BQ29" s="973"/>
      <c r="BR29" s="973"/>
      <c r="BS29" s="973"/>
    </row>
    <row r="30" spans="1:71">
      <c r="F30" s="42"/>
      <c r="G30" s="42"/>
      <c r="H30" s="954"/>
      <c r="I30" s="42" t="str">
        <f t="shared" si="2"/>
        <v/>
      </c>
      <c r="J30" s="1147"/>
      <c r="K30" s="1216" t="str">
        <f t="shared" si="3"/>
        <v/>
      </c>
      <c r="L30" s="952"/>
      <c r="M30" s="955"/>
      <c r="N30" s="952"/>
      <c r="O30" s="955"/>
      <c r="P30" s="952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5"/>
      <c r="AE30" s="952"/>
      <c r="AF30" s="956"/>
      <c r="AG30" s="956"/>
      <c r="AH30" s="956"/>
      <c r="AI30" s="955"/>
      <c r="AJ30" s="957"/>
      <c r="AK30" s="973"/>
      <c r="AL30" s="973"/>
      <c r="AM30" s="973"/>
      <c r="AN30" s="973"/>
      <c r="AO30" s="973"/>
      <c r="AP30" s="973"/>
      <c r="AQ30" s="973"/>
      <c r="AR30" s="973"/>
      <c r="AS30" s="973"/>
      <c r="AT30" s="973"/>
      <c r="AU30" s="973"/>
      <c r="AV30" s="973"/>
      <c r="AW30" s="973"/>
      <c r="AX30" s="973"/>
      <c r="AY30" s="973"/>
      <c r="AZ30" s="973"/>
      <c r="BA30" s="973"/>
      <c r="BB30" s="973"/>
      <c r="BC30" s="973"/>
      <c r="BD30" s="973"/>
      <c r="BE30" s="973"/>
      <c r="BF30" s="973"/>
      <c r="BG30" s="973"/>
      <c r="BH30" s="973"/>
      <c r="BI30" s="973"/>
      <c r="BJ30" s="973"/>
      <c r="BK30" s="973"/>
      <c r="BL30" s="973"/>
      <c r="BM30" s="973"/>
      <c r="BN30" s="973"/>
      <c r="BO30" s="973"/>
      <c r="BP30" s="973"/>
      <c r="BQ30" s="973"/>
      <c r="BR30" s="973"/>
      <c r="BS30" s="973"/>
    </row>
    <row r="31" spans="1:71">
      <c r="F31" s="42"/>
      <c r="G31" s="42"/>
      <c r="H31" s="954"/>
      <c r="I31" s="42" t="str">
        <f t="shared" si="2"/>
        <v/>
      </c>
      <c r="J31" s="1147"/>
      <c r="K31" s="1216" t="str">
        <f t="shared" si="3"/>
        <v/>
      </c>
      <c r="L31" s="952"/>
      <c r="M31" s="955"/>
      <c r="N31" s="952"/>
      <c r="O31" s="955"/>
      <c r="P31" s="952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6"/>
      <c r="AB31" s="956"/>
      <c r="AC31" s="956"/>
      <c r="AD31" s="955"/>
      <c r="AE31" s="952"/>
      <c r="AF31" s="956"/>
      <c r="AG31" s="956"/>
      <c r="AH31" s="956"/>
      <c r="AI31" s="955"/>
      <c r="AJ31" s="957"/>
      <c r="AK31" s="973"/>
      <c r="AL31" s="973"/>
      <c r="AM31" s="973"/>
      <c r="AN31" s="973"/>
      <c r="AO31" s="973"/>
      <c r="AP31" s="973"/>
      <c r="AQ31" s="973"/>
      <c r="AR31" s="973"/>
      <c r="AS31" s="973"/>
      <c r="AT31" s="973"/>
      <c r="AU31" s="973"/>
      <c r="AV31" s="973"/>
      <c r="AW31" s="973"/>
      <c r="AX31" s="973"/>
      <c r="AY31" s="973"/>
      <c r="AZ31" s="973"/>
      <c r="BA31" s="973"/>
      <c r="BB31" s="973"/>
      <c r="BC31" s="973"/>
      <c r="BD31" s="973"/>
      <c r="BE31" s="973"/>
      <c r="BF31" s="973"/>
      <c r="BG31" s="973"/>
      <c r="BH31" s="973"/>
      <c r="BI31" s="973"/>
      <c r="BJ31" s="973"/>
      <c r="BK31" s="973"/>
      <c r="BL31" s="973"/>
      <c r="BM31" s="973"/>
      <c r="BN31" s="973"/>
      <c r="BO31" s="973"/>
      <c r="BP31" s="973"/>
      <c r="BQ31" s="973"/>
      <c r="BR31" s="973"/>
      <c r="BS31" s="973"/>
    </row>
    <row r="32" spans="1:71">
      <c r="F32" s="42"/>
      <c r="G32" s="42"/>
      <c r="H32" s="954"/>
      <c r="I32" s="42" t="str">
        <f t="shared" si="2"/>
        <v/>
      </c>
      <c r="J32" s="1147"/>
      <c r="K32" s="1216" t="str">
        <f t="shared" si="3"/>
        <v/>
      </c>
      <c r="L32" s="952"/>
      <c r="M32" s="955"/>
      <c r="N32" s="952"/>
      <c r="O32" s="955"/>
      <c r="P32" s="952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5"/>
      <c r="AE32" s="952"/>
      <c r="AF32" s="956"/>
      <c r="AG32" s="956"/>
      <c r="AH32" s="956"/>
      <c r="AI32" s="955"/>
      <c r="AJ32" s="957"/>
      <c r="AK32" s="973"/>
      <c r="AL32" s="973"/>
      <c r="AM32" s="973"/>
      <c r="AN32" s="973"/>
      <c r="AO32" s="973"/>
      <c r="AP32" s="973"/>
      <c r="AQ32" s="973"/>
      <c r="AR32" s="973"/>
      <c r="AS32" s="973"/>
      <c r="AT32" s="973"/>
      <c r="AU32" s="973"/>
      <c r="AV32" s="973"/>
      <c r="AW32" s="973"/>
      <c r="AX32" s="973"/>
      <c r="AY32" s="973"/>
      <c r="AZ32" s="973"/>
      <c r="BA32" s="973"/>
      <c r="BB32" s="973"/>
      <c r="BC32" s="973"/>
      <c r="BD32" s="973"/>
      <c r="BE32" s="973"/>
      <c r="BF32" s="973"/>
      <c r="BG32" s="973"/>
      <c r="BH32" s="973"/>
      <c r="BI32" s="973"/>
      <c r="BJ32" s="973"/>
      <c r="BK32" s="973"/>
      <c r="BL32" s="973"/>
      <c r="BM32" s="973"/>
      <c r="BN32" s="973"/>
      <c r="BO32" s="973"/>
      <c r="BP32" s="973"/>
      <c r="BQ32" s="973"/>
      <c r="BR32" s="973"/>
      <c r="BS32" s="973"/>
    </row>
    <row r="33" spans="1:71">
      <c r="F33" s="42"/>
      <c r="G33" s="42"/>
      <c r="H33" s="954"/>
      <c r="I33" s="42" t="str">
        <f t="shared" si="2"/>
        <v/>
      </c>
      <c r="J33" s="1147"/>
      <c r="K33" s="1216" t="str">
        <f t="shared" si="3"/>
        <v/>
      </c>
      <c r="L33" s="952"/>
      <c r="M33" s="955"/>
      <c r="N33" s="952"/>
      <c r="O33" s="955"/>
      <c r="P33" s="952"/>
      <c r="Q33" s="956"/>
      <c r="R33" s="956"/>
      <c r="S33" s="956"/>
      <c r="T33" s="956"/>
      <c r="U33" s="956"/>
      <c r="V33" s="956"/>
      <c r="W33" s="956"/>
      <c r="X33" s="956"/>
      <c r="Y33" s="956"/>
      <c r="Z33" s="956"/>
      <c r="AA33" s="956"/>
      <c r="AB33" s="956"/>
      <c r="AC33" s="956"/>
      <c r="AD33" s="955"/>
      <c r="AE33" s="952"/>
      <c r="AF33" s="956"/>
      <c r="AG33" s="956"/>
      <c r="AH33" s="956"/>
      <c r="AI33" s="955"/>
      <c r="AJ33" s="957"/>
      <c r="AK33" s="973"/>
      <c r="AL33" s="973"/>
      <c r="AM33" s="973"/>
      <c r="AN33" s="973"/>
      <c r="AO33" s="973"/>
      <c r="AP33" s="973"/>
      <c r="AQ33" s="973"/>
      <c r="AR33" s="973"/>
      <c r="AS33" s="973"/>
      <c r="AT33" s="973"/>
      <c r="AU33" s="973"/>
      <c r="AV33" s="973"/>
      <c r="AW33" s="973"/>
      <c r="AX33" s="973"/>
      <c r="AY33" s="973"/>
      <c r="AZ33" s="973"/>
      <c r="BA33" s="973"/>
      <c r="BB33" s="973"/>
      <c r="BC33" s="973"/>
      <c r="BD33" s="973"/>
      <c r="BE33" s="973"/>
      <c r="BF33" s="973"/>
      <c r="BG33" s="973"/>
      <c r="BH33" s="973"/>
      <c r="BI33" s="973"/>
      <c r="BJ33" s="973"/>
      <c r="BK33" s="973"/>
      <c r="BL33" s="973"/>
      <c r="BM33" s="973"/>
      <c r="BN33" s="973"/>
      <c r="BO33" s="973"/>
      <c r="BP33" s="973"/>
      <c r="BQ33" s="973"/>
      <c r="BR33" s="973"/>
      <c r="BS33" s="973"/>
    </row>
    <row r="34" spans="1:71">
      <c r="F34" s="42"/>
      <c r="G34" s="42"/>
      <c r="H34" s="954"/>
      <c r="I34" s="42" t="str">
        <f t="shared" si="2"/>
        <v/>
      </c>
      <c r="J34" s="1147"/>
      <c r="K34" s="1216" t="str">
        <f t="shared" si="3"/>
        <v/>
      </c>
      <c r="L34" s="952"/>
      <c r="M34" s="955"/>
      <c r="N34" s="952"/>
      <c r="O34" s="955"/>
      <c r="P34" s="952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5"/>
      <c r="AE34" s="952"/>
      <c r="AF34" s="956"/>
      <c r="AG34" s="956"/>
      <c r="AH34" s="956"/>
      <c r="AI34" s="955"/>
      <c r="AJ34" s="957"/>
      <c r="AK34" s="973"/>
      <c r="AL34" s="973"/>
      <c r="AM34" s="973"/>
      <c r="AN34" s="973"/>
      <c r="AO34" s="973"/>
      <c r="AP34" s="973"/>
      <c r="AQ34" s="973"/>
      <c r="AR34" s="973"/>
      <c r="AS34" s="973"/>
      <c r="AT34" s="973"/>
      <c r="AU34" s="973"/>
      <c r="AV34" s="973"/>
      <c r="AW34" s="973"/>
      <c r="AX34" s="973"/>
      <c r="AY34" s="973"/>
      <c r="AZ34" s="973"/>
      <c r="BA34" s="973"/>
      <c r="BB34" s="973"/>
      <c r="BC34" s="973"/>
      <c r="BD34" s="973"/>
      <c r="BE34" s="973"/>
      <c r="BF34" s="973"/>
      <c r="BG34" s="973"/>
      <c r="BH34" s="973"/>
      <c r="BI34" s="973"/>
      <c r="BJ34" s="973"/>
      <c r="BK34" s="973"/>
      <c r="BL34" s="973"/>
      <c r="BM34" s="973"/>
      <c r="BN34" s="973"/>
      <c r="BO34" s="973"/>
      <c r="BP34" s="973"/>
      <c r="BQ34" s="973"/>
      <c r="BR34" s="973"/>
      <c r="BS34" s="973"/>
    </row>
    <row r="35" spans="1:71">
      <c r="F35" s="42"/>
      <c r="G35" s="42"/>
      <c r="H35" s="954"/>
      <c r="I35" s="42" t="str">
        <f t="shared" si="2"/>
        <v/>
      </c>
      <c r="J35" s="1147"/>
      <c r="K35" s="1216" t="str">
        <f t="shared" si="3"/>
        <v/>
      </c>
      <c r="L35" s="952"/>
      <c r="M35" s="955"/>
      <c r="N35" s="952"/>
      <c r="O35" s="955"/>
      <c r="P35" s="952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5"/>
      <c r="AE35" s="952"/>
      <c r="AF35" s="956"/>
      <c r="AG35" s="956"/>
      <c r="AH35" s="956"/>
      <c r="AI35" s="955"/>
      <c r="AJ35" s="957"/>
      <c r="AK35" s="973"/>
      <c r="AL35" s="973"/>
      <c r="AM35" s="973"/>
      <c r="AN35" s="973"/>
      <c r="AO35" s="973"/>
      <c r="AP35" s="973"/>
      <c r="AQ35" s="973"/>
      <c r="AR35" s="973"/>
      <c r="AS35" s="973"/>
      <c r="AT35" s="973"/>
      <c r="AU35" s="973"/>
      <c r="AV35" s="973"/>
      <c r="AW35" s="973"/>
      <c r="AX35" s="973"/>
      <c r="AY35" s="973"/>
      <c r="AZ35" s="973"/>
      <c r="BA35" s="973"/>
      <c r="BB35" s="973"/>
      <c r="BC35" s="973"/>
      <c r="BD35" s="973"/>
      <c r="BE35" s="973"/>
      <c r="BF35" s="973"/>
      <c r="BG35" s="973"/>
      <c r="BH35" s="973"/>
      <c r="BI35" s="973"/>
      <c r="BJ35" s="973"/>
      <c r="BK35" s="973"/>
      <c r="BL35" s="973"/>
      <c r="BM35" s="973"/>
      <c r="BN35" s="973"/>
      <c r="BO35" s="973"/>
      <c r="BP35" s="973"/>
      <c r="BQ35" s="973"/>
      <c r="BR35" s="973"/>
      <c r="BS35" s="973"/>
    </row>
    <row r="36" spans="1:71">
      <c r="F36" s="42"/>
      <c r="G36" s="42"/>
      <c r="H36" s="954"/>
      <c r="I36" s="42" t="str">
        <f t="shared" si="2"/>
        <v/>
      </c>
      <c r="J36" s="1147"/>
      <c r="K36" s="1216" t="str">
        <f t="shared" si="3"/>
        <v/>
      </c>
      <c r="L36" s="952"/>
      <c r="M36" s="955"/>
      <c r="N36" s="952"/>
      <c r="O36" s="955"/>
      <c r="P36" s="952"/>
      <c r="Q36" s="956"/>
      <c r="R36" s="956"/>
      <c r="S36" s="956"/>
      <c r="T36" s="956"/>
      <c r="U36" s="956"/>
      <c r="V36" s="956"/>
      <c r="W36" s="956"/>
      <c r="X36" s="956"/>
      <c r="Y36" s="956"/>
      <c r="Z36" s="956"/>
      <c r="AA36" s="956"/>
      <c r="AB36" s="956"/>
      <c r="AC36" s="956"/>
      <c r="AD36" s="955"/>
      <c r="AE36" s="952"/>
      <c r="AF36" s="956"/>
      <c r="AG36" s="956"/>
      <c r="AH36" s="956"/>
      <c r="AI36" s="955"/>
      <c r="AJ36" s="957"/>
      <c r="AK36" s="973"/>
      <c r="AL36" s="973"/>
      <c r="AM36" s="973"/>
      <c r="AN36" s="973"/>
      <c r="AO36" s="973"/>
      <c r="AP36" s="973"/>
      <c r="AQ36" s="973"/>
      <c r="AR36" s="973"/>
      <c r="AS36" s="973"/>
      <c r="AT36" s="973"/>
      <c r="AU36" s="973"/>
      <c r="AV36" s="973"/>
      <c r="AW36" s="973"/>
      <c r="AX36" s="973"/>
      <c r="AY36" s="973"/>
      <c r="AZ36" s="973"/>
      <c r="BA36" s="973"/>
      <c r="BB36" s="973"/>
      <c r="BC36" s="973"/>
      <c r="BD36" s="973"/>
      <c r="BE36" s="973"/>
      <c r="BF36" s="973"/>
      <c r="BG36" s="973"/>
      <c r="BH36" s="973"/>
      <c r="BI36" s="973"/>
      <c r="BJ36" s="973"/>
      <c r="BK36" s="973"/>
      <c r="BL36" s="973"/>
      <c r="BM36" s="973"/>
      <c r="BN36" s="973"/>
      <c r="BO36" s="973"/>
      <c r="BP36" s="973"/>
      <c r="BQ36" s="973"/>
      <c r="BR36" s="973"/>
      <c r="BS36" s="973"/>
    </row>
    <row r="37" spans="1:71">
      <c r="F37" s="42"/>
      <c r="G37" s="42"/>
      <c r="H37" s="954"/>
      <c r="I37" s="42" t="str">
        <f t="shared" si="2"/>
        <v/>
      </c>
      <c r="J37" s="1147"/>
      <c r="K37" s="1216" t="str">
        <f t="shared" si="3"/>
        <v/>
      </c>
      <c r="L37" s="952"/>
      <c r="M37" s="955"/>
      <c r="N37" s="952"/>
      <c r="O37" s="955"/>
      <c r="P37" s="952"/>
      <c r="Q37" s="956"/>
      <c r="R37" s="956"/>
      <c r="S37" s="956"/>
      <c r="T37" s="956"/>
      <c r="U37" s="956"/>
      <c r="V37" s="956"/>
      <c r="W37" s="956"/>
      <c r="X37" s="956"/>
      <c r="Y37" s="956"/>
      <c r="Z37" s="956"/>
      <c r="AA37" s="956"/>
      <c r="AB37" s="956"/>
      <c r="AC37" s="956"/>
      <c r="AD37" s="955"/>
      <c r="AE37" s="952"/>
      <c r="AF37" s="956"/>
      <c r="AG37" s="956"/>
      <c r="AH37" s="956"/>
      <c r="AI37" s="955"/>
      <c r="AJ37" s="957"/>
      <c r="AK37" s="973"/>
      <c r="AL37" s="973"/>
      <c r="AM37" s="973"/>
      <c r="AN37" s="973"/>
      <c r="AO37" s="973"/>
      <c r="AP37" s="973"/>
      <c r="AQ37" s="973"/>
      <c r="AR37" s="973"/>
      <c r="AS37" s="973"/>
      <c r="AT37" s="973"/>
      <c r="AU37" s="973"/>
      <c r="AV37" s="973"/>
      <c r="AW37" s="973"/>
      <c r="AX37" s="973"/>
      <c r="AY37" s="973"/>
      <c r="AZ37" s="973"/>
      <c r="BA37" s="973"/>
      <c r="BB37" s="973"/>
      <c r="BC37" s="973"/>
      <c r="BD37" s="973"/>
      <c r="BE37" s="973"/>
      <c r="BF37" s="973"/>
      <c r="BG37" s="973"/>
      <c r="BH37" s="973"/>
      <c r="BI37" s="973"/>
      <c r="BJ37" s="973"/>
      <c r="BK37" s="973"/>
      <c r="BL37" s="973"/>
      <c r="BM37" s="973"/>
      <c r="BN37" s="973"/>
      <c r="BO37" s="973"/>
      <c r="BP37" s="973"/>
      <c r="BQ37" s="973"/>
      <c r="BR37" s="973"/>
      <c r="BS37" s="973"/>
    </row>
    <row r="38" spans="1:71">
      <c r="F38" s="42"/>
      <c r="G38" s="42"/>
      <c r="H38" s="954"/>
      <c r="I38" s="42" t="str">
        <f t="shared" si="2"/>
        <v/>
      </c>
      <c r="J38" s="1147"/>
      <c r="K38" s="1216" t="str">
        <f t="shared" si="3"/>
        <v/>
      </c>
      <c r="L38" s="952"/>
      <c r="M38" s="955"/>
      <c r="N38" s="952"/>
      <c r="O38" s="955"/>
      <c r="P38" s="952"/>
      <c r="Q38" s="956"/>
      <c r="R38" s="956"/>
      <c r="S38" s="956"/>
      <c r="T38" s="956"/>
      <c r="U38" s="956"/>
      <c r="V38" s="956"/>
      <c r="W38" s="956"/>
      <c r="X38" s="956"/>
      <c r="Y38" s="956"/>
      <c r="Z38" s="956"/>
      <c r="AA38" s="956"/>
      <c r="AB38" s="956"/>
      <c r="AC38" s="956"/>
      <c r="AD38" s="955"/>
      <c r="AE38" s="952"/>
      <c r="AF38" s="956"/>
      <c r="AG38" s="956"/>
      <c r="AH38" s="956"/>
      <c r="AI38" s="955"/>
      <c r="AJ38" s="957"/>
      <c r="AK38" s="973"/>
      <c r="AL38" s="973"/>
      <c r="AM38" s="973"/>
      <c r="AN38" s="973"/>
      <c r="AO38" s="973"/>
      <c r="AP38" s="973"/>
      <c r="AQ38" s="973"/>
      <c r="AR38" s="973"/>
      <c r="AS38" s="973"/>
      <c r="AT38" s="973"/>
      <c r="AU38" s="973"/>
      <c r="AV38" s="973"/>
      <c r="AW38" s="973"/>
      <c r="AX38" s="973"/>
      <c r="AY38" s="973"/>
      <c r="AZ38" s="973"/>
      <c r="BA38" s="973"/>
      <c r="BB38" s="973"/>
      <c r="BC38" s="973"/>
      <c r="BD38" s="973"/>
      <c r="BE38" s="973"/>
      <c r="BF38" s="973"/>
      <c r="BG38" s="973"/>
      <c r="BH38" s="973"/>
      <c r="BI38" s="973"/>
      <c r="BJ38" s="973"/>
      <c r="BK38" s="973"/>
      <c r="BL38" s="973"/>
      <c r="BM38" s="973"/>
      <c r="BN38" s="973"/>
      <c r="BO38" s="973"/>
      <c r="BP38" s="973"/>
      <c r="BQ38" s="973"/>
      <c r="BR38" s="973"/>
      <c r="BS38" s="973"/>
    </row>
    <row r="39" spans="1:71">
      <c r="F39" s="42"/>
      <c r="G39" s="42"/>
      <c r="H39" s="954"/>
      <c r="I39" s="42" t="str">
        <f t="shared" si="2"/>
        <v/>
      </c>
      <c r="J39" s="1147"/>
      <c r="K39" s="1216" t="str">
        <f t="shared" si="3"/>
        <v/>
      </c>
      <c r="L39" s="952"/>
      <c r="M39" s="955"/>
      <c r="N39" s="952"/>
      <c r="O39" s="955"/>
      <c r="P39" s="952"/>
      <c r="Q39" s="956"/>
      <c r="R39" s="956"/>
      <c r="S39" s="956"/>
      <c r="T39" s="956"/>
      <c r="U39" s="956"/>
      <c r="V39" s="956"/>
      <c r="W39" s="956"/>
      <c r="X39" s="956"/>
      <c r="Y39" s="956"/>
      <c r="Z39" s="956"/>
      <c r="AA39" s="956"/>
      <c r="AB39" s="956"/>
      <c r="AC39" s="956"/>
      <c r="AD39" s="955"/>
      <c r="AE39" s="952"/>
      <c r="AF39" s="956"/>
      <c r="AG39" s="956"/>
      <c r="AH39" s="956"/>
      <c r="AI39" s="955"/>
      <c r="AJ39" s="957"/>
      <c r="AK39" s="973"/>
      <c r="AL39" s="973"/>
      <c r="AM39" s="973"/>
      <c r="AN39" s="973"/>
      <c r="AO39" s="973"/>
      <c r="AP39" s="973"/>
      <c r="AQ39" s="973"/>
      <c r="AR39" s="973"/>
      <c r="AS39" s="973"/>
      <c r="AT39" s="973"/>
      <c r="AU39" s="973"/>
      <c r="AV39" s="973"/>
      <c r="AW39" s="973"/>
      <c r="AX39" s="973"/>
      <c r="AY39" s="973"/>
      <c r="AZ39" s="973"/>
      <c r="BA39" s="973"/>
      <c r="BB39" s="973"/>
      <c r="BC39" s="973"/>
      <c r="BD39" s="973"/>
      <c r="BE39" s="973"/>
      <c r="BF39" s="973"/>
      <c r="BG39" s="973"/>
      <c r="BH39" s="973"/>
      <c r="BI39" s="973"/>
      <c r="BJ39" s="973"/>
      <c r="BK39" s="973"/>
      <c r="BL39" s="973"/>
      <c r="BM39" s="973"/>
      <c r="BN39" s="973"/>
      <c r="BO39" s="973"/>
      <c r="BP39" s="973"/>
      <c r="BQ39" s="973"/>
      <c r="BR39" s="973"/>
      <c r="BS39" s="973"/>
    </row>
    <row r="40" spans="1:71">
      <c r="F40" s="42"/>
      <c r="G40" s="42"/>
      <c r="H40" s="954"/>
      <c r="I40" s="42" t="str">
        <f t="shared" si="2"/>
        <v/>
      </c>
      <c r="J40" s="1147"/>
      <c r="K40" s="1216" t="str">
        <f t="shared" si="3"/>
        <v/>
      </c>
      <c r="L40" s="952"/>
      <c r="M40" s="955"/>
      <c r="N40" s="952"/>
      <c r="O40" s="955"/>
      <c r="P40" s="952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955"/>
      <c r="AE40" s="952"/>
      <c r="AF40" s="956"/>
      <c r="AG40" s="956"/>
      <c r="AH40" s="956"/>
      <c r="AI40" s="955"/>
      <c r="AJ40" s="957"/>
      <c r="AK40" s="973"/>
      <c r="AL40" s="973"/>
      <c r="AM40" s="973"/>
      <c r="AN40" s="973"/>
      <c r="AO40" s="973"/>
      <c r="AP40" s="973"/>
      <c r="AQ40" s="973"/>
      <c r="AR40" s="973"/>
      <c r="AS40" s="973"/>
      <c r="AT40" s="973"/>
      <c r="AU40" s="973"/>
      <c r="AV40" s="973"/>
      <c r="AW40" s="973"/>
      <c r="AX40" s="973"/>
      <c r="AY40" s="973"/>
      <c r="AZ40" s="973"/>
      <c r="BA40" s="973"/>
      <c r="BB40" s="973"/>
      <c r="BC40" s="973"/>
      <c r="BD40" s="973"/>
      <c r="BE40" s="973"/>
      <c r="BF40" s="973"/>
      <c r="BG40" s="973"/>
      <c r="BH40" s="973"/>
      <c r="BI40" s="973"/>
      <c r="BJ40" s="973"/>
      <c r="BK40" s="973"/>
      <c r="BL40" s="973"/>
      <c r="BM40" s="973"/>
      <c r="BN40" s="973"/>
      <c r="BO40" s="973"/>
      <c r="BP40" s="973"/>
      <c r="BQ40" s="973"/>
      <c r="BR40" s="973"/>
      <c r="BS40" s="973"/>
    </row>
    <row r="41" spans="1:71">
      <c r="A41" s="48"/>
      <c r="B41" s="48"/>
      <c r="C41" s="48"/>
      <c r="D41" s="48"/>
      <c r="E41" s="48"/>
      <c r="F41" s="48"/>
      <c r="G41" s="48"/>
      <c r="H41" s="48"/>
      <c r="I41" s="40" t="str">
        <f t="shared" si="2"/>
        <v/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71">
      <c r="A42" s="48"/>
      <c r="B42" s="48"/>
      <c r="C42" s="48"/>
      <c r="D42" s="48"/>
      <c r="E42" s="48"/>
      <c r="F42" s="48"/>
      <c r="G42" s="48"/>
      <c r="H42" s="48"/>
      <c r="I42" s="40" t="str">
        <f t="shared" si="2"/>
        <v/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71">
      <c r="A43" s="48"/>
      <c r="B43" s="48"/>
      <c r="C43" s="48"/>
      <c r="D43" s="48"/>
      <c r="E43" s="48"/>
      <c r="F43" s="48"/>
      <c r="G43" s="48"/>
      <c r="H43" s="48"/>
      <c r="I43" s="40" t="str">
        <f t="shared" si="2"/>
        <v/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71">
      <c r="A44" s="48"/>
      <c r="B44" s="48"/>
      <c r="C44" s="48"/>
      <c r="D44" s="48"/>
      <c r="E44" s="48"/>
      <c r="F44" s="48"/>
      <c r="G44" s="48"/>
      <c r="H44" s="48"/>
      <c r="I44" s="40" t="str">
        <f t="shared" si="2"/>
        <v/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71">
      <c r="A45" s="48"/>
      <c r="B45" s="48"/>
      <c r="C45" s="48"/>
      <c r="D45" s="48"/>
      <c r="E45" s="48"/>
      <c r="F45" s="48"/>
      <c r="G45" s="48"/>
      <c r="H45" s="48"/>
      <c r="I45" s="40" t="str">
        <f t="shared" si="2"/>
        <v/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71">
      <c r="A46" s="48"/>
      <c r="B46" s="48"/>
      <c r="C46" s="48"/>
      <c r="D46" s="48"/>
      <c r="E46" s="48"/>
      <c r="F46" s="48"/>
      <c r="G46" s="48"/>
      <c r="H46" s="48"/>
      <c r="I46" s="40" t="str">
        <f t="shared" si="2"/>
        <v/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71">
      <c r="A47" s="48"/>
      <c r="B47" s="48"/>
      <c r="C47" s="48"/>
      <c r="D47" s="48"/>
      <c r="E47" s="48"/>
      <c r="F47" s="48"/>
      <c r="G47" s="48"/>
      <c r="H47" s="48"/>
      <c r="I47" s="40" t="str">
        <f t="shared" si="2"/>
        <v/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71">
      <c r="A48" s="48"/>
      <c r="B48" s="48"/>
      <c r="C48" s="48"/>
      <c r="D48" s="48"/>
      <c r="E48" s="48"/>
      <c r="F48" s="48"/>
      <c r="G48" s="48"/>
      <c r="H48" s="48"/>
      <c r="I48" s="40" t="str">
        <f t="shared" si="2"/>
        <v/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9:9" s="48" customFormat="1">
      <c r="I49" s="40" t="str">
        <f t="shared" si="2"/>
        <v/>
      </c>
    </row>
    <row r="50" spans="9:9" s="48" customFormat="1">
      <c r="I50" s="40" t="str">
        <f t="shared" si="2"/>
        <v/>
      </c>
    </row>
    <row r="51" spans="9:9" s="48" customFormat="1">
      <c r="I51" s="40" t="str">
        <f t="shared" si="2"/>
        <v/>
      </c>
    </row>
    <row r="52" spans="9:9" s="48" customFormat="1">
      <c r="I52" s="40" t="str">
        <f t="shared" si="2"/>
        <v/>
      </c>
    </row>
    <row r="53" spans="9:9" s="48" customFormat="1">
      <c r="I53" s="40" t="str">
        <f t="shared" si="2"/>
        <v/>
      </c>
    </row>
    <row r="54" spans="9:9" s="48" customFormat="1">
      <c r="I54" s="40" t="str">
        <f t="shared" si="2"/>
        <v/>
      </c>
    </row>
    <row r="55" spans="9:9" s="48" customFormat="1">
      <c r="I55" s="40" t="str">
        <f t="shared" si="2"/>
        <v/>
      </c>
    </row>
    <row r="56" spans="9:9" s="48" customFormat="1">
      <c r="I56" s="40" t="str">
        <f t="shared" si="2"/>
        <v/>
      </c>
    </row>
    <row r="57" spans="9:9" s="48" customFormat="1">
      <c r="I57" s="40" t="str">
        <f t="shared" si="2"/>
        <v/>
      </c>
    </row>
    <row r="58" spans="9:9" s="48" customFormat="1">
      <c r="I58" s="40" t="str">
        <f t="shared" si="2"/>
        <v/>
      </c>
    </row>
    <row r="59" spans="9:9" s="48" customFormat="1">
      <c r="I59" s="40" t="str">
        <f t="shared" si="2"/>
        <v/>
      </c>
    </row>
    <row r="60" spans="9:9" s="48" customFormat="1">
      <c r="I60" s="40" t="str">
        <f t="shared" si="2"/>
        <v/>
      </c>
    </row>
    <row r="61" spans="9:9" s="48" customFormat="1">
      <c r="I61" s="40" t="str">
        <f t="shared" si="2"/>
        <v/>
      </c>
    </row>
    <row r="62" spans="9:9" s="48" customFormat="1">
      <c r="I62" s="40" t="str">
        <f t="shared" si="2"/>
        <v/>
      </c>
    </row>
    <row r="63" spans="9:9" s="48" customFormat="1">
      <c r="I63" s="40" t="str">
        <f t="shared" si="2"/>
        <v/>
      </c>
    </row>
    <row r="64" spans="9:9" s="48" customFormat="1">
      <c r="I64" s="40" t="str">
        <f t="shared" si="2"/>
        <v/>
      </c>
    </row>
    <row r="65" spans="9:9" s="48" customFormat="1">
      <c r="I65" s="40" t="str">
        <f t="shared" si="2"/>
        <v/>
      </c>
    </row>
    <row r="66" spans="9:9" s="48" customFormat="1">
      <c r="I66" s="40" t="str">
        <f t="shared" si="2"/>
        <v/>
      </c>
    </row>
    <row r="67" spans="9:9" s="48" customFormat="1">
      <c r="I67" s="40" t="str">
        <f t="shared" si="2"/>
        <v/>
      </c>
    </row>
    <row r="68" spans="9:9" s="48" customFormat="1">
      <c r="I68" s="40" t="str">
        <f t="shared" si="2"/>
        <v/>
      </c>
    </row>
  </sheetData>
  <sheetProtection formatColumns="0"/>
  <autoFilter ref="A4:AJ4">
    <sortState ref="A7:AJ70">
      <sortCondition ref="E4:E70"/>
    </sortState>
  </autoFilter>
  <mergeCells count="5">
    <mergeCell ref="L3:M3"/>
    <mergeCell ref="L2:AJ2"/>
    <mergeCell ref="N3:O3"/>
    <mergeCell ref="P3:AD3"/>
    <mergeCell ref="AE3:AI3"/>
  </mergeCells>
  <dataValidations count="15">
    <dataValidation allowBlank="1" sqref="AI14:AJ1048576 B12:B1048576 K2:K40 AK5:XFD1048576 I14:I1048576 B5:B10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J14:J1048576 L14:AH1048576 K41:K1048576 L5:AJ13">
      <formula1>ISNUMBER(J5)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5:H1048576 I5:I13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3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promptTitle="In Pipeline" prompt="Quantities of your stocks that are currently in transit to Vanuatu, with no problems forseen." sqref="G2:G4"/>
  </dataValidation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workbookViewId="0">
      <pane xSplit="3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E12" sqref="E12"/>
    </sheetView>
  </sheetViews>
  <sheetFormatPr defaultColWidth="0" defaultRowHeight="15.75"/>
  <cols>
    <col min="1" max="1" width="21.625" style="17" bestFit="1" customWidth="1"/>
    <col min="2" max="2" width="17.875" style="41" customWidth="1"/>
    <col min="3" max="3" width="11.125" style="41" customWidth="1"/>
    <col min="4" max="4" width="15.625" style="41" customWidth="1"/>
    <col min="5" max="5" width="23.625" style="41" customWidth="1"/>
    <col min="6" max="6" width="10.625" style="41" customWidth="1"/>
    <col min="7" max="7" width="12.625" style="41" customWidth="1"/>
    <col min="8" max="8" width="15.5" style="41" bestFit="1" customWidth="1"/>
    <col min="9" max="10" width="15.5" style="41" customWidth="1"/>
    <col min="11" max="11" width="17.875" style="40" customWidth="1"/>
    <col min="12" max="12" width="13.125" style="43" customWidth="1"/>
    <col min="13" max="13" width="16.375" style="44" customWidth="1"/>
    <col min="14" max="14" width="14.875" style="43" customWidth="1"/>
    <col min="15" max="15" width="12.875" style="44" customWidth="1"/>
    <col min="16" max="16" width="9.5" style="43" customWidth="1"/>
    <col min="17" max="17" width="18.875" style="45" customWidth="1"/>
    <col min="18" max="18" width="15.125" style="45" customWidth="1"/>
    <col min="19" max="19" width="17.375" style="45" bestFit="1" customWidth="1"/>
    <col min="20" max="20" width="18.125" style="45" bestFit="1" customWidth="1"/>
    <col min="21" max="21" width="16.875" style="45" customWidth="1"/>
    <col min="22" max="22" width="16.375" style="45" customWidth="1"/>
    <col min="23" max="23" width="10.125" style="45" customWidth="1"/>
    <col min="24" max="24" width="11.375" style="45" customWidth="1"/>
    <col min="25" max="27" width="12" style="45" customWidth="1"/>
    <col min="28" max="28" width="10" style="45" customWidth="1"/>
    <col min="29" max="29" width="13.625" style="45" customWidth="1"/>
    <col min="30" max="30" width="24" style="44" bestFit="1" customWidth="1"/>
    <col min="31" max="31" width="11.625" style="43" customWidth="1"/>
    <col min="32" max="32" width="15.875" style="45" customWidth="1"/>
    <col min="33" max="33" width="11.875" style="45" customWidth="1"/>
    <col min="34" max="34" width="12.5" style="45" customWidth="1"/>
    <col min="35" max="35" width="14.625" style="44" customWidth="1"/>
    <col min="36" max="36" width="15.3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1">
        <v>42143</v>
      </c>
      <c r="D1" s="92" t="s">
        <v>1</v>
      </c>
      <c r="E1" s="829" t="s">
        <v>583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97</v>
      </c>
      <c r="B5" s="1212" t="s">
        <v>584</v>
      </c>
      <c r="C5" s="1212" t="s">
        <v>585</v>
      </c>
      <c r="D5" s="1212" t="s">
        <v>586</v>
      </c>
      <c r="E5" s="1212" t="s">
        <v>50</v>
      </c>
      <c r="F5" s="1221">
        <v>0</v>
      </c>
      <c r="G5" s="1221">
        <v>0</v>
      </c>
      <c r="H5" s="949" t="str">
        <f>IF(SUM(I5:J5)=0, "", SUM(I5:J5))</f>
        <v/>
      </c>
      <c r="I5" s="1212">
        <v>0</v>
      </c>
      <c r="J5" s="1144">
        <v>0</v>
      </c>
      <c r="K5" s="1216">
        <f>IF(SUM(L5:AJ5)=0, "", SUM(L5:AJ5))</f>
        <v>1</v>
      </c>
      <c r="L5" s="952"/>
      <c r="M5" s="955"/>
      <c r="N5" s="952"/>
      <c r="O5" s="955"/>
      <c r="P5" s="952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5"/>
      <c r="AE5" s="952">
        <v>1</v>
      </c>
      <c r="AF5" s="956"/>
      <c r="AG5" s="956"/>
      <c r="AH5" s="956"/>
      <c r="AI5" s="955"/>
      <c r="AJ5" s="957"/>
    </row>
    <row r="6" spans="1:36">
      <c r="A6" s="17" t="s">
        <v>588</v>
      </c>
      <c r="B6" s="1212" t="s">
        <v>587</v>
      </c>
      <c r="C6" s="1212" t="s">
        <v>588</v>
      </c>
      <c r="D6" s="1212" t="s">
        <v>589</v>
      </c>
      <c r="E6" s="1212" t="s">
        <v>46</v>
      </c>
      <c r="F6" s="1221">
        <v>0</v>
      </c>
      <c r="G6" s="1221">
        <v>0</v>
      </c>
      <c r="H6" s="1216" t="str">
        <f t="shared" ref="H6:H23" si="0">IF(SUM(I6:J6)=0, "", SUM(I6:J6))</f>
        <v/>
      </c>
      <c r="I6" s="1212">
        <v>0</v>
      </c>
      <c r="J6" s="1228">
        <v>0</v>
      </c>
      <c r="K6" s="1216">
        <f t="shared" ref="K6:K23" si="1">IF(SUM(L6:AJ6)=0, "", SUM(L6:AJ6))</f>
        <v>1</v>
      </c>
      <c r="L6" s="952"/>
      <c r="M6" s="955"/>
      <c r="N6" s="952"/>
      <c r="O6" s="955"/>
      <c r="P6" s="952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5"/>
      <c r="AE6" s="952">
        <v>1</v>
      </c>
      <c r="AF6" s="956"/>
      <c r="AG6" s="956"/>
      <c r="AH6" s="956"/>
      <c r="AI6" s="955"/>
      <c r="AJ6" s="957"/>
    </row>
    <row r="7" spans="1:36">
      <c r="A7" s="17" t="s">
        <v>490</v>
      </c>
      <c r="B7" s="1212" t="s">
        <v>911</v>
      </c>
      <c r="C7" s="1212" t="s">
        <v>590</v>
      </c>
      <c r="D7" s="1212" t="s">
        <v>899</v>
      </c>
      <c r="E7" s="1212" t="s">
        <v>50</v>
      </c>
      <c r="F7" s="1221">
        <v>0</v>
      </c>
      <c r="G7" s="1221">
        <v>0</v>
      </c>
      <c r="H7" s="1216" t="str">
        <f t="shared" si="0"/>
        <v/>
      </c>
      <c r="I7" s="1212">
        <v>0</v>
      </c>
      <c r="J7" s="1228">
        <v>0</v>
      </c>
      <c r="K7" s="1216">
        <f t="shared" si="1"/>
        <v>2700</v>
      </c>
      <c r="L7" s="952"/>
      <c r="M7" s="955"/>
      <c r="N7" s="952"/>
      <c r="O7" s="955"/>
      <c r="P7" s="952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>
        <v>1260</v>
      </c>
      <c r="AD7" s="955"/>
      <c r="AE7" s="952">
        <v>1440</v>
      </c>
      <c r="AF7" s="956"/>
      <c r="AG7" s="956"/>
      <c r="AH7" s="956"/>
      <c r="AI7" s="955"/>
      <c r="AJ7" s="957"/>
    </row>
    <row r="8" spans="1:36">
      <c r="A8" s="964" t="s">
        <v>86</v>
      </c>
      <c r="B8" s="1212" t="s">
        <v>123</v>
      </c>
      <c r="C8" s="1212" t="s">
        <v>86</v>
      </c>
      <c r="D8" s="1212"/>
      <c r="E8" s="1212" t="s">
        <v>44</v>
      </c>
      <c r="F8" s="1221">
        <v>0</v>
      </c>
      <c r="G8" s="1221">
        <v>0</v>
      </c>
      <c r="H8" s="1216" t="str">
        <f t="shared" si="0"/>
        <v/>
      </c>
      <c r="I8" s="1212">
        <v>0</v>
      </c>
      <c r="J8" s="1228">
        <v>0</v>
      </c>
      <c r="K8" s="1216">
        <f t="shared" si="1"/>
        <v>400</v>
      </c>
      <c r="L8" s="952"/>
      <c r="M8" s="955"/>
      <c r="N8" s="952"/>
      <c r="O8" s="955"/>
      <c r="P8" s="952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5"/>
      <c r="AE8" s="952">
        <v>400</v>
      </c>
      <c r="AF8" s="956"/>
      <c r="AG8" s="956"/>
      <c r="AH8" s="956"/>
      <c r="AI8" s="955"/>
      <c r="AJ8" s="957"/>
    </row>
    <row r="9" spans="1:36">
      <c r="A9" s="964" t="s">
        <v>79</v>
      </c>
      <c r="B9" s="1212" t="s">
        <v>93</v>
      </c>
      <c r="C9" s="1212" t="s">
        <v>350</v>
      </c>
      <c r="D9" s="1212"/>
      <c r="E9" s="1212" t="s">
        <v>50</v>
      </c>
      <c r="F9" s="1221">
        <v>0</v>
      </c>
      <c r="G9" s="1221">
        <v>0</v>
      </c>
      <c r="H9" s="1216" t="str">
        <f t="shared" si="0"/>
        <v/>
      </c>
      <c r="I9" s="1212">
        <v>0</v>
      </c>
      <c r="J9" s="1228">
        <v>0</v>
      </c>
      <c r="K9" s="1216">
        <f t="shared" si="1"/>
        <v>552</v>
      </c>
      <c r="L9" s="952"/>
      <c r="M9" s="955"/>
      <c r="N9" s="952"/>
      <c r="O9" s="955"/>
      <c r="P9" s="952"/>
      <c r="Q9" s="956"/>
      <c r="R9" s="956"/>
      <c r="S9" s="956"/>
      <c r="T9" s="956"/>
      <c r="U9" s="956">
        <v>40</v>
      </c>
      <c r="V9" s="956"/>
      <c r="W9" s="956"/>
      <c r="X9" s="956"/>
      <c r="Y9" s="956"/>
      <c r="Z9" s="956"/>
      <c r="AA9" s="956"/>
      <c r="AB9" s="956"/>
      <c r="AC9" s="956">
        <v>136</v>
      </c>
      <c r="AD9" s="955"/>
      <c r="AE9" s="952">
        <v>200</v>
      </c>
      <c r="AF9" s="956"/>
      <c r="AG9" s="956"/>
      <c r="AH9" s="956"/>
      <c r="AI9" s="955">
        <v>176</v>
      </c>
      <c r="AJ9" s="957"/>
    </row>
    <row r="10" spans="1:36">
      <c r="A10" s="964" t="s">
        <v>59</v>
      </c>
      <c r="B10" s="1212" t="s">
        <v>59</v>
      </c>
      <c r="C10" s="1212" t="s">
        <v>45</v>
      </c>
      <c r="D10" s="1212"/>
      <c r="E10" s="1212" t="s">
        <v>406</v>
      </c>
      <c r="F10" s="1230">
        <v>0</v>
      </c>
      <c r="G10" s="1230">
        <v>0</v>
      </c>
      <c r="H10" s="1216" t="str">
        <f t="shared" si="0"/>
        <v/>
      </c>
      <c r="I10" s="1212">
        <v>0</v>
      </c>
      <c r="J10" s="1228">
        <v>0</v>
      </c>
      <c r="K10" s="1216">
        <f t="shared" si="1"/>
        <v>13</v>
      </c>
      <c r="L10" s="936"/>
      <c r="M10" s="937"/>
      <c r="N10" s="936"/>
      <c r="O10" s="937"/>
      <c r="P10" s="936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>
        <v>4</v>
      </c>
      <c r="AD10" s="937"/>
      <c r="AE10" s="936"/>
      <c r="AF10" s="938"/>
      <c r="AG10" s="938"/>
      <c r="AH10" s="938"/>
      <c r="AI10" s="937">
        <v>8.7799999999999994</v>
      </c>
      <c r="AJ10" s="953"/>
    </row>
    <row r="11" spans="1:36">
      <c r="A11" s="964" t="s">
        <v>82</v>
      </c>
      <c r="B11" s="1212" t="s">
        <v>761</v>
      </c>
      <c r="C11" s="1212" t="s">
        <v>350</v>
      </c>
      <c r="D11" s="1212"/>
      <c r="E11" s="1212" t="s">
        <v>44</v>
      </c>
      <c r="F11" s="1221">
        <v>0</v>
      </c>
      <c r="G11" s="1221">
        <v>0</v>
      </c>
      <c r="H11" s="1216" t="str">
        <f t="shared" si="0"/>
        <v/>
      </c>
      <c r="I11" s="1212">
        <v>0</v>
      </c>
      <c r="J11" s="1228">
        <v>0</v>
      </c>
      <c r="K11" s="1216">
        <f t="shared" si="1"/>
        <v>200</v>
      </c>
      <c r="L11" s="952"/>
      <c r="M11" s="955"/>
      <c r="N11" s="952"/>
      <c r="O11" s="955"/>
      <c r="P11" s="952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5"/>
      <c r="AE11" s="952">
        <v>200</v>
      </c>
      <c r="AF11" s="956"/>
      <c r="AG11" s="956"/>
      <c r="AH11" s="956"/>
      <c r="AI11" s="955"/>
      <c r="AJ11" s="957"/>
    </row>
    <row r="12" spans="1:36">
      <c r="A12" s="964" t="s">
        <v>47</v>
      </c>
      <c r="B12" s="1212" t="s">
        <v>183</v>
      </c>
      <c r="C12" s="1212" t="s">
        <v>47</v>
      </c>
      <c r="D12" s="1212"/>
      <c r="E12" s="1212" t="s">
        <v>44</v>
      </c>
      <c r="F12" s="1221">
        <v>0</v>
      </c>
      <c r="G12" s="1221">
        <v>0</v>
      </c>
      <c r="H12" s="1216" t="str">
        <f t="shared" si="0"/>
        <v/>
      </c>
      <c r="I12" s="1212">
        <v>0</v>
      </c>
      <c r="J12" s="1228">
        <v>0</v>
      </c>
      <c r="K12" s="1216">
        <f t="shared" si="1"/>
        <v>601</v>
      </c>
      <c r="L12" s="952"/>
      <c r="M12" s="955"/>
      <c r="N12" s="952"/>
      <c r="O12" s="955"/>
      <c r="P12" s="952"/>
      <c r="Q12" s="956"/>
      <c r="R12" s="956"/>
      <c r="S12" s="956"/>
      <c r="T12" s="956"/>
      <c r="U12" s="956">
        <v>40</v>
      </c>
      <c r="V12" s="956"/>
      <c r="W12" s="956"/>
      <c r="X12" s="956"/>
      <c r="Y12" s="956"/>
      <c r="Z12" s="956"/>
      <c r="AA12" s="956"/>
      <c r="AB12" s="956"/>
      <c r="AC12" s="956">
        <v>561</v>
      </c>
      <c r="AD12" s="955"/>
      <c r="AE12" s="952"/>
      <c r="AF12" s="956"/>
      <c r="AG12" s="956"/>
      <c r="AH12" s="956"/>
      <c r="AI12" s="955"/>
      <c r="AJ12" s="957"/>
    </row>
    <row r="13" spans="1:36">
      <c r="A13" s="964" t="s">
        <v>762</v>
      </c>
      <c r="B13" s="1212" t="s">
        <v>763</v>
      </c>
      <c r="C13" s="1212" t="s">
        <v>764</v>
      </c>
      <c r="D13" s="1212"/>
      <c r="E13" s="1212" t="s">
        <v>765</v>
      </c>
      <c r="F13" s="1221">
        <v>0</v>
      </c>
      <c r="G13" s="1221">
        <v>0</v>
      </c>
      <c r="H13" s="1216" t="str">
        <f t="shared" si="0"/>
        <v/>
      </c>
      <c r="I13" s="1212">
        <v>0</v>
      </c>
      <c r="J13" s="1228">
        <v>0</v>
      </c>
      <c r="K13" s="1216">
        <f t="shared" si="1"/>
        <v>1500</v>
      </c>
      <c r="L13" s="952"/>
      <c r="M13" s="955"/>
      <c r="N13" s="952"/>
      <c r="O13" s="955"/>
      <c r="P13" s="952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>
        <v>1500</v>
      </c>
      <c r="AD13" s="955"/>
      <c r="AE13" s="952"/>
      <c r="AF13" s="956"/>
      <c r="AG13" s="956"/>
      <c r="AH13" s="956"/>
      <c r="AI13" s="955"/>
      <c r="AJ13" s="957"/>
    </row>
    <row r="14" spans="1:36">
      <c r="A14" s="964" t="s">
        <v>90</v>
      </c>
      <c r="B14" s="1212" t="s">
        <v>121</v>
      </c>
      <c r="C14" s="1212" t="s">
        <v>799</v>
      </c>
      <c r="D14" s="1212" t="s">
        <v>800</v>
      </c>
      <c r="E14" s="1212" t="s">
        <v>44</v>
      </c>
      <c r="F14" s="1212">
        <v>0</v>
      </c>
      <c r="G14" s="1212">
        <v>0</v>
      </c>
      <c r="H14" s="1216" t="str">
        <f t="shared" si="0"/>
        <v/>
      </c>
      <c r="I14" s="1212">
        <v>0</v>
      </c>
      <c r="J14" s="1228">
        <v>0</v>
      </c>
      <c r="K14" s="1216">
        <f t="shared" si="1"/>
        <v>80</v>
      </c>
      <c r="L14" s="952"/>
      <c r="M14" s="955"/>
      <c r="N14" s="952"/>
      <c r="O14" s="955"/>
      <c r="P14" s="952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5"/>
      <c r="AE14" s="952">
        <v>80</v>
      </c>
      <c r="AF14" s="956"/>
      <c r="AG14" s="956"/>
      <c r="AH14" s="956"/>
      <c r="AI14" s="955"/>
      <c r="AJ14" s="957"/>
    </row>
    <row r="15" spans="1:36">
      <c r="A15" s="964" t="s">
        <v>76</v>
      </c>
      <c r="B15" s="1212" t="s">
        <v>801</v>
      </c>
      <c r="C15" s="1212" t="s">
        <v>802</v>
      </c>
      <c r="D15" s="1212" t="s">
        <v>803</v>
      </c>
      <c r="E15" s="1212" t="s">
        <v>50</v>
      </c>
      <c r="F15" s="1212">
        <v>0</v>
      </c>
      <c r="G15" s="1212">
        <v>0</v>
      </c>
      <c r="H15" s="1216" t="str">
        <f t="shared" si="0"/>
        <v/>
      </c>
      <c r="I15" s="1212">
        <v>0</v>
      </c>
      <c r="J15" s="1228">
        <v>0</v>
      </c>
      <c r="K15" s="1216">
        <f t="shared" si="1"/>
        <v>680</v>
      </c>
      <c r="L15" s="952"/>
      <c r="M15" s="955"/>
      <c r="N15" s="952"/>
      <c r="O15" s="955"/>
      <c r="P15" s="952"/>
      <c r="Q15" s="956"/>
      <c r="R15" s="956"/>
      <c r="S15" s="956"/>
      <c r="T15" s="956"/>
      <c r="U15" s="956"/>
      <c r="V15" s="956"/>
      <c r="W15" s="956"/>
      <c r="X15" s="956"/>
      <c r="Y15" s="956"/>
      <c r="Z15" s="956"/>
      <c r="AA15" s="956"/>
      <c r="AB15" s="956"/>
      <c r="AC15" s="956">
        <v>302</v>
      </c>
      <c r="AD15" s="955"/>
      <c r="AE15" s="952">
        <v>378</v>
      </c>
      <c r="AF15" s="956"/>
      <c r="AG15" s="956"/>
      <c r="AH15" s="956"/>
      <c r="AI15" s="955"/>
      <c r="AJ15" s="957"/>
    </row>
    <row r="16" spans="1:36">
      <c r="A16" s="964" t="s">
        <v>404</v>
      </c>
      <c r="B16" s="1212" t="s">
        <v>804</v>
      </c>
      <c r="C16" s="1212" t="s">
        <v>130</v>
      </c>
      <c r="D16" s="1212" t="s">
        <v>805</v>
      </c>
      <c r="E16" s="1212" t="s">
        <v>50</v>
      </c>
      <c r="F16" s="1212">
        <v>0</v>
      </c>
      <c r="G16" s="1212">
        <v>0</v>
      </c>
      <c r="H16" s="1216">
        <f t="shared" si="0"/>
        <v>100</v>
      </c>
      <c r="I16" s="1212">
        <v>0</v>
      </c>
      <c r="J16" s="1228">
        <v>100</v>
      </c>
      <c r="K16" s="1216">
        <f t="shared" si="1"/>
        <v>300</v>
      </c>
      <c r="L16" s="952"/>
      <c r="M16" s="955"/>
      <c r="N16" s="952"/>
      <c r="O16" s="955"/>
      <c r="P16" s="952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>
        <v>300</v>
      </c>
      <c r="AD16" s="955"/>
      <c r="AE16" s="952"/>
      <c r="AF16" s="956"/>
      <c r="AG16" s="956"/>
      <c r="AH16" s="956"/>
      <c r="AI16" s="955"/>
      <c r="AJ16" s="957"/>
    </row>
    <row r="17" spans="1:36">
      <c r="A17" s="964" t="s">
        <v>147</v>
      </c>
      <c r="B17" s="1212" t="s">
        <v>806</v>
      </c>
      <c r="C17" s="1212" t="s">
        <v>807</v>
      </c>
      <c r="D17" s="1212" t="s">
        <v>808</v>
      </c>
      <c r="E17" s="1212" t="s">
        <v>46</v>
      </c>
      <c r="F17" s="1212">
        <v>0</v>
      </c>
      <c r="G17" s="1212">
        <v>0</v>
      </c>
      <c r="H17" s="40" t="str">
        <f t="shared" si="0"/>
        <v/>
      </c>
      <c r="I17" s="1212">
        <v>0</v>
      </c>
      <c r="J17" s="1229">
        <v>0</v>
      </c>
      <c r="K17" s="40">
        <f t="shared" si="1"/>
        <v>600</v>
      </c>
      <c r="L17" s="952"/>
      <c r="M17" s="955"/>
      <c r="N17" s="952"/>
      <c r="O17" s="955"/>
      <c r="P17" s="952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>
        <v>600</v>
      </c>
      <c r="AD17" s="955"/>
      <c r="AE17" s="952"/>
      <c r="AF17" s="956"/>
      <c r="AG17" s="956"/>
      <c r="AH17" s="956"/>
      <c r="AI17" s="955"/>
      <c r="AJ17" s="957"/>
    </row>
    <row r="18" spans="1:36">
      <c r="A18" s="964" t="s">
        <v>144</v>
      </c>
      <c r="B18" s="1212" t="s">
        <v>144</v>
      </c>
      <c r="C18" s="1212" t="s">
        <v>419</v>
      </c>
      <c r="D18" s="1212" t="s">
        <v>809</v>
      </c>
      <c r="E18" s="1212" t="s">
        <v>46</v>
      </c>
      <c r="F18" s="1212">
        <v>0</v>
      </c>
      <c r="G18" s="1212">
        <v>0</v>
      </c>
      <c r="H18" s="40" t="str">
        <f t="shared" si="0"/>
        <v/>
      </c>
      <c r="I18" s="1230">
        <v>0</v>
      </c>
      <c r="J18" s="1229">
        <v>0</v>
      </c>
      <c r="K18" s="40">
        <f t="shared" si="1"/>
        <v>2000</v>
      </c>
      <c r="L18" s="952"/>
      <c r="M18" s="955"/>
      <c r="N18" s="952"/>
      <c r="O18" s="955"/>
      <c r="P18" s="952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5"/>
      <c r="AE18" s="952">
        <v>1600</v>
      </c>
      <c r="AF18" s="956"/>
      <c r="AG18" s="956"/>
      <c r="AH18" s="956"/>
      <c r="AI18" s="955">
        <v>400</v>
      </c>
      <c r="AJ18" s="957"/>
    </row>
    <row r="19" spans="1:36">
      <c r="A19" s="964" t="s">
        <v>409</v>
      </c>
      <c r="B19" s="1212" t="s">
        <v>819</v>
      </c>
      <c r="C19" s="1212" t="s">
        <v>409</v>
      </c>
      <c r="D19" s="1212" t="s">
        <v>409</v>
      </c>
      <c r="E19" s="1212" t="s">
        <v>44</v>
      </c>
      <c r="F19" s="1230">
        <v>0</v>
      </c>
      <c r="G19" s="1230">
        <v>0</v>
      </c>
      <c r="H19" s="40" t="str">
        <f t="shared" si="0"/>
        <v/>
      </c>
      <c r="I19" s="1230">
        <v>0</v>
      </c>
      <c r="J19" s="1229">
        <v>0</v>
      </c>
      <c r="K19" s="40">
        <f t="shared" si="1"/>
        <v>3</v>
      </c>
      <c r="L19" s="936"/>
      <c r="M19" s="937"/>
      <c r="N19" s="936"/>
      <c r="O19" s="937"/>
      <c r="P19" s="936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7"/>
      <c r="AE19" s="936">
        <v>3</v>
      </c>
      <c r="AF19" s="938"/>
      <c r="AG19" s="938"/>
      <c r="AH19" s="938"/>
      <c r="AI19" s="937"/>
      <c r="AJ19" s="953"/>
    </row>
    <row r="20" spans="1:36">
      <c r="A20" s="964" t="s">
        <v>818</v>
      </c>
      <c r="B20" s="1212" t="s">
        <v>820</v>
      </c>
      <c r="C20" s="1212" t="s">
        <v>818</v>
      </c>
      <c r="D20" s="1212" t="s">
        <v>818</v>
      </c>
      <c r="E20" s="1212" t="s">
        <v>46</v>
      </c>
      <c r="F20" s="1221">
        <v>0</v>
      </c>
      <c r="G20" s="1221">
        <v>1</v>
      </c>
      <c r="H20" s="40" t="str">
        <f t="shared" si="0"/>
        <v/>
      </c>
      <c r="I20" s="1221">
        <v>0</v>
      </c>
      <c r="J20" s="1229">
        <v>0</v>
      </c>
      <c r="K20" s="40">
        <f t="shared" si="1"/>
        <v>2</v>
      </c>
      <c r="L20" s="952"/>
      <c r="M20" s="955"/>
      <c r="N20" s="952"/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5"/>
      <c r="AE20" s="1242">
        <v>2</v>
      </c>
      <c r="AF20" s="956"/>
      <c r="AG20" s="956"/>
      <c r="AH20" s="956"/>
      <c r="AI20" s="955"/>
      <c r="AJ20" s="957"/>
    </row>
    <row r="21" spans="1:36">
      <c r="A21" s="964" t="s">
        <v>62</v>
      </c>
      <c r="B21" s="1212" t="s">
        <v>62</v>
      </c>
      <c r="C21" s="1212" t="s">
        <v>846</v>
      </c>
      <c r="D21" s="1212" t="s">
        <v>847</v>
      </c>
      <c r="E21" s="1212" t="s">
        <v>50</v>
      </c>
      <c r="F21" s="1221">
        <v>0</v>
      </c>
      <c r="G21" s="1221">
        <v>0</v>
      </c>
      <c r="H21" s="40" t="str">
        <f t="shared" si="0"/>
        <v/>
      </c>
      <c r="I21" s="1221">
        <v>0</v>
      </c>
      <c r="J21" s="1229">
        <v>0</v>
      </c>
      <c r="K21" s="40">
        <f t="shared" si="1"/>
        <v>400</v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>
        <v>400</v>
      </c>
      <c r="V21" s="956"/>
      <c r="W21" s="956"/>
      <c r="X21" s="956"/>
      <c r="Y21" s="956"/>
      <c r="Z21" s="956"/>
      <c r="AA21" s="956"/>
      <c r="AB21" s="956"/>
      <c r="AC21" s="956"/>
      <c r="AD21" s="955"/>
      <c r="AE21" s="952"/>
      <c r="AF21" s="956"/>
      <c r="AG21" s="956"/>
      <c r="AH21" s="956"/>
      <c r="AI21" s="955"/>
      <c r="AJ21" s="957"/>
    </row>
    <row r="22" spans="1:36">
      <c r="A22" s="964" t="s">
        <v>848</v>
      </c>
      <c r="B22" s="1212" t="s">
        <v>848</v>
      </c>
      <c r="C22" s="1212" t="s">
        <v>849</v>
      </c>
      <c r="D22" s="1212" t="s">
        <v>850</v>
      </c>
      <c r="E22" s="1212" t="s">
        <v>50</v>
      </c>
      <c r="F22" s="1221">
        <v>0</v>
      </c>
      <c r="G22" s="1221">
        <v>0</v>
      </c>
      <c r="H22" s="40">
        <f t="shared" si="0"/>
        <v>229</v>
      </c>
      <c r="I22" s="1221">
        <v>229</v>
      </c>
      <c r="J22" s="1229">
        <v>0</v>
      </c>
      <c r="K22" s="40">
        <f t="shared" si="1"/>
        <v>371</v>
      </c>
      <c r="L22" s="952"/>
      <c r="M22" s="955"/>
      <c r="N22" s="952"/>
      <c r="O22" s="955"/>
      <c r="P22" s="952"/>
      <c r="Q22" s="956"/>
      <c r="R22" s="956"/>
      <c r="S22" s="956"/>
      <c r="T22" s="956"/>
      <c r="U22" s="956">
        <v>40</v>
      </c>
      <c r="V22" s="956"/>
      <c r="W22" s="956"/>
      <c r="X22" s="956"/>
      <c r="Y22" s="956"/>
      <c r="Z22" s="956"/>
      <c r="AA22" s="956"/>
      <c r="AB22" s="956"/>
      <c r="AC22" s="956">
        <v>131</v>
      </c>
      <c r="AD22" s="955"/>
      <c r="AE22" s="952">
        <v>200</v>
      </c>
      <c r="AF22" s="956"/>
      <c r="AG22" s="956"/>
      <c r="AH22" s="956"/>
      <c r="AI22" s="955"/>
      <c r="AJ22" s="957"/>
    </row>
    <row r="23" spans="1:36">
      <c r="A23" s="964" t="s">
        <v>854</v>
      </c>
      <c r="B23" s="1212" t="s">
        <v>851</v>
      </c>
      <c r="C23" s="1212" t="s">
        <v>852</v>
      </c>
      <c r="D23" s="1212" t="s">
        <v>853</v>
      </c>
      <c r="E23" s="1212" t="s">
        <v>46</v>
      </c>
      <c r="F23" s="1221">
        <v>0</v>
      </c>
      <c r="G23" s="1221">
        <v>0</v>
      </c>
      <c r="H23" s="40" t="str">
        <f t="shared" si="0"/>
        <v/>
      </c>
      <c r="I23" s="1221">
        <v>0</v>
      </c>
      <c r="J23" s="1229">
        <v>0</v>
      </c>
      <c r="K23" s="40">
        <f t="shared" si="1"/>
        <v>37</v>
      </c>
      <c r="L23" s="952"/>
      <c r="M23" s="955"/>
      <c r="N23" s="952"/>
      <c r="O23" s="955"/>
      <c r="P23" s="952"/>
      <c r="Q23" s="956"/>
      <c r="R23" s="956"/>
      <c r="S23" s="956"/>
      <c r="T23" s="956"/>
      <c r="U23" s="956">
        <v>37</v>
      </c>
      <c r="V23" s="956"/>
      <c r="W23" s="956"/>
      <c r="X23" s="956"/>
      <c r="Y23" s="956"/>
      <c r="Z23" s="956"/>
      <c r="AA23" s="956"/>
      <c r="AB23" s="956"/>
      <c r="AC23" s="956"/>
      <c r="AD23" s="955"/>
      <c r="AE23" s="952"/>
      <c r="AF23" s="956"/>
      <c r="AG23" s="956"/>
      <c r="AH23" s="956"/>
      <c r="AI23" s="955"/>
      <c r="AJ23" s="957"/>
    </row>
    <row r="24" spans="1:36">
      <c r="A24" s="964"/>
      <c r="H24" s="40"/>
      <c r="I24" s="882"/>
      <c r="J24" s="1155"/>
      <c r="K24" s="40" t="str">
        <f t="shared" ref="K24:K57" si="2">IF(SUM(L24:AJ24)=0, "", SUM(L24:AJ24))</f>
        <v/>
      </c>
      <c r="L24" s="952"/>
      <c r="M24" s="955"/>
      <c r="N24" s="952"/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956"/>
      <c r="AD24" s="955"/>
      <c r="AE24" s="952"/>
      <c r="AF24" s="956"/>
      <c r="AG24" s="956"/>
      <c r="AH24" s="956"/>
      <c r="AI24" s="955"/>
      <c r="AJ24" s="957"/>
    </row>
    <row r="25" spans="1:36">
      <c r="A25" s="964"/>
      <c r="H25" s="40"/>
      <c r="I25" s="882"/>
      <c r="J25" s="1155"/>
      <c r="K25" s="40" t="str">
        <f t="shared" si="2"/>
        <v/>
      </c>
      <c r="L25" s="952"/>
      <c r="M25" s="955"/>
      <c r="N25" s="952"/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6"/>
      <c r="AD25" s="955"/>
      <c r="AE25" s="952"/>
      <c r="AF25" s="956"/>
      <c r="AG25" s="956"/>
      <c r="AH25" s="956"/>
      <c r="AI25" s="955"/>
      <c r="AJ25" s="957"/>
    </row>
    <row r="26" spans="1:36">
      <c r="A26" s="964"/>
      <c r="H26" s="40"/>
      <c r="I26" s="882"/>
      <c r="J26" s="1155"/>
      <c r="K26" s="40" t="str">
        <f t="shared" si="2"/>
        <v/>
      </c>
      <c r="L26" s="952"/>
      <c r="M26" s="955"/>
      <c r="N26" s="952"/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5"/>
      <c r="AE26" s="952"/>
      <c r="AF26" s="956"/>
      <c r="AG26" s="956"/>
      <c r="AH26" s="956"/>
      <c r="AI26" s="955"/>
      <c r="AJ26" s="957"/>
    </row>
    <row r="27" spans="1:36">
      <c r="A27" s="964"/>
      <c r="H27" s="40"/>
      <c r="I27" s="882"/>
      <c r="J27" s="1155"/>
      <c r="K27" s="40" t="str">
        <f t="shared" si="2"/>
        <v/>
      </c>
      <c r="L27" s="952"/>
      <c r="M27" s="955"/>
      <c r="N27" s="952"/>
      <c r="O27" s="955"/>
      <c r="P27" s="952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956"/>
      <c r="AB27" s="956"/>
      <c r="AC27" s="956"/>
      <c r="AD27" s="955"/>
      <c r="AE27" s="952"/>
      <c r="AF27" s="956"/>
      <c r="AG27" s="956"/>
      <c r="AH27" s="956"/>
      <c r="AI27" s="955"/>
      <c r="AJ27" s="957"/>
    </row>
    <row r="28" spans="1:36">
      <c r="A28" s="964"/>
      <c r="H28" s="40"/>
      <c r="I28" s="882"/>
      <c r="J28" s="1155"/>
      <c r="K28" s="40" t="str">
        <f t="shared" si="2"/>
        <v/>
      </c>
      <c r="L28" s="952"/>
      <c r="M28" s="955"/>
      <c r="N28" s="952"/>
      <c r="O28" s="955"/>
      <c r="P28" s="952"/>
      <c r="Q28" s="956"/>
      <c r="R28" s="956"/>
      <c r="S28" s="956"/>
      <c r="T28" s="956"/>
      <c r="U28" s="956"/>
      <c r="V28" s="956"/>
      <c r="W28" s="956"/>
      <c r="X28" s="956"/>
      <c r="Y28" s="956"/>
      <c r="Z28" s="956"/>
      <c r="AA28" s="956"/>
      <c r="AB28" s="956"/>
      <c r="AC28" s="956"/>
      <c r="AD28" s="955"/>
      <c r="AE28" s="952"/>
      <c r="AF28" s="956"/>
      <c r="AG28" s="956"/>
      <c r="AH28" s="956"/>
      <c r="AI28" s="955"/>
      <c r="AJ28" s="957"/>
    </row>
    <row r="29" spans="1:36">
      <c r="A29" s="964"/>
      <c r="H29" s="40"/>
      <c r="I29" s="882"/>
      <c r="J29" s="1155"/>
      <c r="K29" s="40" t="str">
        <f t="shared" si="2"/>
        <v/>
      </c>
      <c r="L29" s="952"/>
      <c r="M29" s="955"/>
      <c r="N29" s="952"/>
      <c r="O29" s="955"/>
      <c r="P29" s="952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5"/>
      <c r="AE29" s="952"/>
      <c r="AF29" s="956"/>
      <c r="AG29" s="956"/>
      <c r="AH29" s="956"/>
      <c r="AI29" s="955"/>
      <c r="AJ29" s="957"/>
    </row>
    <row r="30" spans="1:36">
      <c r="A30" s="964"/>
      <c r="H30" s="40"/>
      <c r="I30" s="882"/>
      <c r="J30" s="1155"/>
      <c r="K30" s="40" t="str">
        <f t="shared" si="2"/>
        <v/>
      </c>
      <c r="L30" s="952"/>
      <c r="M30" s="955"/>
      <c r="N30" s="952"/>
      <c r="O30" s="955"/>
      <c r="P30" s="952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5"/>
      <c r="AE30" s="952"/>
      <c r="AF30" s="956"/>
      <c r="AG30" s="956"/>
      <c r="AH30" s="956"/>
      <c r="AI30" s="955"/>
      <c r="AJ30" s="957"/>
    </row>
    <row r="31" spans="1:36">
      <c r="A31" s="964"/>
      <c r="H31" s="40"/>
      <c r="I31" s="882"/>
      <c r="J31" s="1155"/>
      <c r="K31" s="40" t="str">
        <f t="shared" si="2"/>
        <v/>
      </c>
      <c r="L31" s="952"/>
      <c r="M31" s="955"/>
      <c r="N31" s="952"/>
      <c r="O31" s="955"/>
      <c r="P31" s="952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6"/>
      <c r="AB31" s="956"/>
      <c r="AC31" s="956"/>
      <c r="AD31" s="955"/>
      <c r="AE31" s="952"/>
      <c r="AF31" s="956"/>
      <c r="AG31" s="956"/>
      <c r="AH31" s="956"/>
      <c r="AI31" s="955"/>
      <c r="AJ31" s="957"/>
    </row>
    <row r="32" spans="1:36">
      <c r="A32" s="964"/>
      <c r="H32" s="40"/>
      <c r="I32" s="882"/>
      <c r="J32" s="1155"/>
      <c r="K32" s="40" t="str">
        <f t="shared" si="2"/>
        <v/>
      </c>
      <c r="L32" s="952"/>
      <c r="M32" s="955"/>
      <c r="N32" s="952"/>
      <c r="O32" s="955"/>
      <c r="P32" s="952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5"/>
      <c r="AE32" s="952"/>
      <c r="AF32" s="956"/>
      <c r="AG32" s="956"/>
      <c r="AH32" s="956"/>
      <c r="AI32" s="955"/>
      <c r="AJ32" s="957"/>
    </row>
    <row r="33" spans="1:36">
      <c r="A33" s="964"/>
      <c r="H33" s="40"/>
      <c r="I33" s="882"/>
      <c r="J33" s="1155"/>
      <c r="K33" s="40" t="str">
        <f t="shared" si="2"/>
        <v/>
      </c>
      <c r="L33" s="952"/>
      <c r="M33" s="955"/>
      <c r="N33" s="952"/>
      <c r="O33" s="955"/>
      <c r="P33" s="952"/>
      <c r="Q33" s="956"/>
      <c r="R33" s="956"/>
      <c r="S33" s="956"/>
      <c r="T33" s="956"/>
      <c r="U33" s="956"/>
      <c r="V33" s="956"/>
      <c r="W33" s="956"/>
      <c r="X33" s="956"/>
      <c r="Y33" s="956"/>
      <c r="Z33" s="956"/>
      <c r="AA33" s="956"/>
      <c r="AB33" s="956"/>
      <c r="AC33" s="956"/>
      <c r="AD33" s="955"/>
      <c r="AE33" s="952"/>
      <c r="AF33" s="956"/>
      <c r="AG33" s="956"/>
      <c r="AH33" s="956"/>
      <c r="AI33" s="955"/>
      <c r="AJ33" s="957"/>
    </row>
    <row r="34" spans="1:36">
      <c r="A34" s="964"/>
      <c r="H34" s="40"/>
      <c r="I34" s="882"/>
      <c r="J34" s="1155"/>
      <c r="K34" s="40" t="str">
        <f t="shared" si="2"/>
        <v/>
      </c>
      <c r="L34" s="952"/>
      <c r="M34" s="955"/>
      <c r="N34" s="952"/>
      <c r="O34" s="955"/>
      <c r="P34" s="952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5"/>
      <c r="AE34" s="952"/>
      <c r="AF34" s="956"/>
      <c r="AG34" s="956"/>
      <c r="AH34" s="956"/>
      <c r="AI34" s="955"/>
      <c r="AJ34" s="957"/>
    </row>
    <row r="35" spans="1:36">
      <c r="A35" s="964"/>
      <c r="H35" s="40"/>
      <c r="I35" s="882"/>
      <c r="J35" s="1155"/>
      <c r="K35" s="40" t="str">
        <f t="shared" si="2"/>
        <v/>
      </c>
      <c r="L35" s="952"/>
      <c r="M35" s="955"/>
      <c r="N35" s="952"/>
      <c r="O35" s="955"/>
      <c r="P35" s="952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5"/>
      <c r="AE35" s="952"/>
      <c r="AF35" s="956"/>
      <c r="AG35" s="956"/>
      <c r="AH35" s="956"/>
      <c r="AI35" s="955"/>
      <c r="AJ35" s="957"/>
    </row>
    <row r="36" spans="1:36">
      <c r="A36" s="964"/>
      <c r="H36" s="40"/>
      <c r="I36" s="882"/>
      <c r="J36" s="1155"/>
      <c r="K36" s="40" t="str">
        <f t="shared" si="2"/>
        <v/>
      </c>
      <c r="L36" s="952"/>
      <c r="M36" s="955"/>
      <c r="N36" s="952"/>
      <c r="O36" s="955"/>
      <c r="P36" s="952"/>
      <c r="Q36" s="956"/>
      <c r="R36" s="956"/>
      <c r="S36" s="956"/>
      <c r="T36" s="956"/>
      <c r="U36" s="956"/>
      <c r="V36" s="956"/>
      <c r="W36" s="956"/>
      <c r="X36" s="956"/>
      <c r="Y36" s="956"/>
      <c r="Z36" s="956"/>
      <c r="AA36" s="956"/>
      <c r="AB36" s="956"/>
      <c r="AC36" s="956"/>
      <c r="AD36" s="955"/>
      <c r="AE36" s="952"/>
      <c r="AF36" s="956"/>
      <c r="AG36" s="956"/>
      <c r="AH36" s="956"/>
      <c r="AI36" s="955"/>
      <c r="AJ36" s="957"/>
    </row>
    <row r="37" spans="1:36">
      <c r="A37" s="964"/>
      <c r="H37" s="40"/>
      <c r="I37" s="882"/>
      <c r="J37" s="1155"/>
      <c r="K37" s="40" t="str">
        <f t="shared" si="2"/>
        <v/>
      </c>
      <c r="L37" s="952"/>
      <c r="M37" s="955"/>
      <c r="N37" s="952"/>
      <c r="O37" s="955"/>
      <c r="P37" s="952"/>
      <c r="Q37" s="956"/>
      <c r="R37" s="956"/>
      <c r="S37" s="956"/>
      <c r="T37" s="956"/>
      <c r="U37" s="956"/>
      <c r="V37" s="956"/>
      <c r="W37" s="956"/>
      <c r="X37" s="956"/>
      <c r="Y37" s="956"/>
      <c r="Z37" s="956"/>
      <c r="AA37" s="956"/>
      <c r="AB37" s="956"/>
      <c r="AC37" s="956"/>
      <c r="AD37" s="955"/>
      <c r="AE37" s="952"/>
      <c r="AF37" s="956"/>
      <c r="AG37" s="956"/>
      <c r="AH37" s="956"/>
      <c r="AI37" s="955"/>
      <c r="AJ37" s="957"/>
    </row>
    <row r="38" spans="1:36">
      <c r="A38" s="964"/>
      <c r="H38" s="40"/>
      <c r="I38" s="882"/>
      <c r="J38" s="1155"/>
      <c r="K38" s="40" t="str">
        <f t="shared" si="2"/>
        <v/>
      </c>
      <c r="L38" s="952"/>
      <c r="M38" s="955"/>
      <c r="N38" s="952"/>
      <c r="O38" s="955"/>
      <c r="P38" s="952"/>
      <c r="Q38" s="956"/>
      <c r="R38" s="956"/>
      <c r="S38" s="956"/>
      <c r="T38" s="956"/>
      <c r="U38" s="956"/>
      <c r="V38" s="956"/>
      <c r="W38" s="956"/>
      <c r="X38" s="956"/>
      <c r="Y38" s="956"/>
      <c r="Z38" s="956"/>
      <c r="AA38" s="956"/>
      <c r="AB38" s="956"/>
      <c r="AC38" s="956"/>
      <c r="AD38" s="955"/>
      <c r="AE38" s="952"/>
      <c r="AF38" s="956"/>
      <c r="AG38" s="956"/>
      <c r="AH38" s="956"/>
      <c r="AI38" s="955"/>
      <c r="AJ38" s="957"/>
    </row>
    <row r="39" spans="1:36">
      <c r="A39" s="964"/>
      <c r="H39" s="40"/>
      <c r="I39" s="882"/>
      <c r="J39" s="1155"/>
      <c r="K39" s="40" t="str">
        <f t="shared" si="2"/>
        <v/>
      </c>
      <c r="L39" s="952"/>
      <c r="M39" s="955"/>
      <c r="N39" s="952"/>
      <c r="O39" s="955"/>
      <c r="P39" s="952"/>
      <c r="Q39" s="956"/>
      <c r="R39" s="956"/>
      <c r="S39" s="956"/>
      <c r="T39" s="956"/>
      <c r="U39" s="956"/>
      <c r="V39" s="956"/>
      <c r="W39" s="956"/>
      <c r="X39" s="956"/>
      <c r="Y39" s="956"/>
      <c r="Z39" s="956"/>
      <c r="AA39" s="956"/>
      <c r="AB39" s="956"/>
      <c r="AC39" s="956"/>
      <c r="AD39" s="955"/>
      <c r="AE39" s="952"/>
      <c r="AF39" s="956"/>
      <c r="AG39" s="956"/>
      <c r="AH39" s="956"/>
      <c r="AI39" s="955"/>
      <c r="AJ39" s="957"/>
    </row>
    <row r="40" spans="1:36">
      <c r="A40" s="964"/>
      <c r="H40" s="40"/>
      <c r="I40" s="882"/>
      <c r="J40" s="1155"/>
      <c r="K40" s="40" t="str">
        <f t="shared" si="2"/>
        <v/>
      </c>
      <c r="L40" s="952"/>
      <c r="M40" s="955"/>
      <c r="N40" s="952"/>
      <c r="O40" s="955"/>
      <c r="P40" s="952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955"/>
      <c r="AE40" s="952"/>
      <c r="AF40" s="956"/>
      <c r="AG40" s="956"/>
      <c r="AH40" s="956"/>
      <c r="AI40" s="955"/>
      <c r="AJ40" s="957"/>
    </row>
    <row r="41" spans="1:36">
      <c r="A41" s="964"/>
      <c r="H41" s="40"/>
      <c r="I41" s="882"/>
      <c r="J41" s="1155"/>
      <c r="K41" s="40" t="str">
        <f t="shared" si="2"/>
        <v/>
      </c>
      <c r="L41" s="952"/>
      <c r="M41" s="955"/>
      <c r="N41" s="952"/>
      <c r="O41" s="955"/>
      <c r="P41" s="952"/>
      <c r="Q41" s="956"/>
      <c r="R41" s="956"/>
      <c r="S41" s="956"/>
      <c r="T41" s="956"/>
      <c r="U41" s="956"/>
      <c r="V41" s="956"/>
      <c r="W41" s="956"/>
      <c r="X41" s="956"/>
      <c r="Y41" s="956"/>
      <c r="Z41" s="956"/>
      <c r="AA41" s="956"/>
      <c r="AB41" s="956"/>
      <c r="AC41" s="956"/>
      <c r="AD41" s="955"/>
      <c r="AE41" s="952"/>
      <c r="AF41" s="956"/>
      <c r="AG41" s="956"/>
      <c r="AH41" s="956"/>
      <c r="AI41" s="955"/>
      <c r="AJ41" s="957"/>
    </row>
    <row r="42" spans="1:36">
      <c r="A42" s="964"/>
      <c r="H42" s="40"/>
      <c r="I42" s="882"/>
      <c r="J42" s="1155"/>
      <c r="K42" s="40" t="str">
        <f t="shared" si="2"/>
        <v/>
      </c>
      <c r="L42" s="952"/>
      <c r="M42" s="955"/>
      <c r="N42" s="952"/>
      <c r="O42" s="955"/>
      <c r="P42" s="952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5"/>
      <c r="AE42" s="952"/>
      <c r="AF42" s="956"/>
      <c r="AG42" s="956"/>
      <c r="AH42" s="956"/>
      <c r="AI42" s="955"/>
      <c r="AJ42" s="957"/>
    </row>
    <row r="43" spans="1:36">
      <c r="A43" s="964"/>
      <c r="H43" s="40"/>
      <c r="I43" s="882"/>
      <c r="J43" s="1155"/>
      <c r="K43" s="40" t="str">
        <f t="shared" si="2"/>
        <v/>
      </c>
      <c r="L43" s="952"/>
      <c r="M43" s="955"/>
      <c r="N43" s="952"/>
      <c r="O43" s="955"/>
      <c r="P43" s="952"/>
      <c r="Q43" s="956"/>
      <c r="R43" s="956"/>
      <c r="S43" s="956"/>
      <c r="T43" s="956"/>
      <c r="U43" s="956"/>
      <c r="V43" s="956"/>
      <c r="W43" s="956"/>
      <c r="X43" s="956"/>
      <c r="Y43" s="956"/>
      <c r="Z43" s="956"/>
      <c r="AA43" s="956"/>
      <c r="AB43" s="956"/>
      <c r="AC43" s="956"/>
      <c r="AD43" s="955"/>
      <c r="AE43" s="952"/>
      <c r="AF43" s="956"/>
      <c r="AG43" s="956"/>
      <c r="AH43" s="956"/>
      <c r="AI43" s="955"/>
      <c r="AJ43" s="957"/>
    </row>
    <row r="44" spans="1:36">
      <c r="A44" s="964"/>
      <c r="H44" s="40"/>
      <c r="I44" s="882"/>
      <c r="J44" s="1155"/>
      <c r="K44" s="40" t="str">
        <f t="shared" si="2"/>
        <v/>
      </c>
      <c r="L44" s="952"/>
      <c r="M44" s="955"/>
      <c r="N44" s="952"/>
      <c r="O44" s="955"/>
      <c r="P44" s="952"/>
      <c r="Q44" s="956"/>
      <c r="R44" s="956"/>
      <c r="S44" s="956"/>
      <c r="T44" s="956"/>
      <c r="U44" s="956"/>
      <c r="V44" s="956"/>
      <c r="W44" s="956"/>
      <c r="X44" s="956"/>
      <c r="Y44" s="956"/>
      <c r="Z44" s="956"/>
      <c r="AA44" s="956"/>
      <c r="AB44" s="956"/>
      <c r="AC44" s="956"/>
      <c r="AD44" s="955"/>
      <c r="AE44" s="952"/>
      <c r="AF44" s="956"/>
      <c r="AG44" s="956"/>
      <c r="AH44" s="956"/>
      <c r="AI44" s="955"/>
      <c r="AJ44" s="957"/>
    </row>
    <row r="45" spans="1:36">
      <c r="A45" s="964"/>
      <c r="H45" s="40"/>
      <c r="I45" s="882"/>
      <c r="J45" s="1155"/>
      <c r="K45" s="40" t="str">
        <f t="shared" si="2"/>
        <v/>
      </c>
      <c r="L45" s="952"/>
      <c r="M45" s="955"/>
      <c r="N45" s="952"/>
      <c r="O45" s="955"/>
      <c r="P45" s="952"/>
      <c r="Q45" s="956"/>
      <c r="R45" s="956"/>
      <c r="S45" s="956"/>
      <c r="T45" s="956"/>
      <c r="U45" s="956"/>
      <c r="V45" s="956"/>
      <c r="W45" s="956"/>
      <c r="X45" s="956"/>
      <c r="Y45" s="956"/>
      <c r="Z45" s="956"/>
      <c r="AA45" s="956"/>
      <c r="AB45" s="956"/>
      <c r="AC45" s="956"/>
      <c r="AD45" s="955"/>
      <c r="AE45" s="952"/>
      <c r="AF45" s="956"/>
      <c r="AG45" s="956"/>
      <c r="AH45" s="956"/>
      <c r="AI45" s="955"/>
      <c r="AJ45" s="957"/>
    </row>
    <row r="46" spans="1:36">
      <c r="A46" s="964"/>
      <c r="H46" s="40"/>
      <c r="I46" s="882"/>
      <c r="J46" s="1155"/>
      <c r="K46" s="40" t="str">
        <f t="shared" si="2"/>
        <v/>
      </c>
      <c r="L46" s="952"/>
      <c r="M46" s="955"/>
      <c r="N46" s="952"/>
      <c r="O46" s="955"/>
      <c r="P46" s="952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5"/>
      <c r="AE46" s="952"/>
      <c r="AF46" s="956"/>
      <c r="AG46" s="956"/>
      <c r="AH46" s="956"/>
      <c r="AI46" s="955"/>
      <c r="AJ46" s="957"/>
    </row>
    <row r="47" spans="1:36">
      <c r="A47" s="964"/>
      <c r="H47" s="40"/>
      <c r="I47" s="882"/>
      <c r="J47" s="1155"/>
      <c r="K47" s="40" t="str">
        <f t="shared" si="2"/>
        <v/>
      </c>
      <c r="L47" s="952"/>
      <c r="M47" s="955"/>
      <c r="N47" s="952"/>
      <c r="O47" s="955"/>
      <c r="P47" s="952"/>
      <c r="Q47" s="956"/>
      <c r="R47" s="956"/>
      <c r="S47" s="956"/>
      <c r="T47" s="956"/>
      <c r="U47" s="956"/>
      <c r="V47" s="956"/>
      <c r="W47" s="956"/>
      <c r="X47" s="956"/>
      <c r="Y47" s="956"/>
      <c r="Z47" s="956"/>
      <c r="AA47" s="956"/>
      <c r="AB47" s="956"/>
      <c r="AC47" s="956"/>
      <c r="AD47" s="955"/>
      <c r="AE47" s="952"/>
      <c r="AF47" s="956"/>
      <c r="AG47" s="956"/>
      <c r="AH47" s="956"/>
      <c r="AI47" s="955"/>
      <c r="AJ47" s="957"/>
    </row>
    <row r="48" spans="1:36">
      <c r="A48" s="964"/>
      <c r="H48" s="40"/>
      <c r="I48" s="882"/>
      <c r="J48" s="1155"/>
      <c r="K48" s="40" t="str">
        <f t="shared" si="2"/>
        <v/>
      </c>
      <c r="L48" s="952"/>
      <c r="M48" s="955"/>
      <c r="N48" s="952"/>
      <c r="O48" s="955"/>
      <c r="P48" s="952"/>
      <c r="Q48" s="956"/>
      <c r="R48" s="956"/>
      <c r="S48" s="956"/>
      <c r="T48" s="956"/>
      <c r="U48" s="956"/>
      <c r="V48" s="956"/>
      <c r="W48" s="956"/>
      <c r="X48" s="956"/>
      <c r="Y48" s="956"/>
      <c r="Z48" s="956"/>
      <c r="AA48" s="956"/>
      <c r="AB48" s="956"/>
      <c r="AC48" s="956"/>
      <c r="AD48" s="955"/>
      <c r="AE48" s="952"/>
      <c r="AF48" s="956"/>
      <c r="AG48" s="956"/>
      <c r="AH48" s="956"/>
      <c r="AI48" s="955"/>
      <c r="AJ48" s="957"/>
    </row>
    <row r="49" spans="1:36">
      <c r="A49" s="964"/>
      <c r="H49" s="40"/>
      <c r="I49" s="882"/>
      <c r="J49" s="1155"/>
      <c r="K49" s="40" t="str">
        <f t="shared" si="2"/>
        <v/>
      </c>
      <c r="L49" s="952"/>
      <c r="M49" s="955"/>
      <c r="N49" s="952"/>
      <c r="O49" s="955"/>
      <c r="P49" s="952"/>
      <c r="Q49" s="956"/>
      <c r="R49" s="956"/>
      <c r="S49" s="956"/>
      <c r="T49" s="956"/>
      <c r="U49" s="956"/>
      <c r="V49" s="956"/>
      <c r="W49" s="956"/>
      <c r="X49" s="956"/>
      <c r="Y49" s="956"/>
      <c r="Z49" s="956"/>
      <c r="AA49" s="956"/>
      <c r="AB49" s="956"/>
      <c r="AC49" s="956"/>
      <c r="AD49" s="955"/>
      <c r="AE49" s="952"/>
      <c r="AF49" s="956"/>
      <c r="AG49" s="956"/>
      <c r="AH49" s="956"/>
      <c r="AI49" s="955"/>
      <c r="AJ49" s="957"/>
    </row>
    <row r="50" spans="1:36">
      <c r="A50" s="964"/>
      <c r="H50" s="40"/>
      <c r="I50" s="882"/>
      <c r="J50" s="1155"/>
      <c r="K50" s="40" t="str">
        <f t="shared" si="2"/>
        <v/>
      </c>
      <c r="L50" s="952"/>
      <c r="M50" s="955"/>
      <c r="N50" s="952"/>
      <c r="O50" s="955"/>
      <c r="P50" s="952"/>
      <c r="Q50" s="956"/>
      <c r="R50" s="956"/>
      <c r="S50" s="956"/>
      <c r="T50" s="956"/>
      <c r="U50" s="956"/>
      <c r="V50" s="956"/>
      <c r="W50" s="956"/>
      <c r="X50" s="956"/>
      <c r="Y50" s="956"/>
      <c r="Z50" s="956"/>
      <c r="AA50" s="956"/>
      <c r="AB50" s="956"/>
      <c r="AC50" s="956"/>
      <c r="AD50" s="955"/>
      <c r="AE50" s="952"/>
      <c r="AF50" s="956"/>
      <c r="AG50" s="956"/>
      <c r="AH50" s="956"/>
      <c r="AI50" s="955"/>
      <c r="AJ50" s="957"/>
    </row>
    <row r="51" spans="1:36">
      <c r="A51" s="964"/>
      <c r="H51" s="40"/>
      <c r="I51" s="882"/>
      <c r="J51" s="1155"/>
      <c r="K51" s="40" t="str">
        <f t="shared" si="2"/>
        <v/>
      </c>
      <c r="L51" s="952"/>
      <c r="M51" s="955"/>
      <c r="N51" s="952"/>
      <c r="O51" s="955"/>
      <c r="P51" s="952"/>
      <c r="Q51" s="956"/>
      <c r="R51" s="956"/>
      <c r="S51" s="956"/>
      <c r="T51" s="956"/>
      <c r="U51" s="956"/>
      <c r="V51" s="956"/>
      <c r="W51" s="956"/>
      <c r="X51" s="956"/>
      <c r="Y51" s="956"/>
      <c r="Z51" s="956"/>
      <c r="AA51" s="956"/>
      <c r="AB51" s="956"/>
      <c r="AC51" s="956"/>
      <c r="AD51" s="955"/>
      <c r="AE51" s="952"/>
      <c r="AF51" s="956"/>
      <c r="AG51" s="956"/>
      <c r="AH51" s="956"/>
      <c r="AI51" s="955"/>
      <c r="AJ51" s="957"/>
    </row>
    <row r="52" spans="1:36">
      <c r="A52" s="964"/>
      <c r="H52" s="40"/>
      <c r="I52" s="882"/>
      <c r="J52" s="1155"/>
      <c r="K52" s="40" t="str">
        <f t="shared" si="2"/>
        <v/>
      </c>
      <c r="L52" s="952"/>
      <c r="M52" s="955"/>
      <c r="N52" s="952"/>
      <c r="O52" s="955"/>
      <c r="P52" s="952"/>
      <c r="Q52" s="956"/>
      <c r="R52" s="956"/>
      <c r="S52" s="956"/>
      <c r="T52" s="956"/>
      <c r="U52" s="956"/>
      <c r="V52" s="956"/>
      <c r="W52" s="956"/>
      <c r="X52" s="956"/>
      <c r="Y52" s="956"/>
      <c r="Z52" s="956"/>
      <c r="AA52" s="956"/>
      <c r="AB52" s="956"/>
      <c r="AC52" s="956"/>
      <c r="AD52" s="955"/>
      <c r="AE52" s="952"/>
      <c r="AF52" s="956"/>
      <c r="AG52" s="956"/>
      <c r="AH52" s="956"/>
      <c r="AI52" s="955"/>
      <c r="AJ52" s="957"/>
    </row>
    <row r="53" spans="1:36">
      <c r="A53" s="964"/>
      <c r="H53" s="40"/>
      <c r="I53" s="882"/>
      <c r="J53" s="1155"/>
      <c r="K53" s="40" t="str">
        <f t="shared" si="2"/>
        <v/>
      </c>
      <c r="L53" s="952"/>
      <c r="M53" s="955"/>
      <c r="N53" s="952"/>
      <c r="O53" s="955"/>
      <c r="P53" s="952"/>
      <c r="Q53" s="956"/>
      <c r="R53" s="956"/>
      <c r="S53" s="956"/>
      <c r="T53" s="956"/>
      <c r="U53" s="956"/>
      <c r="V53" s="956"/>
      <c r="W53" s="956"/>
      <c r="X53" s="956"/>
      <c r="Y53" s="956"/>
      <c r="Z53" s="956"/>
      <c r="AA53" s="956"/>
      <c r="AB53" s="956"/>
      <c r="AC53" s="956"/>
      <c r="AD53" s="955"/>
      <c r="AE53" s="952"/>
      <c r="AF53" s="956"/>
      <c r="AG53" s="956"/>
      <c r="AH53" s="956"/>
      <c r="AI53" s="955"/>
      <c r="AJ53" s="957"/>
    </row>
    <row r="54" spans="1:36">
      <c r="A54" s="964"/>
      <c r="H54" s="40"/>
      <c r="I54" s="882"/>
      <c r="J54" s="1155"/>
      <c r="K54" s="40" t="str">
        <f t="shared" si="2"/>
        <v/>
      </c>
      <c r="L54" s="952"/>
      <c r="M54" s="955"/>
      <c r="N54" s="952"/>
      <c r="O54" s="955"/>
      <c r="P54" s="952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5"/>
      <c r="AE54" s="952"/>
      <c r="AF54" s="956"/>
      <c r="AG54" s="956"/>
      <c r="AH54" s="956"/>
      <c r="AI54" s="955"/>
      <c r="AJ54" s="957"/>
    </row>
    <row r="55" spans="1:36">
      <c r="A55" s="964"/>
      <c r="H55" s="40"/>
      <c r="I55" s="882"/>
      <c r="J55" s="1155"/>
      <c r="K55" s="40" t="str">
        <f t="shared" si="2"/>
        <v/>
      </c>
      <c r="L55" s="952"/>
      <c r="M55" s="955"/>
      <c r="N55" s="952"/>
      <c r="O55" s="955"/>
      <c r="P55" s="952"/>
      <c r="Q55" s="956"/>
      <c r="R55" s="956"/>
      <c r="S55" s="956"/>
      <c r="T55" s="956"/>
      <c r="U55" s="956"/>
      <c r="V55" s="956"/>
      <c r="W55" s="956"/>
      <c r="X55" s="956"/>
      <c r="Y55" s="956"/>
      <c r="Z55" s="956"/>
      <c r="AA55" s="956"/>
      <c r="AB55" s="956"/>
      <c r="AC55" s="956"/>
      <c r="AD55" s="955"/>
      <c r="AE55" s="952"/>
      <c r="AF55" s="956"/>
      <c r="AG55" s="956"/>
      <c r="AH55" s="956"/>
      <c r="AI55" s="955"/>
      <c r="AJ55" s="957"/>
    </row>
    <row r="56" spans="1:36">
      <c r="A56" s="964"/>
      <c r="H56" s="40"/>
      <c r="I56" s="882"/>
      <c r="J56" s="1155"/>
      <c r="K56" s="40" t="str">
        <f t="shared" si="2"/>
        <v/>
      </c>
      <c r="L56" s="952"/>
      <c r="M56" s="955"/>
      <c r="N56" s="952"/>
      <c r="O56" s="955"/>
      <c r="P56" s="952"/>
      <c r="Q56" s="956"/>
      <c r="R56" s="956"/>
      <c r="S56" s="956"/>
      <c r="T56" s="956"/>
      <c r="U56" s="956"/>
      <c r="V56" s="956"/>
      <c r="W56" s="956"/>
      <c r="X56" s="956"/>
      <c r="Y56" s="956"/>
      <c r="Z56" s="956"/>
      <c r="AA56" s="956"/>
      <c r="AB56" s="956"/>
      <c r="AC56" s="956"/>
      <c r="AD56" s="955"/>
      <c r="AE56" s="952"/>
      <c r="AF56" s="956"/>
      <c r="AG56" s="956"/>
      <c r="AH56" s="956"/>
      <c r="AI56" s="955"/>
      <c r="AJ56" s="957"/>
    </row>
    <row r="57" spans="1:36">
      <c r="A57" s="964"/>
      <c r="H57" s="40"/>
      <c r="I57" s="882"/>
      <c r="J57" s="1155"/>
      <c r="K57" s="40" t="str">
        <f t="shared" si="2"/>
        <v/>
      </c>
      <c r="L57" s="952"/>
      <c r="M57" s="955"/>
      <c r="N57" s="952"/>
      <c r="O57" s="955"/>
      <c r="P57" s="952"/>
      <c r="Q57" s="956"/>
      <c r="R57" s="956"/>
      <c r="S57" s="956"/>
      <c r="T57" s="956"/>
      <c r="U57" s="956"/>
      <c r="V57" s="956"/>
      <c r="W57" s="956"/>
      <c r="X57" s="956"/>
      <c r="Y57" s="956"/>
      <c r="Z57" s="956"/>
      <c r="AA57" s="956"/>
      <c r="AB57" s="956"/>
      <c r="AC57" s="956"/>
      <c r="AD57" s="955"/>
      <c r="AE57" s="952"/>
      <c r="AF57" s="956"/>
      <c r="AG57" s="956"/>
      <c r="AH57" s="956"/>
      <c r="AI57" s="955"/>
      <c r="AJ57" s="957"/>
    </row>
    <row r="58" spans="1:36">
      <c r="A58" s="964"/>
      <c r="H58" s="40"/>
      <c r="I58" s="882"/>
      <c r="J58" s="1155"/>
      <c r="L58" s="952"/>
      <c r="M58" s="955"/>
      <c r="N58" s="952"/>
      <c r="O58" s="955"/>
      <c r="P58" s="952"/>
      <c r="Q58" s="956"/>
      <c r="R58" s="956"/>
      <c r="S58" s="956"/>
      <c r="T58" s="956"/>
      <c r="U58" s="956"/>
      <c r="V58" s="956"/>
      <c r="W58" s="956"/>
      <c r="X58" s="956"/>
      <c r="Y58" s="956"/>
      <c r="Z58" s="956"/>
      <c r="AA58" s="956"/>
      <c r="AB58" s="956"/>
      <c r="AC58" s="956"/>
      <c r="AD58" s="955"/>
      <c r="AE58" s="952"/>
      <c r="AF58" s="956"/>
      <c r="AG58" s="956"/>
      <c r="AH58" s="956"/>
      <c r="AI58" s="955"/>
      <c r="AJ58" s="957"/>
    </row>
    <row r="59" spans="1:36">
      <c r="A59" s="964"/>
      <c r="H59" s="40"/>
      <c r="I59" s="882"/>
      <c r="J59" s="1155"/>
      <c r="L59" s="952"/>
      <c r="M59" s="955"/>
      <c r="N59" s="952"/>
      <c r="O59" s="955"/>
      <c r="P59" s="952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5"/>
      <c r="AE59" s="952"/>
      <c r="AF59" s="956"/>
      <c r="AG59" s="956"/>
      <c r="AH59" s="956"/>
      <c r="AI59" s="955"/>
      <c r="AJ59" s="957"/>
    </row>
    <row r="60" spans="1:36">
      <c r="A60" s="964"/>
      <c r="H60" s="40"/>
      <c r="I60" s="882"/>
      <c r="J60" s="1155"/>
      <c r="L60" s="952"/>
      <c r="M60" s="955"/>
      <c r="N60" s="952"/>
      <c r="O60" s="955"/>
      <c r="P60" s="952"/>
      <c r="Q60" s="956"/>
      <c r="R60" s="956"/>
      <c r="S60" s="956"/>
      <c r="T60" s="956"/>
      <c r="U60" s="956"/>
      <c r="V60" s="956"/>
      <c r="W60" s="956"/>
      <c r="X60" s="956"/>
      <c r="Y60" s="956"/>
      <c r="Z60" s="956"/>
      <c r="AA60" s="956"/>
      <c r="AB60" s="956"/>
      <c r="AC60" s="956"/>
      <c r="AD60" s="955"/>
      <c r="AE60" s="952"/>
      <c r="AF60" s="956"/>
      <c r="AG60" s="956"/>
      <c r="AH60" s="956"/>
      <c r="AI60" s="955"/>
      <c r="AJ60" s="957"/>
    </row>
    <row r="61" spans="1:36">
      <c r="A61" s="964"/>
      <c r="H61" s="40"/>
      <c r="I61" s="882"/>
      <c r="J61" s="1155"/>
      <c r="L61" s="952"/>
      <c r="M61" s="955"/>
      <c r="N61" s="952"/>
      <c r="O61" s="955"/>
      <c r="P61" s="952"/>
      <c r="Q61" s="956"/>
      <c r="R61" s="956"/>
      <c r="S61" s="956"/>
      <c r="T61" s="956"/>
      <c r="U61" s="956"/>
      <c r="V61" s="956"/>
      <c r="W61" s="956"/>
      <c r="X61" s="956"/>
      <c r="Y61" s="956"/>
      <c r="Z61" s="956"/>
      <c r="AA61" s="956"/>
      <c r="AB61" s="956"/>
      <c r="AC61" s="956"/>
      <c r="AD61" s="955"/>
      <c r="AE61" s="952"/>
      <c r="AF61" s="956"/>
      <c r="AG61" s="956"/>
      <c r="AH61" s="956"/>
      <c r="AI61" s="955"/>
      <c r="AJ61" s="957"/>
    </row>
    <row r="62" spans="1:36">
      <c r="A62" s="964"/>
      <c r="H62" s="40"/>
      <c r="I62" s="882"/>
      <c r="J62" s="1155"/>
      <c r="L62" s="952"/>
      <c r="M62" s="955"/>
      <c r="N62" s="952"/>
      <c r="O62" s="955"/>
      <c r="P62" s="952"/>
      <c r="Q62" s="956"/>
      <c r="R62" s="956"/>
      <c r="S62" s="956"/>
      <c r="T62" s="956"/>
      <c r="U62" s="956"/>
      <c r="V62" s="956"/>
      <c r="W62" s="956"/>
      <c r="X62" s="956"/>
      <c r="Y62" s="956"/>
      <c r="Z62" s="956"/>
      <c r="AA62" s="956"/>
      <c r="AB62" s="956"/>
      <c r="AC62" s="956"/>
      <c r="AD62" s="955"/>
      <c r="AE62" s="952"/>
      <c r="AF62" s="956"/>
      <c r="AG62" s="956"/>
      <c r="AH62" s="956"/>
      <c r="AI62" s="955"/>
      <c r="AJ62" s="957"/>
    </row>
    <row r="63" spans="1:36">
      <c r="A63" s="964"/>
      <c r="H63" s="40"/>
      <c r="I63" s="882"/>
      <c r="J63" s="1155"/>
      <c r="L63" s="952"/>
      <c r="M63" s="955"/>
      <c r="N63" s="952"/>
      <c r="O63" s="955"/>
      <c r="P63" s="952"/>
      <c r="Q63" s="956"/>
      <c r="R63" s="956"/>
      <c r="S63" s="956"/>
      <c r="T63" s="956"/>
      <c r="U63" s="956"/>
      <c r="V63" s="956"/>
      <c r="W63" s="956"/>
      <c r="X63" s="956"/>
      <c r="Y63" s="956"/>
      <c r="Z63" s="956"/>
      <c r="AA63" s="956"/>
      <c r="AB63" s="956"/>
      <c r="AC63" s="956"/>
      <c r="AD63" s="955"/>
      <c r="AE63" s="952"/>
      <c r="AF63" s="956"/>
      <c r="AG63" s="956"/>
      <c r="AH63" s="956"/>
      <c r="AI63" s="955"/>
      <c r="AJ63" s="957"/>
    </row>
    <row r="64" spans="1:36">
      <c r="A64" s="964"/>
      <c r="H64" s="40"/>
      <c r="I64" s="882"/>
      <c r="J64" s="1155"/>
      <c r="L64" s="952"/>
      <c r="M64" s="955"/>
      <c r="N64" s="952"/>
      <c r="O64" s="955"/>
      <c r="P64" s="952"/>
      <c r="Q64" s="956"/>
      <c r="R64" s="956"/>
      <c r="S64" s="956"/>
      <c r="T64" s="956"/>
      <c r="U64" s="956"/>
      <c r="V64" s="956"/>
      <c r="W64" s="956"/>
      <c r="X64" s="956"/>
      <c r="Y64" s="956"/>
      <c r="Z64" s="956"/>
      <c r="AA64" s="956"/>
      <c r="AB64" s="956"/>
      <c r="AC64" s="956"/>
      <c r="AD64" s="955"/>
      <c r="AE64" s="952"/>
      <c r="AF64" s="956"/>
      <c r="AG64" s="956"/>
      <c r="AH64" s="956"/>
      <c r="AI64" s="955"/>
      <c r="AJ64" s="957"/>
    </row>
    <row r="65" spans="1:36">
      <c r="A65" s="964"/>
      <c r="H65" s="40"/>
      <c r="I65" s="882"/>
      <c r="J65" s="1155"/>
      <c r="L65" s="952"/>
      <c r="M65" s="955"/>
      <c r="N65" s="952"/>
      <c r="O65" s="955"/>
      <c r="P65" s="952"/>
      <c r="Q65" s="956"/>
      <c r="R65" s="956"/>
      <c r="S65" s="956"/>
      <c r="T65" s="956"/>
      <c r="U65" s="956"/>
      <c r="V65" s="956"/>
      <c r="W65" s="956"/>
      <c r="X65" s="956"/>
      <c r="Y65" s="956"/>
      <c r="Z65" s="956"/>
      <c r="AA65" s="956"/>
      <c r="AB65" s="956"/>
      <c r="AC65" s="956"/>
      <c r="AD65" s="955"/>
      <c r="AE65" s="952"/>
      <c r="AF65" s="956"/>
      <c r="AG65" s="956"/>
      <c r="AH65" s="956"/>
      <c r="AI65" s="955"/>
      <c r="AJ65" s="957"/>
    </row>
    <row r="66" spans="1:36">
      <c r="A66" s="964"/>
      <c r="H66" s="40"/>
      <c r="I66" s="882"/>
      <c r="J66" s="1155"/>
      <c r="L66" s="952"/>
      <c r="M66" s="955"/>
      <c r="N66" s="952"/>
      <c r="O66" s="955"/>
      <c r="P66" s="952"/>
      <c r="Q66" s="956"/>
      <c r="R66" s="956"/>
      <c r="S66" s="956"/>
      <c r="T66" s="956"/>
      <c r="U66" s="956"/>
      <c r="V66" s="956"/>
      <c r="W66" s="956"/>
      <c r="X66" s="956"/>
      <c r="Y66" s="956"/>
      <c r="Z66" s="956"/>
      <c r="AA66" s="956"/>
      <c r="AB66" s="956"/>
      <c r="AC66" s="956"/>
      <c r="AD66" s="955"/>
      <c r="AE66" s="952"/>
      <c r="AF66" s="956"/>
      <c r="AG66" s="956"/>
      <c r="AH66" s="956"/>
      <c r="AI66" s="955"/>
      <c r="AJ66" s="957"/>
    </row>
    <row r="67" spans="1:36">
      <c r="A67" s="964"/>
      <c r="H67" s="40"/>
      <c r="I67" s="882"/>
      <c r="J67" s="1155"/>
      <c r="L67" s="952"/>
      <c r="M67" s="955"/>
      <c r="N67" s="952"/>
      <c r="O67" s="955"/>
      <c r="P67" s="952"/>
      <c r="Q67" s="956"/>
      <c r="R67" s="956"/>
      <c r="S67" s="956"/>
      <c r="T67" s="956"/>
      <c r="U67" s="956"/>
      <c r="V67" s="956"/>
      <c r="W67" s="956"/>
      <c r="X67" s="956"/>
      <c r="Y67" s="956"/>
      <c r="Z67" s="956"/>
      <c r="AA67" s="956"/>
      <c r="AB67" s="956"/>
      <c r="AC67" s="956"/>
      <c r="AD67" s="955"/>
      <c r="AE67" s="952"/>
      <c r="AF67" s="956"/>
      <c r="AG67" s="956"/>
      <c r="AH67" s="956"/>
      <c r="AI67" s="955"/>
      <c r="AJ67" s="957"/>
    </row>
    <row r="68" spans="1:36">
      <c r="A68" s="964"/>
      <c r="H68" s="40"/>
      <c r="I68" s="882"/>
      <c r="J68" s="1155"/>
      <c r="L68" s="952"/>
      <c r="M68" s="955"/>
      <c r="N68" s="952"/>
      <c r="O68" s="955"/>
      <c r="P68" s="952"/>
      <c r="Q68" s="956"/>
      <c r="R68" s="956"/>
      <c r="S68" s="956"/>
      <c r="T68" s="956"/>
      <c r="U68" s="956"/>
      <c r="V68" s="956"/>
      <c r="W68" s="956"/>
      <c r="X68" s="956"/>
      <c r="Y68" s="956"/>
      <c r="Z68" s="956"/>
      <c r="AA68" s="956"/>
      <c r="AB68" s="956"/>
      <c r="AC68" s="956"/>
      <c r="AD68" s="955"/>
      <c r="AE68" s="952"/>
      <c r="AF68" s="956"/>
      <c r="AG68" s="956"/>
      <c r="AH68" s="956"/>
      <c r="AI68" s="955"/>
      <c r="AJ68" s="957"/>
    </row>
    <row r="69" spans="1:36">
      <c r="A69" s="964"/>
      <c r="H69" s="40"/>
      <c r="I69" s="882"/>
      <c r="J69" s="1155"/>
      <c r="L69" s="952"/>
      <c r="M69" s="955"/>
      <c r="N69" s="952"/>
      <c r="O69" s="955"/>
      <c r="P69" s="952"/>
      <c r="Q69" s="956"/>
      <c r="R69" s="956"/>
      <c r="S69" s="956"/>
      <c r="T69" s="956"/>
      <c r="U69" s="956"/>
      <c r="V69" s="956"/>
      <c r="W69" s="956"/>
      <c r="X69" s="956"/>
      <c r="Y69" s="956"/>
      <c r="Z69" s="956"/>
      <c r="AA69" s="956"/>
      <c r="AB69" s="956"/>
      <c r="AC69" s="956"/>
      <c r="AD69" s="955"/>
      <c r="AE69" s="952"/>
      <c r="AF69" s="956"/>
      <c r="AG69" s="956"/>
      <c r="AH69" s="956"/>
      <c r="AI69" s="955"/>
      <c r="AJ69" s="957"/>
    </row>
    <row r="70" spans="1:36">
      <c r="A70" s="964"/>
      <c r="H70" s="40"/>
      <c r="I70" s="882"/>
      <c r="J70" s="1155"/>
      <c r="L70" s="952"/>
      <c r="M70" s="955"/>
      <c r="N70" s="952"/>
      <c r="O70" s="955"/>
      <c r="P70" s="952"/>
      <c r="Q70" s="956"/>
      <c r="R70" s="956"/>
      <c r="S70" s="956"/>
      <c r="T70" s="956"/>
      <c r="U70" s="956"/>
      <c r="V70" s="956"/>
      <c r="W70" s="956"/>
      <c r="X70" s="956"/>
      <c r="Y70" s="956"/>
      <c r="Z70" s="956"/>
      <c r="AA70" s="956"/>
      <c r="AB70" s="956"/>
      <c r="AC70" s="956"/>
      <c r="AD70" s="955"/>
      <c r="AE70" s="952"/>
      <c r="AF70" s="956"/>
      <c r="AG70" s="956"/>
      <c r="AH70" s="956"/>
      <c r="AI70" s="955"/>
      <c r="AJ70" s="957"/>
    </row>
    <row r="71" spans="1:36">
      <c r="A71" s="964"/>
      <c r="H71" s="40"/>
      <c r="I71" s="882"/>
      <c r="J71" s="1155"/>
      <c r="L71" s="952"/>
      <c r="M71" s="955"/>
      <c r="N71" s="952"/>
      <c r="O71" s="955"/>
      <c r="P71" s="952"/>
      <c r="Q71" s="956"/>
      <c r="R71" s="956"/>
      <c r="S71" s="956"/>
      <c r="T71" s="956"/>
      <c r="U71" s="956"/>
      <c r="V71" s="956"/>
      <c r="W71" s="956"/>
      <c r="X71" s="956"/>
      <c r="Y71" s="956"/>
      <c r="Z71" s="956"/>
      <c r="AA71" s="956"/>
      <c r="AB71" s="956"/>
      <c r="AC71" s="956"/>
      <c r="AD71" s="955"/>
      <c r="AE71" s="952"/>
      <c r="AF71" s="956"/>
      <c r="AG71" s="956"/>
      <c r="AH71" s="956"/>
      <c r="AI71" s="955"/>
      <c r="AJ71" s="957"/>
    </row>
    <row r="72" spans="1:36">
      <c r="A72" s="964"/>
      <c r="H72" s="40"/>
      <c r="I72" s="882"/>
      <c r="J72" s="1155"/>
      <c r="L72" s="952"/>
      <c r="M72" s="955"/>
      <c r="N72" s="952"/>
      <c r="O72" s="955"/>
      <c r="P72" s="952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5"/>
      <c r="AE72" s="952"/>
      <c r="AF72" s="956"/>
      <c r="AG72" s="956"/>
      <c r="AH72" s="956"/>
      <c r="AI72" s="955"/>
      <c r="AJ72" s="957"/>
    </row>
    <row r="73" spans="1:36">
      <c r="A73" s="964"/>
      <c r="H73" s="40"/>
      <c r="I73" s="882"/>
      <c r="J73" s="1155"/>
      <c r="L73" s="952"/>
      <c r="M73" s="955"/>
      <c r="N73" s="952"/>
      <c r="O73" s="955"/>
      <c r="P73" s="952"/>
      <c r="Q73" s="956"/>
      <c r="R73" s="956"/>
      <c r="S73" s="956"/>
      <c r="T73" s="956"/>
      <c r="U73" s="956"/>
      <c r="V73" s="956"/>
      <c r="W73" s="956"/>
      <c r="X73" s="956"/>
      <c r="Y73" s="956"/>
      <c r="Z73" s="956"/>
      <c r="AA73" s="956"/>
      <c r="AB73" s="956"/>
      <c r="AC73" s="956"/>
      <c r="AD73" s="955"/>
      <c r="AE73" s="952"/>
      <c r="AF73" s="956"/>
      <c r="AG73" s="956"/>
      <c r="AH73" s="956"/>
      <c r="AI73" s="955"/>
      <c r="AJ73" s="957"/>
    </row>
    <row r="74" spans="1:36">
      <c r="A74" s="964"/>
      <c r="H74" s="40"/>
      <c r="I74" s="882"/>
      <c r="J74" s="1155"/>
      <c r="L74" s="952"/>
      <c r="M74" s="955"/>
      <c r="N74" s="952"/>
      <c r="O74" s="955"/>
      <c r="P74" s="952"/>
      <c r="Q74" s="956"/>
      <c r="R74" s="956"/>
      <c r="S74" s="956"/>
      <c r="T74" s="956"/>
      <c r="U74" s="956"/>
      <c r="V74" s="956"/>
      <c r="W74" s="956"/>
      <c r="X74" s="956"/>
      <c r="Y74" s="956"/>
      <c r="Z74" s="956"/>
      <c r="AA74" s="956"/>
      <c r="AB74" s="956"/>
      <c r="AC74" s="956"/>
      <c r="AD74" s="955"/>
      <c r="AE74" s="952"/>
      <c r="AF74" s="956"/>
      <c r="AG74" s="956"/>
      <c r="AH74" s="956"/>
      <c r="AI74" s="955"/>
      <c r="AJ74" s="957"/>
    </row>
    <row r="75" spans="1:36">
      <c r="A75" s="964"/>
      <c r="H75" s="40"/>
      <c r="I75" s="882"/>
      <c r="J75" s="1155"/>
      <c r="L75" s="952"/>
      <c r="M75" s="955"/>
      <c r="N75" s="952"/>
      <c r="O75" s="955"/>
      <c r="P75" s="952"/>
      <c r="Q75" s="956"/>
      <c r="R75" s="956"/>
      <c r="S75" s="956"/>
      <c r="T75" s="956"/>
      <c r="U75" s="956"/>
      <c r="V75" s="956"/>
      <c r="W75" s="956"/>
      <c r="X75" s="956"/>
      <c r="Y75" s="956"/>
      <c r="Z75" s="956"/>
      <c r="AA75" s="956"/>
      <c r="AB75" s="956"/>
      <c r="AC75" s="956"/>
      <c r="AD75" s="955"/>
      <c r="AE75" s="952"/>
      <c r="AF75" s="956"/>
      <c r="AG75" s="956"/>
      <c r="AH75" s="956"/>
      <c r="AI75" s="955"/>
      <c r="AJ75" s="957"/>
    </row>
    <row r="76" spans="1:36">
      <c r="A76" s="964"/>
      <c r="H76" s="40"/>
      <c r="I76" s="882"/>
      <c r="J76" s="1155"/>
      <c r="L76" s="952"/>
      <c r="M76" s="955"/>
      <c r="N76" s="952"/>
      <c r="O76" s="955"/>
      <c r="P76" s="952"/>
      <c r="Q76" s="956"/>
      <c r="R76" s="956"/>
      <c r="S76" s="956"/>
      <c r="T76" s="956"/>
      <c r="U76" s="956"/>
      <c r="V76" s="956"/>
      <c r="W76" s="956"/>
      <c r="X76" s="956"/>
      <c r="Y76" s="956"/>
      <c r="Z76" s="956"/>
      <c r="AA76" s="956"/>
      <c r="AB76" s="956"/>
      <c r="AC76" s="956"/>
      <c r="AD76" s="955"/>
      <c r="AE76" s="952"/>
      <c r="AF76" s="956"/>
      <c r="AG76" s="956"/>
      <c r="AH76" s="956"/>
      <c r="AI76" s="955"/>
      <c r="AJ76" s="957"/>
    </row>
    <row r="77" spans="1:36">
      <c r="A77" s="964"/>
      <c r="H77" s="40"/>
      <c r="I77" s="882"/>
      <c r="J77" s="1155"/>
      <c r="L77" s="952"/>
      <c r="M77" s="955"/>
      <c r="N77" s="952"/>
      <c r="O77" s="955"/>
      <c r="P77" s="952"/>
      <c r="Q77" s="956"/>
      <c r="R77" s="956"/>
      <c r="S77" s="956"/>
      <c r="T77" s="956"/>
      <c r="U77" s="956"/>
      <c r="V77" s="956"/>
      <c r="W77" s="956"/>
      <c r="X77" s="956"/>
      <c r="Y77" s="956"/>
      <c r="Z77" s="956"/>
      <c r="AA77" s="956"/>
      <c r="AB77" s="956"/>
      <c r="AC77" s="956"/>
      <c r="AD77" s="955"/>
      <c r="AE77" s="952"/>
      <c r="AF77" s="956"/>
      <c r="AG77" s="956"/>
      <c r="AH77" s="956"/>
      <c r="AI77" s="955"/>
      <c r="AJ77" s="957"/>
    </row>
    <row r="78" spans="1:36">
      <c r="A78" s="964"/>
      <c r="H78" s="40"/>
      <c r="I78" s="882"/>
      <c r="J78" s="1155"/>
      <c r="L78" s="952"/>
      <c r="M78" s="955"/>
      <c r="N78" s="952"/>
      <c r="O78" s="955"/>
      <c r="P78" s="952"/>
      <c r="Q78" s="956"/>
      <c r="R78" s="956"/>
      <c r="S78" s="956"/>
      <c r="T78" s="956"/>
      <c r="U78" s="956"/>
      <c r="V78" s="956"/>
      <c r="W78" s="956"/>
      <c r="X78" s="956"/>
      <c r="Y78" s="956"/>
      <c r="Z78" s="956"/>
      <c r="AA78" s="956"/>
      <c r="AB78" s="956"/>
      <c r="AC78" s="956"/>
      <c r="AD78" s="955"/>
      <c r="AE78" s="952"/>
      <c r="AF78" s="956"/>
      <c r="AG78" s="956"/>
      <c r="AH78" s="956"/>
      <c r="AI78" s="955"/>
      <c r="AJ78" s="957"/>
    </row>
  </sheetData>
  <sheetProtection formatColumns="0"/>
  <autoFilter ref="A4:AL4">
    <sortState ref="A7:AJ70">
      <sortCondition ref="E4:E70"/>
    </sortState>
  </autoFilter>
  <mergeCells count="5">
    <mergeCell ref="L2:AJ2"/>
    <mergeCell ref="L3:M3"/>
    <mergeCell ref="N3:O3"/>
    <mergeCell ref="P3:AD3"/>
    <mergeCell ref="AE3:AI3"/>
  </mergeCells>
  <dataValidations count="15"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65523">
      <formula1>ISNUMBER(L5)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65523"/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65523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24:J65523 H5:I23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65523">
      <formula1>ISNUMBER(F5)</formula1>
    </dataValidation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65523"/>
    <dataValidation allowBlank="1" sqref="AK19:IX65523 AK5:XFD18 K2:K65523 B5:B65523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23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  <dataValidation type="list" allowBlank="1" showInputMessage="1" promptTitle="Intended Cluster" prompt="This is an optional column. If you can clearly identify under which cluster your item has been dispatched, please specify so; otherwise leave it blank. " sqref="E2:E4 E19:E23">
      <formula1>Clusters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6"/>
  <sheetViews>
    <sheetView tabSelected="1" zoomScale="89" zoomScaleNormal="89" zoomScalePageLayoutView="89" workbookViewId="0">
      <pane xSplit="4" ySplit="4" topLeftCell="E104" activePane="bottomRight" state="frozen"/>
      <selection pane="topRight" activeCell="E1" sqref="E1"/>
      <selection pane="bottomLeft" activeCell="A5" sqref="A5"/>
      <selection pane="bottomRight" activeCell="A105" sqref="A105"/>
    </sheetView>
  </sheetViews>
  <sheetFormatPr defaultColWidth="11" defaultRowHeight="15.75"/>
  <cols>
    <col min="1" max="1" width="31" bestFit="1" customWidth="1"/>
    <col min="2" max="2" width="16.625" bestFit="1" customWidth="1"/>
    <col min="3" max="3" width="21.125" bestFit="1" customWidth="1"/>
    <col min="4" max="4" width="23.625" bestFit="1" customWidth="1"/>
    <col min="5" max="5" width="10.625" customWidth="1"/>
    <col min="6" max="6" width="12.625" bestFit="1" customWidth="1"/>
    <col min="7" max="7" width="15.5" bestFit="1" customWidth="1"/>
    <col min="8" max="9" width="15.5" customWidth="1"/>
    <col min="10" max="10" width="13.125" bestFit="1" customWidth="1"/>
    <col min="11" max="11" width="14.5" customWidth="1"/>
    <col min="12" max="12" width="15.875" customWidth="1"/>
    <col min="13" max="13" width="13.125" bestFit="1" customWidth="1"/>
    <col min="14" max="14" width="16.375" bestFit="1" customWidth="1"/>
    <col min="15" max="15" width="14.875" bestFit="1" customWidth="1"/>
    <col min="16" max="16" width="12.875" bestFit="1" customWidth="1"/>
    <col min="17" max="17" width="9.5" customWidth="1"/>
    <col min="18" max="18" width="18.875" bestFit="1" customWidth="1"/>
    <col min="19" max="19" width="15.125" bestFit="1" customWidth="1"/>
    <col min="20" max="20" width="17.375" bestFit="1" customWidth="1"/>
    <col min="21" max="21" width="18.125" bestFit="1" customWidth="1"/>
    <col min="22" max="22" width="23.125" bestFit="1" customWidth="1"/>
    <col min="23" max="23" width="16.875" customWidth="1"/>
    <col min="24" max="24" width="16.375" customWidth="1"/>
    <col min="25" max="25" width="10.125" customWidth="1"/>
    <col min="26" max="26" width="11.375" bestFit="1" customWidth="1"/>
    <col min="27" max="29" width="12" bestFit="1" customWidth="1"/>
    <col min="30" max="30" width="10" customWidth="1"/>
    <col min="31" max="31" width="13.625" bestFit="1" customWidth="1"/>
    <col min="32" max="32" width="24" bestFit="1" customWidth="1"/>
    <col min="33" max="33" width="11.625" bestFit="1" customWidth="1"/>
    <col min="34" max="34" width="15.875" bestFit="1" customWidth="1"/>
    <col min="35" max="35" width="11.875" bestFit="1" customWidth="1"/>
    <col min="36" max="36" width="12.5" bestFit="1" customWidth="1"/>
    <col min="37" max="37" width="14.625" bestFit="1" customWidth="1"/>
    <col min="38" max="38" width="15.375" bestFit="1" customWidth="1"/>
  </cols>
  <sheetData>
    <row r="1" spans="1:38" ht="17.25" thickTop="1" thickBot="1">
      <c r="A1" s="92" t="s">
        <v>598</v>
      </c>
      <c r="B1" s="64" t="str">
        <f>'Aggregate_Gap_Data '!B1</f>
        <v>19.05.2015</v>
      </c>
      <c r="C1" s="64" t="s">
        <v>599</v>
      </c>
      <c r="D1" s="64" t="str">
        <f>'Aggregate_Gap_Data '!D1</f>
        <v>12.05.2015</v>
      </c>
      <c r="E1" s="94"/>
      <c r="F1" s="93"/>
      <c r="G1" s="95"/>
      <c r="H1" s="95"/>
      <c r="I1" s="95"/>
      <c r="J1" s="95"/>
      <c r="K1" s="95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5"/>
      <c r="AK1" s="95"/>
      <c r="AL1" s="95"/>
    </row>
    <row r="2" spans="1:38" ht="16.5" thickBot="1">
      <c r="A2" s="82"/>
      <c r="B2" s="78"/>
      <c r="C2" s="78"/>
      <c r="D2" s="78"/>
      <c r="E2" s="97"/>
      <c r="F2" s="96"/>
      <c r="G2" s="96"/>
      <c r="H2" s="96"/>
      <c r="I2" s="96"/>
      <c r="J2" s="96"/>
      <c r="K2" s="96"/>
      <c r="L2" s="81"/>
      <c r="M2" s="1256" t="s">
        <v>336</v>
      </c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257"/>
      <c r="AD2" s="1257"/>
      <c r="AE2" s="1257"/>
      <c r="AF2" s="1257"/>
      <c r="AG2" s="1257"/>
      <c r="AH2" s="1257"/>
      <c r="AI2" s="1257"/>
      <c r="AJ2" s="1257"/>
      <c r="AK2" s="1257"/>
      <c r="AL2" s="1258"/>
    </row>
    <row r="3" spans="1:38" ht="15" customHeight="1">
      <c r="A3" s="82"/>
      <c r="B3" s="78"/>
      <c r="C3" s="79"/>
      <c r="D3" s="78"/>
      <c r="E3" s="78"/>
      <c r="F3" s="78"/>
      <c r="G3" s="78"/>
      <c r="H3" s="78"/>
      <c r="I3" s="78"/>
      <c r="J3" s="78"/>
      <c r="K3" s="78"/>
      <c r="L3" s="82"/>
      <c r="M3" s="1259" t="s">
        <v>4</v>
      </c>
      <c r="N3" s="1260"/>
      <c r="O3" s="1261" t="s">
        <v>5</v>
      </c>
      <c r="P3" s="1262"/>
      <c r="Q3" s="1263" t="s">
        <v>6</v>
      </c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5"/>
      <c r="AG3" s="1266" t="s">
        <v>7</v>
      </c>
      <c r="AH3" s="1267"/>
      <c r="AI3" s="1267"/>
      <c r="AJ3" s="1267"/>
      <c r="AK3" s="1268"/>
      <c r="AL3" s="98" t="s">
        <v>8</v>
      </c>
    </row>
    <row r="4" spans="1:38" ht="63.75" thickBot="1">
      <c r="A4" s="99" t="s">
        <v>10</v>
      </c>
      <c r="B4" s="100" t="s">
        <v>11</v>
      </c>
      <c r="C4" s="100" t="s">
        <v>135</v>
      </c>
      <c r="D4" s="83" t="s">
        <v>13</v>
      </c>
      <c r="E4" s="83" t="s">
        <v>14</v>
      </c>
      <c r="F4" s="83" t="s">
        <v>15</v>
      </c>
      <c r="G4" s="25" t="s">
        <v>810</v>
      </c>
      <c r="H4" s="84" t="s">
        <v>811</v>
      </c>
      <c r="I4" s="84" t="s">
        <v>812</v>
      </c>
      <c r="J4" s="83" t="s">
        <v>17</v>
      </c>
      <c r="K4" s="83" t="s">
        <v>450</v>
      </c>
      <c r="L4" s="99" t="s">
        <v>137</v>
      </c>
      <c r="M4" s="101" t="s">
        <v>18</v>
      </c>
      <c r="N4" s="102" t="s">
        <v>19</v>
      </c>
      <c r="O4" s="103" t="s">
        <v>20</v>
      </c>
      <c r="P4" s="104" t="s">
        <v>21</v>
      </c>
      <c r="Q4" s="105" t="s">
        <v>22</v>
      </c>
      <c r="R4" s="105" t="s">
        <v>23</v>
      </c>
      <c r="S4" s="106" t="s">
        <v>24</v>
      </c>
      <c r="T4" s="106" t="s">
        <v>25</v>
      </c>
      <c r="U4" s="107" t="s">
        <v>26</v>
      </c>
      <c r="V4" s="107" t="s">
        <v>138</v>
      </c>
      <c r="W4" s="107" t="s">
        <v>27</v>
      </c>
      <c r="X4" s="107" t="s">
        <v>28</v>
      </c>
      <c r="Y4" s="107" t="s">
        <v>29</v>
      </c>
      <c r="Z4" s="107" t="s">
        <v>30</v>
      </c>
      <c r="AA4" s="107" t="s">
        <v>31</v>
      </c>
      <c r="AB4" s="107" t="s">
        <v>32</v>
      </c>
      <c r="AC4" s="107" t="s">
        <v>33</v>
      </c>
      <c r="AD4" s="107" t="s">
        <v>34</v>
      </c>
      <c r="AE4" s="107" t="s">
        <v>35</v>
      </c>
      <c r="AF4" s="108" t="s">
        <v>36</v>
      </c>
      <c r="AG4" s="109" t="s">
        <v>37</v>
      </c>
      <c r="AH4" s="110" t="s">
        <v>38</v>
      </c>
      <c r="AI4" s="110" t="s">
        <v>39</v>
      </c>
      <c r="AJ4" s="110" t="s">
        <v>40</v>
      </c>
      <c r="AK4" s="111" t="s">
        <v>41</v>
      </c>
      <c r="AL4" s="112" t="s">
        <v>42</v>
      </c>
    </row>
    <row r="5" spans="1:38">
      <c r="A5" s="906" t="str">
        <f>IF(Ag_Needs_Plan!A5="", "", Ag_Needs_Plan!A5)</f>
        <v>Rice</v>
      </c>
      <c r="B5" s="907" t="str">
        <f>IF(Ag_Needs_Plan!B5="", "", Ag_Needs_Plan!B5)</f>
        <v>MT</v>
      </c>
      <c r="C5" s="907" t="str">
        <f>IF(Ag_Needs_Plan!C5="", "", Ag_Needs_Plan!C5)</f>
        <v/>
      </c>
      <c r="D5" s="907" t="str">
        <f>IF(Ag_Needs_Plan!D5="", "", Ag_Needs_Plan!D5)</f>
        <v>Food Security &amp; Agriculture</v>
      </c>
      <c r="E5" s="914" t="str">
        <f ca="1">IFERROR(IF(SUMPRODUCT(SUMIF(INDIRECT("'"&amp;O[O]&amp;"'!$a:$a"),$A5,INDIRECT("'"&amp;O[O]&amp;"'!"&amp;ADDRESS(1, COLUMN(F:F), 2)&amp;":"&amp;ADDRESS(1, COLUMN(F:F), 2))))=0, "", SUMPRODUCT(SUMIF(INDIRECT("'"&amp;O[O]&amp;"'!$a:$a"),$A5,INDIRECT("'"&amp;O[O]&amp;"'!"&amp;ADDRESS(1, COLUMN(F:F), 2)&amp;":"&amp;ADDRESS(1, COLUMN(F:F), 2))))),)</f>
        <v/>
      </c>
      <c r="F5" s="914" t="str">
        <f ca="1">IFERROR(IF(SUMPRODUCT(SUMIF(INDIRECT("'"&amp;O[O]&amp;"'!$a:$a"),$A5,INDIRECT("'"&amp;O[O]&amp;"'!"&amp;ADDRESS(1, COLUMN(G:G), 2)&amp;":"&amp;ADDRESS(1, COLUMN(G:G), 2))))=0, "", SUMPRODUCT(SUMIF(INDIRECT("'"&amp;O[O]&amp;"'!$a:$a"),$A5,INDIRECT("'"&amp;O[O]&amp;"'!"&amp;ADDRESS(1, COLUMN(G:G), 2)&amp;":"&amp;ADDRESS(1, COLUMN(G:G), 2))))),)</f>
        <v/>
      </c>
      <c r="G5" s="1156">
        <f ca="1">IF(SUM(H5:I5)=0, "", SUM(H5:I5))</f>
        <v>154.15</v>
      </c>
      <c r="H5" s="914">
        <f ca="1">IFERROR(IF(SUMPRODUCT(SUMIF(INDIRECT("'"&amp;O[O]&amp;"'!$a:$a"),$A5,INDIRECT("'"&amp;O[O]&amp;"'!"&amp;ADDRESS(1, COLUMN(I:I), 2)&amp;":"&amp;ADDRESS(1, COLUMN(I:I), 2))))=0, "", SUMPRODUCT(SUMIF(INDIRECT("'"&amp;O[O]&amp;"'!$a:$a"),$A5,INDIRECT("'"&amp;O[O]&amp;"'!"&amp;ADDRESS(1, COLUMN(I:I), 2)&amp;":"&amp;ADDRESS(1, COLUMN(I:I), 2))))),)</f>
        <v>154.15</v>
      </c>
      <c r="I5" s="914" t="str">
        <f ca="1">IFERROR(IF(SUMPRODUCT(SUMIF(INDIRECT("'"&amp;O[O]&amp;"'!$a:$a"),$A5,INDIRECT("'"&amp;O[O]&amp;"'!"&amp;ADDRESS(1, COLUMN(J:J), 2)&amp;":"&amp;ADDRESS(1, COLUMN(J:J), 2))))=0, "", SUMPRODUCT(SUMIF(INDIRECT("'"&amp;O[O]&amp;"'!$a:$a"),$A5,INDIRECT("'"&amp;O[O]&amp;"'!"&amp;ADDRESS(1, COLUMN(J:J), 2)&amp;":"&amp;ADDRESS(1, COLUMN(J:J), 2))))),)</f>
        <v/>
      </c>
      <c r="J5" s="917">
        <f>IF(FSA!J5=0, "", FSA!J5)</f>
        <v>772</v>
      </c>
      <c r="K5" s="908">
        <f>IF(Ag_Needs_Plan!E5="", "", Ag_Needs_Plan!E5)</f>
        <v>771.5</v>
      </c>
      <c r="L5" s="909">
        <f t="shared" ref="L5:L20" si="0">K5-J5</f>
        <v>-0.5</v>
      </c>
      <c r="M5" s="910">
        <f>IF(FSA!M5=0, "", FSA!M5)</f>
        <v>41.3</v>
      </c>
      <c r="N5" s="910">
        <f>IF(FSA!N5=0, "", FSA!N5)</f>
        <v>9.3000000000000007</v>
      </c>
      <c r="O5" s="910">
        <f>IF(FSA!O5=0, "", FSA!O5)</f>
        <v>35.6</v>
      </c>
      <c r="P5" s="910">
        <f>IF(FSA!P5=0, "", FSA!P5)</f>
        <v>13.1</v>
      </c>
      <c r="Q5" s="910">
        <f>IF(FSA!Q5=0, "", FSA!Q5)</f>
        <v>2.9</v>
      </c>
      <c r="R5" s="910">
        <f>IF(FSA!R5=0, "", FSA!R5)</f>
        <v>0.8</v>
      </c>
      <c r="S5" s="910">
        <f>IF(FSA!S5=0, "", FSA!S5)</f>
        <v>0.6</v>
      </c>
      <c r="T5" s="910">
        <f>IF(FSA!T5=0, "", FSA!T5)</f>
        <v>0.8</v>
      </c>
      <c r="U5" s="910" t="str">
        <f>IF(FSA!U5=0, "", FSA!U5)</f>
        <v/>
      </c>
      <c r="V5" s="910" t="str">
        <f>IF(FSA!V5=0, "", FSA!V5)</f>
        <v/>
      </c>
      <c r="W5" s="910">
        <f>IF(FSA!W5=0, "", FSA!W5)</f>
        <v>2.8</v>
      </c>
      <c r="X5" s="910">
        <f>IF(FSA!X5=0, "", FSA!X5)</f>
        <v>4.5</v>
      </c>
      <c r="Y5" s="910">
        <f>IF(FSA!Y5=0, "", FSA!Y5)</f>
        <v>1.4</v>
      </c>
      <c r="Z5" s="910">
        <f>IF(FSA!Z5=0, "", FSA!Z5)</f>
        <v>2.4</v>
      </c>
      <c r="AA5" s="910">
        <f>IF(FSA!AA5=0, "", FSA!AA5)</f>
        <v>8.6</v>
      </c>
      <c r="AB5" s="910" t="str">
        <f>IF(FSA!AB5=0, "", FSA!AB5)</f>
        <v/>
      </c>
      <c r="AC5" s="910">
        <f>IF(FSA!AC5=0, "", FSA!AC5)</f>
        <v>157.9</v>
      </c>
      <c r="AD5" s="910">
        <f>IF(FSA!AD5=0, "", FSA!AD5)</f>
        <v>146.80000000000001</v>
      </c>
      <c r="AE5" s="910">
        <f>IF(FSA!AE5=0, "", FSA!AE5)</f>
        <v>175.1</v>
      </c>
      <c r="AF5" s="910">
        <f>IF(FSA!AF5=0, "", FSA!AF5)</f>
        <v>12.3</v>
      </c>
      <c r="AG5" s="910">
        <f>IF(FSA!AG5=0, "", FSA!AG5)</f>
        <v>2.9</v>
      </c>
      <c r="AH5" s="910">
        <f>IF(FSA!AH5=0, "", FSA!AH5)</f>
        <v>3.6</v>
      </c>
      <c r="AI5" s="910">
        <f>IF(FSA!AI5=0, "", FSA!AI5)</f>
        <v>5.6</v>
      </c>
      <c r="AJ5" s="910">
        <f>IF(FSA!AJ5=0, "", FSA!AJ5)</f>
        <v>3.4</v>
      </c>
      <c r="AK5" s="910" t="str">
        <f>IF(FSA!AK5=0, "", FSA!AK5)</f>
        <v/>
      </c>
      <c r="AL5" s="910" t="str">
        <f>IF(FSA!AL5=0, "", FSA!AL5)</f>
        <v/>
      </c>
    </row>
    <row r="6" spans="1:38">
      <c r="A6" s="912" t="str">
        <f>IF(Ag_Needs_Plan!A6="", "", Ag_Needs_Plan!A6)</f>
        <v>Tinned Fish</v>
      </c>
      <c r="B6" s="913" t="str">
        <f>IF(Ag_Needs_Plan!B6="", "", Ag_Needs_Plan!B6)</f>
        <v>MT</v>
      </c>
      <c r="C6" s="913" t="str">
        <f>IF(Ag_Needs_Plan!C6="", "", Ag_Needs_Plan!C6)</f>
        <v>10.2kg carton, 24cans</v>
      </c>
      <c r="D6" s="913" t="str">
        <f>IF(Ag_Needs_Plan!D6="", "", Ag_Needs_Plan!D6)</f>
        <v>Food Security &amp; Agriculture</v>
      </c>
      <c r="E6" s="914" t="str">
        <f ca="1">IFERROR(IF(SUMPRODUCT(SUMIF(INDIRECT("'"&amp;O[O]&amp;"'!$a:$a"),$A6,INDIRECT("'"&amp;O[O]&amp;"'!"&amp;ADDRESS(1, COLUMN(F:F), 2)&amp;":"&amp;ADDRESS(1, COLUMN(F:F), 2))))=0, "", SUMPRODUCT(SUMIF(INDIRECT("'"&amp;O[O]&amp;"'!$a:$a"),$A6,INDIRECT("'"&amp;O[O]&amp;"'!"&amp;ADDRESS(1, COLUMN(F:F), 2)&amp;":"&amp;ADDRESS(1, COLUMN(F:F), 2))))),)</f>
        <v/>
      </c>
      <c r="F6" s="914" t="str">
        <f ca="1">IFERROR(IF(SUMPRODUCT(SUMIF(INDIRECT("'"&amp;O[O]&amp;"'!$a:$a"),$A6,INDIRECT("'"&amp;O[O]&amp;"'!"&amp;ADDRESS(1, COLUMN(G:G), 2)&amp;":"&amp;ADDRESS(1, COLUMN(G:G), 2))))=0, "", SUMPRODUCT(SUMIF(INDIRECT("'"&amp;O[O]&amp;"'!$a:$a"),$A6,INDIRECT("'"&amp;O[O]&amp;"'!"&amp;ADDRESS(1, COLUMN(G:G), 2)&amp;":"&amp;ADDRESS(1, COLUMN(G:G), 2))))),)</f>
        <v/>
      </c>
      <c r="G6" s="1156">
        <f t="shared" ref="G6:G20" ca="1" si="1">IF(SUM(H6:I6)=0, "", SUM(H6:I6))</f>
        <v>71.98</v>
      </c>
      <c r="H6" s="914">
        <f ca="1">IFERROR(IF(SUMPRODUCT(SUMIF(INDIRECT("'"&amp;O[O]&amp;"'!$a:$a"),$A6,INDIRECT("'"&amp;O[O]&amp;"'!"&amp;ADDRESS(1, COLUMN(I:I), 2)&amp;":"&amp;ADDRESS(1, COLUMN(I:I), 2))))=0, "", SUMPRODUCT(SUMIF(INDIRECT("'"&amp;O[O]&amp;"'!$a:$a"),$A6,INDIRECT("'"&amp;O[O]&amp;"'!"&amp;ADDRESS(1, COLUMN(I:I), 2)&amp;":"&amp;ADDRESS(1, COLUMN(I:I), 2))))),)</f>
        <v>71.98</v>
      </c>
      <c r="I6" s="914" t="str">
        <f ca="1">IFERROR(IF(SUMPRODUCT(SUMIF(INDIRECT("'"&amp;O[O]&amp;"'!$a:$a"),$A6,INDIRECT("'"&amp;O[O]&amp;"'!"&amp;ADDRESS(1, COLUMN(J:J), 2)&amp;":"&amp;ADDRESS(1, COLUMN(J:J), 2))))=0, "", SUMPRODUCT(SUMIF(INDIRECT("'"&amp;O[O]&amp;"'!$a:$a"),$A6,INDIRECT("'"&amp;O[O]&amp;"'!"&amp;ADDRESS(1, COLUMN(J:J), 2)&amp;":"&amp;ADDRESS(1, COLUMN(J:J), 2))))),)</f>
        <v/>
      </c>
      <c r="J6" s="917">
        <f>IF(FSA!J6=0, "", FSA!J6)</f>
        <v>27</v>
      </c>
      <c r="K6" s="914">
        <f>IF(Ag_Needs_Plan!E6="", "", Ag_Needs_Plan!E6)</f>
        <v>26.6</v>
      </c>
      <c r="L6" s="915">
        <f t="shared" si="0"/>
        <v>-0.4</v>
      </c>
      <c r="M6" s="113" t="str">
        <f>IF(FSA!M6=0, "", FSA!M6)</f>
        <v/>
      </c>
      <c r="N6" s="113" t="str">
        <f>IF(FSA!N6=0, "", FSA!N6)</f>
        <v/>
      </c>
      <c r="O6" s="113">
        <f>IF(FSA!O6=0, "", FSA!O6)</f>
        <v>3</v>
      </c>
      <c r="P6" s="113">
        <f>IF(FSA!P6=0, "", FSA!P6)</f>
        <v>1.1000000000000001</v>
      </c>
      <c r="Q6" s="113">
        <f>IF(FSA!Q6=0, "", FSA!Q6)</f>
        <v>0.2</v>
      </c>
      <c r="R6" s="113">
        <f>IF(FSA!R6=0, "", FSA!R6)</f>
        <v>0.1</v>
      </c>
      <c r="S6" s="113">
        <f>IF(FSA!S6=0, "", FSA!S6)</f>
        <v>0.1</v>
      </c>
      <c r="T6" s="113">
        <f>IF(FSA!T6=0, "", FSA!T6)</f>
        <v>0.1</v>
      </c>
      <c r="U6" s="113" t="str">
        <f>IF(FSA!U6=0, "", FSA!U6)</f>
        <v/>
      </c>
      <c r="V6" s="113" t="str">
        <f>IF(FSA!V6=0, "", FSA!V6)</f>
        <v/>
      </c>
      <c r="W6" s="113">
        <f>IF(FSA!W6=0, "", FSA!W6)</f>
        <v>0.2</v>
      </c>
      <c r="X6" s="113">
        <f>IF(FSA!X6=0, "", FSA!X6)</f>
        <v>0.4</v>
      </c>
      <c r="Y6" s="113">
        <f>IF(FSA!Y6=0, "", FSA!Y6)</f>
        <v>0.1</v>
      </c>
      <c r="Z6" s="113">
        <f>IF(FSA!Z6=0, "", FSA!Z6)</f>
        <v>0.2</v>
      </c>
      <c r="AA6" s="113">
        <f>IF(FSA!AA6=0, "", FSA!AA6)</f>
        <v>0.7</v>
      </c>
      <c r="AB6" s="113" t="str">
        <f>IF(FSA!AB6=0, "", FSA!AB6)</f>
        <v/>
      </c>
      <c r="AC6" s="113" t="str">
        <f>IF(FSA!AC6=0, "", FSA!AC6)</f>
        <v/>
      </c>
      <c r="AD6" s="113">
        <f>IF(FSA!AD6=0, "", FSA!AD6)</f>
        <v>3.4</v>
      </c>
      <c r="AE6" s="113">
        <f>IF(FSA!AE6=0, "", FSA!AE6)</f>
        <v>14.9</v>
      </c>
      <c r="AF6" s="113">
        <f>IF(FSA!AF6=0, "", FSA!AF6)</f>
        <v>1.1000000000000001</v>
      </c>
      <c r="AG6" s="113">
        <f>IF(FSA!AG6=0, "", FSA!AG6)</f>
        <v>0.2</v>
      </c>
      <c r="AH6" s="113">
        <f>IF(FSA!AH6=0, "", FSA!AH6)</f>
        <v>0.3</v>
      </c>
      <c r="AI6" s="113">
        <f>IF(FSA!AI6=0, "", FSA!AI6)</f>
        <v>0.5</v>
      </c>
      <c r="AJ6" s="113" t="str">
        <f>IF(FSA!AJ6=0, "", FSA!AJ6)</f>
        <v/>
      </c>
      <c r="AK6" s="113" t="str">
        <f>IF(FSA!AK6=0, "", FSA!AK6)</f>
        <v/>
      </c>
      <c r="AL6" s="113" t="str">
        <f>IF(FSA!AL6=0, "", FSA!AL6)</f>
        <v/>
      </c>
    </row>
    <row r="7" spans="1:38">
      <c r="A7" s="912" t="str">
        <f>IF(Ag_Needs_Plan!A7="", "", Ag_Needs_Plan!A7)</f>
        <v>Tinned Meat</v>
      </c>
      <c r="B7" s="913" t="str">
        <f>IF(Ag_Needs_Plan!B7="", "", Ag_Needs_Plan!B7)</f>
        <v>MT</v>
      </c>
      <c r="C7" s="913" t="str">
        <f>IF(Ag_Needs_Plan!C7="", "", Ag_Needs_Plan!C7)</f>
        <v>9.6kg carton, 48cans</v>
      </c>
      <c r="D7" s="913" t="str">
        <f>IF(Ag_Needs_Plan!D7="", "", Ag_Needs_Plan!D7)</f>
        <v>Food Security &amp; Agriculture</v>
      </c>
      <c r="E7" s="914" t="str">
        <f ca="1">IFERROR(IF(SUMPRODUCT(SUMIF(INDIRECT("'"&amp;O[O]&amp;"'!$a:$a"),$A7,INDIRECT("'"&amp;O[O]&amp;"'!"&amp;ADDRESS(1, COLUMN(F:F), 2)&amp;":"&amp;ADDRESS(1, COLUMN(F:F), 2))))=0, "", SUMPRODUCT(SUMIF(INDIRECT("'"&amp;O[O]&amp;"'!$a:$a"),$A7,INDIRECT("'"&amp;O[O]&amp;"'!"&amp;ADDRESS(1, COLUMN(F:F), 2)&amp;":"&amp;ADDRESS(1, COLUMN(F:F), 2))))),)</f>
        <v/>
      </c>
      <c r="F7" s="914" t="str">
        <f ca="1">IFERROR(IF(SUMPRODUCT(SUMIF(INDIRECT("'"&amp;O[O]&amp;"'!$a:$a"),$A7,INDIRECT("'"&amp;O[O]&amp;"'!"&amp;ADDRESS(1, COLUMN(G:G), 2)&amp;":"&amp;ADDRESS(1, COLUMN(G:G), 2))))=0, "", SUMPRODUCT(SUMIF(INDIRECT("'"&amp;O[O]&amp;"'!$a:$a"),$A7,INDIRECT("'"&amp;O[O]&amp;"'!"&amp;ADDRESS(1, COLUMN(G:G), 2)&amp;":"&amp;ADDRESS(1, COLUMN(G:G), 2))))),)</f>
        <v/>
      </c>
      <c r="G7" s="1156">
        <f t="shared" ca="1" si="1"/>
        <v>22.13</v>
      </c>
      <c r="H7" s="914">
        <f ca="1">IFERROR(IF(SUMPRODUCT(SUMIF(INDIRECT("'"&amp;O[O]&amp;"'!$a:$a"),$A7,INDIRECT("'"&amp;O[O]&amp;"'!"&amp;ADDRESS(1, COLUMN(I:I), 2)&amp;":"&amp;ADDRESS(1, COLUMN(I:I), 2))))=0, "", SUMPRODUCT(SUMIF(INDIRECT("'"&amp;O[O]&amp;"'!$a:$a"),$A7,INDIRECT("'"&amp;O[O]&amp;"'!"&amp;ADDRESS(1, COLUMN(I:I), 2)&amp;":"&amp;ADDRESS(1, COLUMN(I:I), 2))))),)</f>
        <v>22.13</v>
      </c>
      <c r="I7" s="914" t="str">
        <f ca="1">IFERROR(IF(SUMPRODUCT(SUMIF(INDIRECT("'"&amp;O[O]&amp;"'!$a:$a"),$A7,INDIRECT("'"&amp;O[O]&amp;"'!"&amp;ADDRESS(1, COLUMN(J:J), 2)&amp;":"&amp;ADDRESS(1, COLUMN(J:J), 2))))=0, "", SUMPRODUCT(SUMIF(INDIRECT("'"&amp;O[O]&amp;"'!$a:$a"),$A7,INDIRECT("'"&amp;O[O]&amp;"'!"&amp;ADDRESS(1, COLUMN(J:J), 2)&amp;":"&amp;ADDRESS(1, COLUMN(J:J), 2))))),)</f>
        <v/>
      </c>
      <c r="J7" s="917">
        <f>IF(FSA!J7=0, "", FSA!J7)</f>
        <v>19</v>
      </c>
      <c r="K7" s="914">
        <f>IF(Ag_Needs_Plan!E7="", "", Ag_Needs_Plan!E7)</f>
        <v>19.39</v>
      </c>
      <c r="L7" s="915">
        <f t="shared" si="0"/>
        <v>0.39</v>
      </c>
      <c r="M7" s="113">
        <f>IF(FSA!M7=0, "", FSA!M7)</f>
        <v>0.6</v>
      </c>
      <c r="N7" s="113">
        <f>IF(FSA!N7=0, "", FSA!N7)</f>
        <v>0.4</v>
      </c>
      <c r="O7" s="113">
        <f>IF(FSA!O7=0, "", FSA!O7)</f>
        <v>1.4</v>
      </c>
      <c r="P7" s="113">
        <f>IF(FSA!P7=0, "", FSA!P7)</f>
        <v>0.5</v>
      </c>
      <c r="Q7" s="113">
        <f>IF(FSA!Q7=0, "", FSA!Q7)</f>
        <v>0.1</v>
      </c>
      <c r="R7" s="113" t="str">
        <f>IF(FSA!R7=0, "", FSA!R7)</f>
        <v/>
      </c>
      <c r="S7" s="113">
        <f>IF(FSA!S7=0, "", FSA!S7)</f>
        <v>0.1</v>
      </c>
      <c r="T7" s="113" t="str">
        <f>IF(FSA!T7=0, "", FSA!T7)</f>
        <v/>
      </c>
      <c r="U7" s="113" t="str">
        <f>IF(FSA!U7=0, "", FSA!U7)</f>
        <v/>
      </c>
      <c r="V7" s="113" t="str">
        <f>IF(FSA!V7=0, "", FSA!V7)</f>
        <v/>
      </c>
      <c r="W7" s="113">
        <f>IF(FSA!W7=0, "", FSA!W7)</f>
        <v>0.1</v>
      </c>
      <c r="X7" s="113">
        <f>IF(FSA!X7=0, "", FSA!X7)</f>
        <v>0.2</v>
      </c>
      <c r="Y7" s="113">
        <f>IF(FSA!Y7=0, "", FSA!Y7)</f>
        <v>0.1</v>
      </c>
      <c r="Z7" s="113">
        <f>IF(FSA!Z7=0, "", FSA!Z7)</f>
        <v>0.1</v>
      </c>
      <c r="AA7" s="113">
        <f>IF(FSA!AA7=0, "", FSA!AA7)</f>
        <v>0.4</v>
      </c>
      <c r="AB7" s="113" t="str">
        <f>IF(FSA!AB7=0, "", FSA!AB7)</f>
        <v/>
      </c>
      <c r="AC7" s="113" t="str">
        <f>IF(FSA!AC7=0, "", FSA!AC7)</f>
        <v/>
      </c>
      <c r="AD7" s="113">
        <f>IF(FSA!AD7=0, "", FSA!AD7)</f>
        <v>1.6</v>
      </c>
      <c r="AE7" s="113">
        <f>IF(FSA!AE7=0, "", FSA!AE7)</f>
        <v>7</v>
      </c>
      <c r="AF7" s="113">
        <f>IF(FSA!AF7=0, "", FSA!AF7)</f>
        <v>0.5</v>
      </c>
      <c r="AG7" s="113">
        <f>IF(FSA!AG7=0, "", FSA!AG7)</f>
        <v>0.1</v>
      </c>
      <c r="AH7" s="113">
        <f>IF(FSA!AH7=0, "", FSA!AH7)</f>
        <v>0.1</v>
      </c>
      <c r="AI7" s="113">
        <f>IF(FSA!AI7=0, "", FSA!AI7)</f>
        <v>0.2</v>
      </c>
      <c r="AJ7" s="113">
        <f>IF(FSA!AJ7=0, "", FSA!AJ7)</f>
        <v>0.1</v>
      </c>
      <c r="AK7" s="113" t="str">
        <f>IF(FSA!AK7=0, "", FSA!AK7)</f>
        <v/>
      </c>
      <c r="AL7" s="113" t="str">
        <f>IF(FSA!AL7=0, "", FSA!AL7)</f>
        <v/>
      </c>
    </row>
    <row r="8" spans="1:38">
      <c r="A8" s="912" t="str">
        <f>IF(Ag_Needs_Plan!A8="", "", Ag_Needs_Plan!A8)</f>
        <v>Noodles</v>
      </c>
      <c r="B8" s="913" t="str">
        <f>IF(Ag_Needs_Plan!B8="", "", Ag_Needs_Plan!B8)</f>
        <v>MT</v>
      </c>
      <c r="C8" s="913" t="str">
        <f>IF(Ag_Needs_Plan!C8="", "", Ag_Needs_Plan!C8)</f>
        <v>5.1kg carton, 60packets</v>
      </c>
      <c r="D8" s="913" t="str">
        <f>IF(Ag_Needs_Plan!D8="", "", Ag_Needs_Plan!D8)</f>
        <v>Food Security &amp; Agriculture</v>
      </c>
      <c r="E8" s="914" t="str">
        <f ca="1">IFERROR(IF(SUMPRODUCT(SUMIF(INDIRECT("'"&amp;O[O]&amp;"'!$a:$a"),$A8,INDIRECT("'"&amp;O[O]&amp;"'!"&amp;ADDRESS(1, COLUMN(F:F), 2)&amp;":"&amp;ADDRESS(1, COLUMN(F:F), 2))))=0, "", SUMPRODUCT(SUMIF(INDIRECT("'"&amp;O[O]&amp;"'!$a:$a"),$A8,INDIRECT("'"&amp;O[O]&amp;"'!"&amp;ADDRESS(1, COLUMN(F:F), 2)&amp;":"&amp;ADDRESS(1, COLUMN(F:F), 2))))),)</f>
        <v/>
      </c>
      <c r="F8" s="914" t="str">
        <f ca="1">IFERROR(IF(SUMPRODUCT(SUMIF(INDIRECT("'"&amp;O[O]&amp;"'!$a:$a"),$A8,INDIRECT("'"&amp;O[O]&amp;"'!"&amp;ADDRESS(1, COLUMN(G:G), 2)&amp;":"&amp;ADDRESS(1, COLUMN(G:G), 2))))=0, "", SUMPRODUCT(SUMIF(INDIRECT("'"&amp;O[O]&amp;"'!$a:$a"),$A8,INDIRECT("'"&amp;O[O]&amp;"'!"&amp;ADDRESS(1, COLUMN(G:G), 2)&amp;":"&amp;ADDRESS(1, COLUMN(G:G), 2))))),)</f>
        <v/>
      </c>
      <c r="G8" s="1156">
        <f t="shared" ca="1" si="1"/>
        <v>57.83</v>
      </c>
      <c r="H8" s="914">
        <f ca="1">IFERROR(IF(SUMPRODUCT(SUMIF(INDIRECT("'"&amp;O[O]&amp;"'!$a:$a"),$A8,INDIRECT("'"&amp;O[O]&amp;"'!"&amp;ADDRESS(1, COLUMN(I:I), 2)&amp;":"&amp;ADDRESS(1, COLUMN(I:I), 2))))=0, "", SUMPRODUCT(SUMIF(INDIRECT("'"&amp;O[O]&amp;"'!$a:$a"),$A8,INDIRECT("'"&amp;O[O]&amp;"'!"&amp;ADDRESS(1, COLUMN(I:I), 2)&amp;":"&amp;ADDRESS(1, COLUMN(I:I), 2))))),)</f>
        <v>57.83</v>
      </c>
      <c r="I8" s="914" t="str">
        <f ca="1">IFERROR(IF(SUMPRODUCT(SUMIF(INDIRECT("'"&amp;O[O]&amp;"'!$a:$a"),$A8,INDIRECT("'"&amp;O[O]&amp;"'!"&amp;ADDRESS(1, COLUMN(J:J), 2)&amp;":"&amp;ADDRESS(1, COLUMN(J:J), 2))))=0, "", SUMPRODUCT(SUMIF(INDIRECT("'"&amp;O[O]&amp;"'!$a:$a"),$A8,INDIRECT("'"&amp;O[O]&amp;"'!"&amp;ADDRESS(1, COLUMN(J:J), 2)&amp;":"&amp;ADDRESS(1, COLUMN(J:J), 2))))),)</f>
        <v/>
      </c>
      <c r="J8" s="917">
        <f>IF(FSA!J8=0, "", FSA!J8)</f>
        <v>18</v>
      </c>
      <c r="K8" s="914">
        <f>IF(Ag_Needs_Plan!E8="", "", Ag_Needs_Plan!E8)</f>
        <v>17.39</v>
      </c>
      <c r="L8" s="915">
        <f t="shared" si="0"/>
        <v>-0.61</v>
      </c>
      <c r="M8" s="113">
        <f>IF(FSA!M8=0, "", FSA!M8)</f>
        <v>1.5</v>
      </c>
      <c r="N8" s="113">
        <f>IF(FSA!N8=0, "", FSA!N8)</f>
        <v>0.3</v>
      </c>
      <c r="O8" s="113">
        <f>IF(FSA!O8=0, "", FSA!O8)</f>
        <v>1.2</v>
      </c>
      <c r="P8" s="113">
        <f>IF(FSA!P8=0, "", FSA!P8)</f>
        <v>0.5</v>
      </c>
      <c r="Q8" s="113">
        <f>IF(FSA!Q8=0, "", FSA!Q8)</f>
        <v>0.1</v>
      </c>
      <c r="R8" s="113" t="str">
        <f>IF(FSA!R8=0, "", FSA!R8)</f>
        <v/>
      </c>
      <c r="S8" s="113">
        <f>IF(FSA!S8=0, "", FSA!S8)</f>
        <v>0.1</v>
      </c>
      <c r="T8" s="113" t="str">
        <f>IF(FSA!T8=0, "", FSA!T8)</f>
        <v/>
      </c>
      <c r="U8" s="113" t="str">
        <f>IF(FSA!U8=0, "", FSA!U8)</f>
        <v/>
      </c>
      <c r="V8" s="113" t="str">
        <f>IF(FSA!V8=0, "", FSA!V8)</f>
        <v/>
      </c>
      <c r="W8" s="113">
        <f>IF(FSA!W8=0, "", FSA!W8)</f>
        <v>0.1</v>
      </c>
      <c r="X8" s="113">
        <f>IF(FSA!X8=0, "", FSA!X8)</f>
        <v>0.2</v>
      </c>
      <c r="Y8" s="113">
        <f>IF(FSA!Y8=0, "", FSA!Y8)</f>
        <v>0.1</v>
      </c>
      <c r="Z8" s="113">
        <f>IF(FSA!Z8=0, "", FSA!Z8)</f>
        <v>0.1</v>
      </c>
      <c r="AA8" s="113">
        <f>IF(FSA!AA8=0, "", FSA!AA8)</f>
        <v>0.3</v>
      </c>
      <c r="AB8" s="113" t="str">
        <f>IF(FSA!AB8=0, "", FSA!AB8)</f>
        <v/>
      </c>
      <c r="AC8" s="113" t="str">
        <f>IF(FSA!AC8=0, "", FSA!AC8)</f>
        <v/>
      </c>
      <c r="AD8" s="113">
        <f>IF(FSA!AD8=0, "", FSA!AD8)</f>
        <v>1.3</v>
      </c>
      <c r="AE8" s="113">
        <f>IF(FSA!AE8=0, "", FSA!AE8)</f>
        <v>6</v>
      </c>
      <c r="AF8" s="113">
        <f>IF(FSA!AF8=0, "", FSA!AF8)</f>
        <v>0.4</v>
      </c>
      <c r="AG8" s="113">
        <f>IF(FSA!AG8=0, "", FSA!AG8)</f>
        <v>0.1</v>
      </c>
      <c r="AH8" s="113">
        <f>IF(FSA!AH8=0, "", FSA!AH8)</f>
        <v>0.1</v>
      </c>
      <c r="AI8" s="113">
        <f>IF(FSA!AI8=0, "", FSA!AI8)</f>
        <v>0.2</v>
      </c>
      <c r="AJ8" s="113">
        <f>IF(FSA!AJ8=0, "", FSA!AJ8)</f>
        <v>0.1</v>
      </c>
      <c r="AK8" s="113" t="str">
        <f>IF(FSA!AK8=0, "", FSA!AK8)</f>
        <v/>
      </c>
      <c r="AL8" s="113" t="str">
        <f>IF(FSA!AL8=0, "", FSA!AL8)</f>
        <v/>
      </c>
    </row>
    <row r="9" spans="1:38">
      <c r="A9" s="912" t="str">
        <f>IF(Ag_Needs_Plan!A9="", "", Ag_Needs_Plan!A9)</f>
        <v>Seeds</v>
      </c>
      <c r="B9" s="913" t="str">
        <f>IF(Ag_Needs_Plan!B9="", "", Ag_Needs_Plan!B9)</f>
        <v>Packets</v>
      </c>
      <c r="C9" s="913" t="str">
        <f>IF(Ag_Needs_Plan!C9="", "", Ag_Needs_Plan!C9)</f>
        <v/>
      </c>
      <c r="D9" s="913" t="str">
        <f>IF(Ag_Needs_Plan!D9="", "", Ag_Needs_Plan!D9)</f>
        <v>Food Security &amp; Agriculture</v>
      </c>
      <c r="E9" s="914" t="str">
        <f ca="1">IFERROR(IF(SUMPRODUCT(SUMIF(INDIRECT("'"&amp;O[O]&amp;"'!$a:$a"),$A9,INDIRECT("'"&amp;O[O]&amp;"'!"&amp;ADDRESS(1, COLUMN(F:F), 2)&amp;":"&amp;ADDRESS(1, COLUMN(F:F), 2))))=0, "", SUMPRODUCT(SUMIF(INDIRECT("'"&amp;O[O]&amp;"'!$a:$a"),$A9,INDIRECT("'"&amp;O[O]&amp;"'!"&amp;ADDRESS(1, COLUMN(F:F), 2)&amp;":"&amp;ADDRESS(1, COLUMN(F:F), 2))))),)</f>
        <v/>
      </c>
      <c r="F9" s="914" t="str">
        <f ca="1">IFERROR(IF(SUMPRODUCT(SUMIF(INDIRECT("'"&amp;O[O]&amp;"'!$a:$a"),$A9,INDIRECT("'"&amp;O[O]&amp;"'!"&amp;ADDRESS(1, COLUMN(G:G), 2)&amp;":"&amp;ADDRESS(1, COLUMN(G:G), 2))))=0, "", SUMPRODUCT(SUMIF(INDIRECT("'"&amp;O[O]&amp;"'!$a:$a"),$A9,INDIRECT("'"&amp;O[O]&amp;"'!"&amp;ADDRESS(1, COLUMN(G:G), 2)&amp;":"&amp;ADDRESS(1, COLUMN(G:G), 2))))),)</f>
        <v/>
      </c>
      <c r="G9" s="1156">
        <f t="shared" ca="1" si="1"/>
        <v>30</v>
      </c>
      <c r="H9" s="914">
        <f ca="1">IFERROR(IF(SUMPRODUCT(SUMIF(INDIRECT("'"&amp;O[O]&amp;"'!$a:$a"),$A9,INDIRECT("'"&amp;O[O]&amp;"'!"&amp;ADDRESS(1, COLUMN(I:I), 2)&amp;":"&amp;ADDRESS(1, COLUMN(I:I), 2))))=0, "", SUMPRODUCT(SUMIF(INDIRECT("'"&amp;O[O]&amp;"'!$a:$a"),$A9,INDIRECT("'"&amp;O[O]&amp;"'!"&amp;ADDRESS(1, COLUMN(I:I), 2)&amp;":"&amp;ADDRESS(1, COLUMN(I:I), 2))))),)</f>
        <v>15</v>
      </c>
      <c r="I9" s="914">
        <f ca="1">IFERROR(IF(SUMPRODUCT(SUMIF(INDIRECT("'"&amp;O[O]&amp;"'!$a:$a"),$A9,INDIRECT("'"&amp;O[O]&amp;"'!"&amp;ADDRESS(1, COLUMN(J:J), 2)&amp;":"&amp;ADDRESS(1, COLUMN(J:J), 2))))=0, "", SUMPRODUCT(SUMIF(INDIRECT("'"&amp;O[O]&amp;"'!$a:$a"),$A9,INDIRECT("'"&amp;O[O]&amp;"'!"&amp;ADDRESS(1, COLUMN(J:J), 2)&amp;":"&amp;ADDRESS(1, COLUMN(J:J), 2))))),)</f>
        <v>15</v>
      </c>
      <c r="J9" s="917">
        <f>IF(FSA!J9=0, "", FSA!J9)</f>
        <v>13212</v>
      </c>
      <c r="K9" s="917">
        <f>IF(Ag_Needs_Plan!E9="", "", Ag_Needs_Plan!E9)</f>
        <v>109581</v>
      </c>
      <c r="L9" s="918">
        <f t="shared" si="0"/>
        <v>96369</v>
      </c>
      <c r="M9" s="116">
        <f>IF(FSA!M9=0, "", FSA!M9)</f>
        <v>1804</v>
      </c>
      <c r="N9" s="116">
        <f>IF(FSA!N9=0, "", FSA!N9)</f>
        <v>483</v>
      </c>
      <c r="O9" s="116">
        <f>IF(FSA!O9=0, "", FSA!O9)</f>
        <v>1404</v>
      </c>
      <c r="P9" s="116">
        <f>IF(FSA!P9=0, "", FSA!P9)</f>
        <v>585</v>
      </c>
      <c r="Q9" s="116">
        <f>IF(FSA!Q9=0, "", FSA!Q9)</f>
        <v>144</v>
      </c>
      <c r="R9" s="116">
        <f>IF(FSA!R9=0, "", FSA!R9)</f>
        <v>29</v>
      </c>
      <c r="S9" s="116">
        <f>IF(FSA!S9=0, "", FSA!S9)</f>
        <v>73</v>
      </c>
      <c r="T9" s="116">
        <f>IF(FSA!T9=0, "", FSA!T9)</f>
        <v>37</v>
      </c>
      <c r="U9" s="116" t="str">
        <f>IF(FSA!U9=0, "", FSA!U9)</f>
        <v/>
      </c>
      <c r="V9" s="116" t="str">
        <f>IF(FSA!V9=0, "", FSA!V9)</f>
        <v/>
      </c>
      <c r="W9" s="116">
        <f>IF(FSA!W9=0, "", FSA!W9)</f>
        <v>77</v>
      </c>
      <c r="X9" s="116">
        <f>IF(FSA!X9=0, "", FSA!X9)</f>
        <v>144</v>
      </c>
      <c r="Y9" s="116">
        <f>IF(FSA!Y9=0, "", FSA!Y9)</f>
        <v>61</v>
      </c>
      <c r="Z9" s="116">
        <f>IF(FSA!Z9=0, "", FSA!Z9)</f>
        <v>112</v>
      </c>
      <c r="AA9" s="116">
        <f>IF(FSA!AA9=0, "", FSA!AA9)</f>
        <v>375</v>
      </c>
      <c r="AB9" s="116" t="str">
        <f>IF(FSA!AB9=0, "", FSA!AB9)</f>
        <v/>
      </c>
      <c r="AC9" s="116" t="str">
        <f>IF(FSA!AC9=0, "", FSA!AC9)</f>
        <v/>
      </c>
      <c r="AD9" s="116" t="str">
        <f>IF(FSA!AD9=0, "", FSA!AD9)</f>
        <v/>
      </c>
      <c r="AE9" s="116">
        <f>IF(FSA!AE9=0, "", FSA!AE9)</f>
        <v>6444</v>
      </c>
      <c r="AF9" s="116">
        <f>IF(FSA!AF9=0, "", FSA!AF9)</f>
        <v>37</v>
      </c>
      <c r="AG9" s="116">
        <f>IF(FSA!AG9=0, "", FSA!AG9)</f>
        <v>95</v>
      </c>
      <c r="AH9" s="116">
        <f>IF(FSA!AH9=0, "", FSA!AH9)</f>
        <v>121</v>
      </c>
      <c r="AI9" s="116">
        <f>IF(FSA!AI9=0, "", FSA!AI9)</f>
        <v>210</v>
      </c>
      <c r="AJ9" s="116" t="str">
        <f>IF(FSA!AJ9=0, "", FSA!AJ9)</f>
        <v/>
      </c>
      <c r="AK9" s="116" t="str">
        <f>IF(FSA!AK9=0, "", FSA!AK9)</f>
        <v/>
      </c>
      <c r="AL9" s="116" t="str">
        <f>IF(FSA!AL9=0, "", FSA!AL9)</f>
        <v/>
      </c>
    </row>
    <row r="10" spans="1:38">
      <c r="A10" s="912" t="str">
        <f>IF(Ag_Needs_Plan!A10="", "", Ag_Needs_Plan!A10)</f>
        <v>High Energy Biscuit</v>
      </c>
      <c r="B10" s="913" t="str">
        <f>IF(Ag_Needs_Plan!B10="", "", Ag_Needs_Plan!B10)</f>
        <v>MT</v>
      </c>
      <c r="C10" s="913" t="str">
        <f>IF(Ag_Needs_Plan!C10="", "", Ag_Needs_Plan!C10)</f>
        <v>10kg carton, 100bars</v>
      </c>
      <c r="D10" s="913" t="str">
        <f>IF(Ag_Needs_Plan!D10="", "", Ag_Needs_Plan!D10)</f>
        <v>Food Security &amp; Agriculture</v>
      </c>
      <c r="E10" s="914" t="str">
        <f ca="1">IFERROR(IF(SUMPRODUCT(SUMIF(INDIRECT("'"&amp;O[O]&amp;"'!$a:$a"),$A10,INDIRECT("'"&amp;O[O]&amp;"'!"&amp;ADDRESS(1, COLUMN(F:F), 2)&amp;":"&amp;ADDRESS(1, COLUMN(F:F), 2))))=0, "", SUMPRODUCT(SUMIF(INDIRECT("'"&amp;O[O]&amp;"'!$a:$a"),$A10,INDIRECT("'"&amp;O[O]&amp;"'!"&amp;ADDRESS(1, COLUMN(F:F), 2)&amp;":"&amp;ADDRESS(1, COLUMN(F:F), 2))))),)</f>
        <v/>
      </c>
      <c r="F10" s="914" t="str">
        <f ca="1">IFERROR(IF(SUMPRODUCT(SUMIF(INDIRECT("'"&amp;O[O]&amp;"'!$a:$a"),$A10,INDIRECT("'"&amp;O[O]&amp;"'!"&amp;ADDRESS(1, COLUMN(G:G), 2)&amp;":"&amp;ADDRESS(1, COLUMN(G:G), 2))))=0, "", SUMPRODUCT(SUMIF(INDIRECT("'"&amp;O[O]&amp;"'!$a:$a"),$A10,INDIRECT("'"&amp;O[O]&amp;"'!"&amp;ADDRESS(1, COLUMN(G:G), 2)&amp;":"&amp;ADDRESS(1, COLUMN(G:G), 2))))),)</f>
        <v/>
      </c>
      <c r="G10" s="1156">
        <f t="shared" ca="1" si="1"/>
        <v>0.01</v>
      </c>
      <c r="H10" s="914">
        <f ca="1">IFERROR(IF(SUMPRODUCT(SUMIF(INDIRECT("'"&amp;O[O]&amp;"'!$a:$a"),$A10,INDIRECT("'"&amp;O[O]&amp;"'!"&amp;ADDRESS(1, COLUMN(I:I), 2)&amp;":"&amp;ADDRESS(1, COLUMN(I:I), 2))))=0, "", SUMPRODUCT(SUMIF(INDIRECT("'"&amp;O[O]&amp;"'!$a:$a"),$A10,INDIRECT("'"&amp;O[O]&amp;"'!"&amp;ADDRESS(1, COLUMN(I:I), 2)&amp;":"&amp;ADDRESS(1, COLUMN(I:I), 2))))),)</f>
        <v>0.01</v>
      </c>
      <c r="I10" s="914" t="str">
        <f ca="1">IFERROR(IF(SUMPRODUCT(SUMIF(INDIRECT("'"&amp;O[O]&amp;"'!$a:$a"),$A10,INDIRECT("'"&amp;O[O]&amp;"'!"&amp;ADDRESS(1, COLUMN(J:J), 2)&amp;":"&amp;ADDRESS(1, COLUMN(J:J), 2))))=0, "", SUMPRODUCT(SUMIF(INDIRECT("'"&amp;O[O]&amp;"'!$a:$a"),$A10,INDIRECT("'"&amp;O[O]&amp;"'!"&amp;ADDRESS(1, COLUMN(J:J), 2)&amp;":"&amp;ADDRESS(1, COLUMN(J:J), 2))))),)</f>
        <v/>
      </c>
      <c r="J10" s="917">
        <f>IF(FSA!J10=0, "", FSA!J10)</f>
        <v>41</v>
      </c>
      <c r="K10" s="914">
        <f>IF(Ag_Needs_Plan!E10="", "", Ag_Needs_Plan!E10)</f>
        <v>40.520000000000003</v>
      </c>
      <c r="L10" s="915">
        <f t="shared" si="0"/>
        <v>-0.48</v>
      </c>
      <c r="M10" s="113" t="str">
        <f>IF(FSA!M10=0, "", FSA!M10)</f>
        <v/>
      </c>
      <c r="N10" s="113" t="str">
        <f>IF(FSA!N10=0, "", FSA!N10)</f>
        <v/>
      </c>
      <c r="O10" s="113" t="str">
        <f>IF(FSA!O10=0, "", FSA!O10)</f>
        <v/>
      </c>
      <c r="P10" s="113">
        <f>IF(FSA!P10=0, "", FSA!P10)</f>
        <v>2.5099999999999998</v>
      </c>
      <c r="Q10" s="113">
        <f>IF(FSA!Q10=0, "", FSA!Q10)</f>
        <v>0.55000000000000004</v>
      </c>
      <c r="R10" s="113">
        <f>IF(FSA!R10=0, "", FSA!R10)</f>
        <v>0.16</v>
      </c>
      <c r="S10" s="113">
        <f>IF(FSA!S10=0, "", FSA!S10)</f>
        <v>0.46</v>
      </c>
      <c r="T10" s="113">
        <f>IF(FSA!T10=0, "", FSA!T10)</f>
        <v>0.26</v>
      </c>
      <c r="U10" s="113" t="str">
        <f>IF(FSA!U10=0, "", FSA!U10)</f>
        <v/>
      </c>
      <c r="V10" s="113" t="str">
        <f>IF(FSA!V10=0, "", FSA!V10)</f>
        <v/>
      </c>
      <c r="W10" s="113" t="str">
        <f>IF(FSA!W10=0, "", FSA!W10)</f>
        <v/>
      </c>
      <c r="X10" s="113" t="str">
        <f>IF(FSA!X10=0, "", FSA!X10)</f>
        <v/>
      </c>
      <c r="Y10" s="113" t="str">
        <f>IF(FSA!Y10=0, "", FSA!Y10)</f>
        <v/>
      </c>
      <c r="Z10" s="113" t="str">
        <f>IF(FSA!Z10=0, "", FSA!Z10)</f>
        <v/>
      </c>
      <c r="AA10" s="113" t="str">
        <f>IF(FSA!AA10=0, "", FSA!AA10)</f>
        <v/>
      </c>
      <c r="AB10" s="113" t="str">
        <f>IF(FSA!AB10=0, "", FSA!AB10)</f>
        <v/>
      </c>
      <c r="AC10" s="113" t="str">
        <f>IF(FSA!AC10=0, "", FSA!AC10)</f>
        <v/>
      </c>
      <c r="AD10" s="113" t="str">
        <f>IF(FSA!AD10=0, "", FSA!AD10)</f>
        <v/>
      </c>
      <c r="AE10" s="113">
        <f>IF(FSA!AE10=0, "", FSA!AE10)</f>
        <v>33.57</v>
      </c>
      <c r="AF10" s="113">
        <f>IF(FSA!AF10=0, "", FSA!AF10)</f>
        <v>2.46</v>
      </c>
      <c r="AG10" s="113">
        <f>IF(FSA!AG10=0, "", FSA!AG10)</f>
        <v>0.55000000000000004</v>
      </c>
      <c r="AH10" s="113" t="str">
        <f>IF(FSA!AH10=0, "", FSA!AH10)</f>
        <v/>
      </c>
      <c r="AI10" s="113" t="str">
        <f>IF(FSA!AI10=0, "", FSA!AI10)</f>
        <v/>
      </c>
      <c r="AJ10" s="113" t="str">
        <f>IF(FSA!AJ10=0, "", FSA!AJ10)</f>
        <v/>
      </c>
      <c r="AK10" s="113" t="str">
        <f>IF(FSA!AK10=0, "", FSA!AK10)</f>
        <v/>
      </c>
      <c r="AL10" s="113" t="str">
        <f>IF(FSA!AL10=0, "", FSA!AL10)</f>
        <v/>
      </c>
    </row>
    <row r="11" spans="1:38">
      <c r="A11" s="912" t="str">
        <f>IF(Ag_Needs_Plan!A11="", "", Ag_Needs_Plan!A11)</f>
        <v>Planting Material</v>
      </c>
      <c r="B11" s="913" t="str">
        <f>IF(Ag_Needs_Plan!B11="", "", Ag_Needs_Plan!B11)</f>
        <v>Kit</v>
      </c>
      <c r="C11" s="913" t="str">
        <f>IF(Ag_Needs_Plan!C11="", "", Ag_Needs_Plan!C11)</f>
        <v>Number of cuttings</v>
      </c>
      <c r="D11" s="913" t="str">
        <f>IF(Ag_Needs_Plan!D11="", "", Ag_Needs_Plan!D11)</f>
        <v>Food Security &amp; Agriculture</v>
      </c>
      <c r="E11" s="914" t="str">
        <f ca="1">IFERROR(IF(SUMPRODUCT(SUMIF(INDIRECT("'"&amp;O[O]&amp;"'!$a:$a"),$A11,INDIRECT("'"&amp;O[O]&amp;"'!"&amp;ADDRESS(1, COLUMN(F:F), 2)&amp;":"&amp;ADDRESS(1, COLUMN(F:F), 2))))=0, "", SUMPRODUCT(SUMIF(INDIRECT("'"&amp;O[O]&amp;"'!$a:$a"),$A11,INDIRECT("'"&amp;O[O]&amp;"'!"&amp;ADDRESS(1, COLUMN(F:F), 2)&amp;":"&amp;ADDRESS(1, COLUMN(F:F), 2))))),)</f>
        <v/>
      </c>
      <c r="F11" s="914" t="str">
        <f ca="1">IFERROR(IF(SUMPRODUCT(SUMIF(INDIRECT("'"&amp;O[O]&amp;"'!$a:$a"),$A11,INDIRECT("'"&amp;O[O]&amp;"'!"&amp;ADDRESS(1, COLUMN(G:G), 2)&amp;":"&amp;ADDRESS(1, COLUMN(G:G), 2))))=0, "", SUMPRODUCT(SUMIF(INDIRECT("'"&amp;O[O]&amp;"'!$a:$a"),$A11,INDIRECT("'"&amp;O[O]&amp;"'!"&amp;ADDRESS(1, COLUMN(G:G), 2)&amp;":"&amp;ADDRESS(1, COLUMN(G:G), 2))))),)</f>
        <v/>
      </c>
      <c r="G11" s="1156" t="str">
        <f ca="1">IF(SUM(H11:I11)=0, "", SUM(H11:I11))</f>
        <v/>
      </c>
      <c r="H11" s="914" t="str">
        <f ca="1">IFERROR(IF(SUMPRODUCT(SUMIF(INDIRECT("'"&amp;O[O]&amp;"'!$a:$a"),$A11,INDIRECT("'"&amp;O[O]&amp;"'!"&amp;ADDRESS(1, COLUMN(I:I), 2)&amp;":"&amp;ADDRESS(1, COLUMN(I:I), 2))))=0, "", SUMPRODUCT(SUMIF(INDIRECT("'"&amp;O[O]&amp;"'!$a:$a"),$A11,INDIRECT("'"&amp;O[O]&amp;"'!"&amp;ADDRESS(1, COLUMN(I:I), 2)&amp;":"&amp;ADDRESS(1, COLUMN(I:I), 2))))),)</f>
        <v/>
      </c>
      <c r="I11" s="914" t="str">
        <f ca="1">IFERROR(IF(SUMPRODUCT(SUMIF(INDIRECT("'"&amp;O[O]&amp;"'!$a:$a"),$A11,INDIRECT("'"&amp;O[O]&amp;"'!"&amp;ADDRESS(1, COLUMN(J:J), 2)&amp;":"&amp;ADDRESS(1, COLUMN(J:J), 2))))=0, "", SUMPRODUCT(SUMIF(INDIRECT("'"&amp;O[O]&amp;"'!$a:$a"),$A11,INDIRECT("'"&amp;O[O]&amp;"'!"&amp;ADDRESS(1, COLUMN(J:J), 2)&amp;":"&amp;ADDRESS(1, COLUMN(J:J), 2))))),)</f>
        <v/>
      </c>
      <c r="J11" s="917">
        <f>IF(FSA!J11=0, "", FSA!J11)</f>
        <v>8140</v>
      </c>
      <c r="K11" s="917">
        <f>IF(Ag_Needs_Plan!E11="", "", Ag_Needs_Plan!E11)</f>
        <v>88950</v>
      </c>
      <c r="L11" s="918">
        <f t="shared" si="0"/>
        <v>80810</v>
      </c>
      <c r="M11" s="113" t="str">
        <f>IF(FSA!M11=0, "", FSA!M11)</f>
        <v/>
      </c>
      <c r="N11" s="113" t="str">
        <f>IF(FSA!N11=0, "", FSA!N11)</f>
        <v/>
      </c>
      <c r="O11" s="113" t="str">
        <f>IF(FSA!O11=0, "", FSA!O11)</f>
        <v/>
      </c>
      <c r="P11" s="113" t="str">
        <f>IF(FSA!P11=0, "", FSA!P11)</f>
        <v/>
      </c>
      <c r="Q11" s="113">
        <f>IF(FSA!Q11=0, "", FSA!Q11)</f>
        <v>2200</v>
      </c>
      <c r="R11" s="113">
        <f>IF(FSA!R11=0, "", FSA!R11)</f>
        <v>440</v>
      </c>
      <c r="S11" s="113">
        <f>IF(FSA!S11=0, "", FSA!S11)</f>
        <v>770</v>
      </c>
      <c r="T11" s="113">
        <f>IF(FSA!T11=0, "", FSA!T11)</f>
        <v>730</v>
      </c>
      <c r="U11" s="113" t="str">
        <f>IF(FSA!U11=0, "", FSA!U11)</f>
        <v/>
      </c>
      <c r="V11" s="113" t="str">
        <f>IF(FSA!V11=0, "", FSA!V11)</f>
        <v/>
      </c>
      <c r="W11" s="113" t="str">
        <f>IF(FSA!W11=0, "", FSA!W11)</f>
        <v/>
      </c>
      <c r="X11" s="113" t="str">
        <f>IF(FSA!X11=0, "", FSA!X11)</f>
        <v/>
      </c>
      <c r="Y11" s="113" t="str">
        <f>IF(FSA!Y11=0, "", FSA!Y11)</f>
        <v/>
      </c>
      <c r="Z11" s="113" t="str">
        <f>IF(FSA!Z11=0, "", FSA!Z11)</f>
        <v/>
      </c>
      <c r="AA11" s="113" t="str">
        <f>IF(FSA!AA11=0, "", FSA!AA11)</f>
        <v/>
      </c>
      <c r="AB11" s="113" t="str">
        <f>IF(FSA!AB11=0, "", FSA!AB11)</f>
        <v/>
      </c>
      <c r="AC11" s="113" t="str">
        <f>IF(FSA!AC11=0, "", FSA!AC11)</f>
        <v/>
      </c>
      <c r="AD11" s="113" t="str">
        <f>IF(FSA!AD11=0, "", FSA!AD11)</f>
        <v/>
      </c>
      <c r="AE11" s="113">
        <f>IF(FSA!AE11=0, "", FSA!AE11)</f>
        <v>4000</v>
      </c>
      <c r="AF11" s="113" t="str">
        <f>IF(FSA!AF11=0, "", FSA!AF11)</f>
        <v/>
      </c>
      <c r="AG11" s="113" t="str">
        <f>IF(FSA!AG11=0, "", FSA!AG11)</f>
        <v/>
      </c>
      <c r="AH11" s="113" t="str">
        <f>IF(FSA!AH11=0, "", FSA!AH11)</f>
        <v/>
      </c>
      <c r="AI11" s="113" t="str">
        <f>IF(FSA!AI11=0, "", FSA!AI11)</f>
        <v/>
      </c>
      <c r="AJ11" s="113" t="str">
        <f>IF(FSA!AJ11=0, "", FSA!AJ11)</f>
        <v/>
      </c>
      <c r="AK11" s="113" t="str">
        <f>IF(FSA!AK11=0, "", FSA!AK11)</f>
        <v/>
      </c>
      <c r="AL11" s="113" t="str">
        <f>IF(FSA!AL11=0, "", FSA!AL11)</f>
        <v/>
      </c>
    </row>
    <row r="12" spans="1:38" s="743" customFormat="1">
      <c r="A12" s="912" t="str">
        <f>IF(Ag_Needs_Plan!A12="", "", Ag_Needs_Plan!A12)</f>
        <v>Shelter Tool Kit</v>
      </c>
      <c r="B12" s="913" t="str">
        <f>IF(Ag_Needs_Plan!B12="", "", Ag_Needs_Plan!B12)</f>
        <v>Kit</v>
      </c>
      <c r="C12" s="913" t="str">
        <f>IF(Ag_Needs_Plan!C12="", "", Ag_Needs_Plan!C12)</f>
        <v/>
      </c>
      <c r="D12" s="913" t="str">
        <f>IF(Ag_Needs_Plan!D12="", "", Ag_Needs_Plan!D12)</f>
        <v>Shelter</v>
      </c>
      <c r="E12" s="917" t="str">
        <f ca="1">IFERROR(IF(SUMPRODUCT(SUMIF(INDIRECT("'"&amp;O[O]&amp;"'!$a:$a"),$A12,INDIRECT("'"&amp;O[O]&amp;"'!"&amp;ADDRESS(1, COLUMN(F:F), 2)&amp;":"&amp;ADDRESS(1, COLUMN(F:F), 2))))=0, "", SUMPRODUCT(SUMIF(INDIRECT("'"&amp;O[O]&amp;"'!$a:$a"),$A12,INDIRECT("'"&amp;O[O]&amp;"'!"&amp;ADDRESS(1, COLUMN(F:F), 2)&amp;":"&amp;ADDRESS(1, COLUMN(F:F), 2))))),)</f>
        <v/>
      </c>
      <c r="F12" s="917">
        <f ca="1">IFERROR(IF(SUMPRODUCT(SUMIF(INDIRECT("'"&amp;O[O]&amp;"'!$a:$a"),$A12,INDIRECT("'"&amp;O[O]&amp;"'!"&amp;ADDRESS(1, COLUMN(G:G), 2)&amp;":"&amp;ADDRESS(1, COLUMN(G:G), 2))))=0, "", SUMPRODUCT(SUMIF(INDIRECT("'"&amp;O[O]&amp;"'!$a:$a"),$A12,INDIRECT("'"&amp;O[O]&amp;"'!"&amp;ADDRESS(1, COLUMN(G:G), 2)&amp;":"&amp;ADDRESS(1, COLUMN(G:G), 2))))),)</f>
        <v>500</v>
      </c>
      <c r="G12" s="914">
        <f ca="1">IF(SUM(H12:I12)=0, "", SUM(H12:I12))</f>
        <v>2005</v>
      </c>
      <c r="H12" s="917">
        <f ca="1">IFERROR(IF(SUMPRODUCT(SUMIF(INDIRECT("'"&amp;O[O]&amp;"'!$a:$a"),$A12,INDIRECT("'"&amp;O[O]&amp;"'!"&amp;ADDRESS(1, COLUMN(I:I), 2)&amp;":"&amp;ADDRESS(1, COLUMN(I:I), 2))))=0, "", SUMPRODUCT(SUMIF(INDIRECT("'"&amp;O[O]&amp;"'!$a:$a"),$A12,INDIRECT("'"&amp;O[O]&amp;"'!"&amp;ADDRESS(1, COLUMN(I:I), 2)&amp;":"&amp;ADDRESS(1, COLUMN(I:I), 2))))),)</f>
        <v>571</v>
      </c>
      <c r="I12" s="917">
        <f ca="1">IFERROR(IF(SUMPRODUCT(SUMIF(INDIRECT("'"&amp;O[O]&amp;"'!$a:$a"),$A12,INDIRECT("'"&amp;O[O]&amp;"'!"&amp;ADDRESS(1, COLUMN(J:J), 2)&amp;":"&amp;ADDRESS(1, COLUMN(J:J), 2))))=0, "", SUMPRODUCT(SUMIF(INDIRECT("'"&amp;O[O]&amp;"'!$a:$a"),$A12,INDIRECT("'"&amp;O[O]&amp;"'!"&amp;ADDRESS(1, COLUMN(J:J), 2)&amp;":"&amp;ADDRESS(1, COLUMN(J:J), 2))))),)</f>
        <v>1434</v>
      </c>
      <c r="J12" s="917">
        <f ca="1">IFERROR(IF(SUMPRODUCT(SUMIF(INDIRECT("'"&amp;O[O]&amp;"'!$a:$a"),$A12,INDIRECT("'"&amp;O[O]&amp;"'!"&amp;ADDRESS(1, COLUMN(K:K), 2)&amp;":"&amp;ADDRESS(1, COLUMN(K:K), 2))))=0, "", SUMPRODUCT(SUMIF(INDIRECT("'"&amp;O[O]&amp;"'!$a:$a"),$A12,INDIRECT("'"&amp;O[O]&amp;"'!"&amp;ADDRESS(1, COLUMN(K:K), 2)&amp;":"&amp;ADDRESS(1, COLUMN(K:K), 2))))),)</f>
        <v>3932</v>
      </c>
      <c r="K12" s="917">
        <f>IF(Ag_Needs_Plan!E12="", "", Ag_Needs_Plan!E12)</f>
        <v>8151</v>
      </c>
      <c r="L12" s="918">
        <f t="shared" ca="1" si="0"/>
        <v>4219</v>
      </c>
      <c r="M12" s="917" t="str">
        <f ca="1">IF(SUMPRODUCT(SUMIF(INDIRECT("'"&amp;O[O]&amp;"'!$a:$a"),$A12,INDIRECT("'"&amp;O[O]&amp;"'!"&amp;ADDRESS(1, COLUMN(L:L), 2)&amp;":"&amp;ADDRESS(1, COLUMN(L:L), 2))))=0, "", IFERROR(SUMPRODUCT(SUMIF(INDIRECT("'"&amp;O[O]&amp;"'!$a:$a"),$A12,INDIRECT("'"&amp;O[O]&amp;"'!"&amp;ADDRESS(1, COLUMN(L:L), 2)&amp;":"&amp;ADDRESS(1, COLUMN(L:L), 2)))),))</f>
        <v/>
      </c>
      <c r="N12" s="917" t="str">
        <f ca="1">IF(SUMPRODUCT(SUMIF(INDIRECT("'"&amp;O[O]&amp;"'!$a:$a"),$A12,INDIRECT("'"&amp;O[O]&amp;"'!"&amp;ADDRESS(1, COLUMN(M:M), 2)&amp;":"&amp;ADDRESS(1, COLUMN(M:M), 2))))=0, "", IFERROR(SUMPRODUCT(SUMIF(INDIRECT("'"&amp;O[O]&amp;"'!$a:$a"),$A12,INDIRECT("'"&amp;O[O]&amp;"'!"&amp;ADDRESS(1, COLUMN(M:M), 2)&amp;":"&amp;ADDRESS(1, COLUMN(M:M), 2)))),))</f>
        <v/>
      </c>
      <c r="O12" s="917" t="str">
        <f ca="1">IF(SUMPRODUCT(SUMIF(INDIRECT("'"&amp;O[O]&amp;"'!$a:$a"),$A12,INDIRECT("'"&amp;O[O]&amp;"'!"&amp;ADDRESS(1, COLUMN(N:N), 2)&amp;":"&amp;ADDRESS(1, COLUMN(N:N), 2))))=0, "", IFERROR(SUMPRODUCT(SUMIF(INDIRECT("'"&amp;O[O]&amp;"'!$a:$a"),$A12,INDIRECT("'"&amp;O[O]&amp;"'!"&amp;ADDRESS(1, COLUMN(N:N), 2)&amp;":"&amp;ADDRESS(1, COLUMN(N:N), 2)))),))</f>
        <v/>
      </c>
      <c r="P12" s="917">
        <f ca="1">IF(SUMPRODUCT(SUMIF(INDIRECT("'"&amp;O[O]&amp;"'!$a:$a"),$A12,INDIRECT("'"&amp;O[O]&amp;"'!"&amp;ADDRESS(1, COLUMN(O:O), 2)&amp;":"&amp;ADDRESS(1, COLUMN(O:O), 2))))=0, "", IFERROR(SUMPRODUCT(SUMIF(INDIRECT("'"&amp;O[O]&amp;"'!$a:$a"),$A12,INDIRECT("'"&amp;O[O]&amp;"'!"&amp;ADDRESS(1, COLUMN(O:O), 2)&amp;":"&amp;ADDRESS(1, COLUMN(O:O), 2)))),))</f>
        <v>379</v>
      </c>
      <c r="Q12" s="917" t="str">
        <f ca="1">IF(SUMPRODUCT(SUMIF(INDIRECT("'"&amp;O[O]&amp;"'!$a:$a"),$A12,INDIRECT("'"&amp;O[O]&amp;"'!"&amp;ADDRESS(1, COLUMN(P:P), 2)&amp;":"&amp;ADDRESS(1, COLUMN(P:P), 2))))=0, "", IFERROR(SUMPRODUCT(SUMIF(INDIRECT("'"&amp;O[O]&amp;"'!$a:$a"),$A12,INDIRECT("'"&amp;O[O]&amp;"'!"&amp;ADDRESS(1, COLUMN(P:P), 2)&amp;":"&amp;ADDRESS(1, COLUMN(P:P), 2)))),))</f>
        <v/>
      </c>
      <c r="R12" s="917">
        <f ca="1">IF(SUMPRODUCT(SUMIF(INDIRECT("'"&amp;O[O]&amp;"'!$a:$a"),$A12,INDIRECT("'"&amp;O[O]&amp;"'!"&amp;ADDRESS(1, COLUMN(Q:Q), 2)&amp;":"&amp;ADDRESS(1, COLUMN(Q:Q), 2))))=0, "", IFERROR(SUMPRODUCT(SUMIF(INDIRECT("'"&amp;O[O]&amp;"'!$a:$a"),$A12,INDIRECT("'"&amp;O[O]&amp;"'!"&amp;ADDRESS(1, COLUMN(Q:Q), 2)&amp;":"&amp;ADDRESS(1, COLUMN(Q:Q), 2)))),))</f>
        <v>111</v>
      </c>
      <c r="S12" s="917">
        <f ca="1">IF(SUMPRODUCT(SUMIF(INDIRECT("'"&amp;O[O]&amp;"'!$a:$a"),$A12,INDIRECT("'"&amp;O[O]&amp;"'!"&amp;ADDRESS(1, COLUMN(R:R), 2)&amp;":"&amp;ADDRESS(1, COLUMN(R:R), 2))))=0, "", IFERROR(SUMPRODUCT(SUMIF(INDIRECT("'"&amp;O[O]&amp;"'!$a:$a"),$A12,INDIRECT("'"&amp;O[O]&amp;"'!"&amp;ADDRESS(1, COLUMN(R:R), 2)&amp;":"&amp;ADDRESS(1, COLUMN(R:R), 2)))),))</f>
        <v>185</v>
      </c>
      <c r="T12" s="917">
        <f ca="1">IF(SUMPRODUCT(SUMIF(INDIRECT("'"&amp;O[O]&amp;"'!$a:$a"),$A12,INDIRECT("'"&amp;O[O]&amp;"'!"&amp;ADDRESS(1, COLUMN(S:S), 2)&amp;":"&amp;ADDRESS(1, COLUMN(S:S), 2))))=0, "", IFERROR(SUMPRODUCT(SUMIF(INDIRECT("'"&amp;O[O]&amp;"'!$a:$a"),$A12,INDIRECT("'"&amp;O[O]&amp;"'!"&amp;ADDRESS(1, COLUMN(S:S), 2)&amp;":"&amp;ADDRESS(1, COLUMN(S:S), 2)))),))</f>
        <v>23</v>
      </c>
      <c r="U12" s="917">
        <f ca="1">IF(SUMPRODUCT(SUMIF(INDIRECT("'"&amp;O[O]&amp;"'!$a:$a"),$A12,INDIRECT("'"&amp;O[O]&amp;"'!"&amp;ADDRESS(1, COLUMN(T:T), 2)&amp;":"&amp;ADDRESS(1, COLUMN(T:T), 2))))=0, "", IFERROR(SUMPRODUCT(SUMIF(INDIRECT("'"&amp;O[O]&amp;"'!$a:$a"),$A12,INDIRECT("'"&amp;O[O]&amp;"'!"&amp;ADDRESS(1, COLUMN(T:T), 2)&amp;":"&amp;ADDRESS(1, COLUMN(T:T), 2)))),))</f>
        <v>55</v>
      </c>
      <c r="V12" s="113">
        <f ca="1">IF(SUM(W12:X12)=0, "", SUM(W12:X12))</f>
        <v>64</v>
      </c>
      <c r="W12" s="917">
        <f ca="1">IF(SUMPRODUCT(SUMIF(INDIRECT("'"&amp;O[O]&amp;"'!$a:$a"),$A12,INDIRECT("'"&amp;O[O]&amp;"'!"&amp;ADDRESS(1, COLUMN(U:U), 2)&amp;":"&amp;ADDRESS(1, COLUMN(U:U), 2))))=0, "", IFERROR(SUMPRODUCT(SUMIF(INDIRECT("'"&amp;O[O]&amp;"'!$a:$a"),$A12,INDIRECT("'"&amp;O[O]&amp;"'!"&amp;ADDRESS(1, COLUMN(U:U), 2)&amp;":"&amp;ADDRESS(1, COLUMN(U:U), 2)))),))</f>
        <v>23</v>
      </c>
      <c r="X12" s="917">
        <f ca="1">IF(SUMPRODUCT(SUMIF(INDIRECT("'"&amp;O[O]&amp;"'!$a:$a"),$A12,INDIRECT("'"&amp;O[O]&amp;"'!"&amp;ADDRESS(1, COLUMN(V:V), 2)&amp;":"&amp;ADDRESS(1, COLUMN(V:V), 2))))=0, "", IFERROR(SUMPRODUCT(SUMIF(INDIRECT("'"&amp;O[O]&amp;"'!$a:$a"),$A12,INDIRECT("'"&amp;O[O]&amp;"'!"&amp;ADDRESS(1, COLUMN(V:V), 2)&amp;":"&amp;ADDRESS(1, COLUMN(V:V), 2)))),))</f>
        <v>41</v>
      </c>
      <c r="Y12" s="917">
        <f ca="1">IF(SUMPRODUCT(SUMIF(INDIRECT("'"&amp;O[O]&amp;"'!$a:$a"),$A12,INDIRECT("'"&amp;O[O]&amp;"'!"&amp;ADDRESS(1, COLUMN(W:W), 2)&amp;":"&amp;ADDRESS(1, COLUMN(W:W), 2))))=0, "", IFERROR(SUMPRODUCT(SUMIF(INDIRECT("'"&amp;O[O]&amp;"'!$a:$a"),$A12,INDIRECT("'"&amp;O[O]&amp;"'!"&amp;ADDRESS(1, COLUMN(W:W), 2)&amp;":"&amp;ADDRESS(1, COLUMN(W:W), 2)))),))</f>
        <v>35</v>
      </c>
      <c r="Z12" s="917">
        <f ca="1">IF(SUMPRODUCT(SUMIF(INDIRECT("'"&amp;O[O]&amp;"'!$a:$a"),$A12,INDIRECT("'"&amp;O[O]&amp;"'!"&amp;ADDRESS(1, COLUMN(X:X), 2)&amp;":"&amp;ADDRESS(1, COLUMN(X:X), 2))))=0, "", IFERROR(SUMPRODUCT(SUMIF(INDIRECT("'"&amp;O[O]&amp;"'!$a:$a"),$A12,INDIRECT("'"&amp;O[O]&amp;"'!"&amp;ADDRESS(1, COLUMN(X:X), 2)&amp;":"&amp;ADDRESS(1, COLUMN(X:X), 2)))),))</f>
        <v>128</v>
      </c>
      <c r="AA12" s="917" t="str">
        <f ca="1">IF(SUMPRODUCT(SUMIF(INDIRECT("'"&amp;O[O]&amp;"'!$a:$a"),$A12,INDIRECT("'"&amp;O[O]&amp;"'!"&amp;ADDRESS(1, COLUMN(Y:Y), 2)&amp;":"&amp;ADDRESS(1, COLUMN(Y:Y), 2))))=0, "", IFERROR(SUMPRODUCT(SUMIF(INDIRECT("'"&amp;O[O]&amp;"'!$a:$a"),$A12,INDIRECT("'"&amp;O[O]&amp;"'!"&amp;ADDRESS(1, COLUMN(Y:Y), 2)&amp;":"&amp;ADDRESS(1, COLUMN(Y:Y), 2)))),))</f>
        <v/>
      </c>
      <c r="AB12" s="917">
        <f ca="1">IF(SUMPRODUCT(SUMIF(INDIRECT("'"&amp;O[O]&amp;"'!$a:$a"),$A12,INDIRECT("'"&amp;O[O]&amp;"'!"&amp;ADDRESS(1, COLUMN(Z:Z), 2)&amp;":"&amp;ADDRESS(1, COLUMN(Z:Z), 2))))=0, "", IFERROR(SUMPRODUCT(SUMIF(INDIRECT("'"&amp;O[O]&amp;"'!$a:$a"),$A12,INDIRECT("'"&amp;O[O]&amp;"'!"&amp;ADDRESS(1, COLUMN(Z:Z), 2)&amp;":"&amp;ADDRESS(1, COLUMN(Z:Z), 2)))),))</f>
        <v>11</v>
      </c>
      <c r="AC12" s="917">
        <f ca="1">IF(SUMPRODUCT(SUMIF(INDIRECT("'"&amp;O[O]&amp;"'!$a:$a"),$A12,INDIRECT("'"&amp;O[O]&amp;"'!"&amp;ADDRESS(1, COLUMN(AA:AA), 2)&amp;":"&amp;ADDRESS(1, COLUMN(AA:AA), 2))))=0, "", IFERROR(SUMPRODUCT(SUMIF(INDIRECT("'"&amp;O[O]&amp;"'!$a:$a"),$A12,INDIRECT("'"&amp;O[O]&amp;"'!"&amp;ADDRESS(1, COLUMN(AA:AA), 2)&amp;":"&amp;ADDRESS(1, COLUMN(AA:AA), 2)))),))</f>
        <v>147</v>
      </c>
      <c r="AD12" s="917" t="str">
        <f ca="1">IF(SUMPRODUCT(SUMIF(INDIRECT("'"&amp;O[O]&amp;"'!$a:$a"),$A12,INDIRECT("'"&amp;O[O]&amp;"'!"&amp;ADDRESS(1, COLUMN(AB:AB), 2)&amp;":"&amp;ADDRESS(1, COLUMN(AB:AB), 2))))=0, "", IFERROR(SUMPRODUCT(SUMIF(INDIRECT("'"&amp;O[O]&amp;"'!$a:$a"),$A12,INDIRECT("'"&amp;O[O]&amp;"'!"&amp;ADDRESS(1, COLUMN(AB:AB), 2)&amp;":"&amp;ADDRESS(1, COLUMN(AB:AB), 2)))),))</f>
        <v/>
      </c>
      <c r="AE12" s="917">
        <f ca="1">IF(SUMPRODUCT(SUMIF(INDIRECT("'"&amp;O[O]&amp;"'!$a:$a"),$A12,INDIRECT("'"&amp;O[O]&amp;"'!"&amp;ADDRESS(1, COLUMN(AC:AC), 2)&amp;":"&amp;ADDRESS(1, COLUMN(AC:AC), 2))))=0, "", IFERROR(SUMPRODUCT(SUMIF(INDIRECT("'"&amp;O[O]&amp;"'!$a:$a"),$A12,INDIRECT("'"&amp;O[O]&amp;"'!"&amp;ADDRESS(1, COLUMN(AC:AC), 2)&amp;":"&amp;ADDRESS(1, COLUMN(AC:AC), 2)))),))</f>
        <v>689</v>
      </c>
      <c r="AF12" s="917">
        <f ca="1">IF(SUMPRODUCT(SUMIF(INDIRECT("'"&amp;O[O]&amp;"'!$a:$a"),$A12,INDIRECT("'"&amp;O[O]&amp;"'!"&amp;ADDRESS(1, COLUMN(AD:AD), 2)&amp;":"&amp;ADDRESS(1, COLUMN(AD:AD), 2))))=0, "", IFERROR(SUMPRODUCT(SUMIF(INDIRECT("'"&amp;O[O]&amp;"'!$a:$a"),$A12,INDIRECT("'"&amp;O[O]&amp;"'!"&amp;ADDRESS(1, COLUMN(AD:AD), 2)&amp;":"&amp;ADDRESS(1, COLUMN(AD:AD), 2)))),))</f>
        <v>1261</v>
      </c>
      <c r="AG12" s="917">
        <f ca="1">IF(SUMPRODUCT(SUMIF(INDIRECT("'"&amp;O[O]&amp;"'!$a:$a"),$A12,INDIRECT("'"&amp;O[O]&amp;"'!"&amp;ADDRESS(1, COLUMN(AE:AE), 2)&amp;":"&amp;ADDRESS(1, COLUMN(AE:AE), 2))))=0, "", IFERROR(SUMPRODUCT(SUMIF(INDIRECT("'"&amp;O[O]&amp;"'!$a:$a"),$A12,INDIRECT("'"&amp;O[O]&amp;"'!"&amp;ADDRESS(1, COLUMN(AE:AE), 2)&amp;":"&amp;ADDRESS(1, COLUMN(AE:AE), 2)))),))</f>
        <v>758</v>
      </c>
      <c r="AH12" s="917">
        <f ca="1">IF(SUMPRODUCT(SUMIF(INDIRECT("'"&amp;O[O]&amp;"'!$a:$a"),$A12,INDIRECT("'"&amp;O[O]&amp;"'!"&amp;ADDRESS(1, COLUMN(AF:AF), 2)&amp;":"&amp;ADDRESS(1, COLUMN(AF:AF), 2))))=0, "", IFERROR(SUMPRODUCT(SUMIF(INDIRECT("'"&amp;O[O]&amp;"'!$a:$a"),$A12,INDIRECT("'"&amp;O[O]&amp;"'!"&amp;ADDRESS(1, COLUMN(AF:AF), 2)&amp;":"&amp;ADDRESS(1, COLUMN(AF:AF), 2)))),))</f>
        <v>50</v>
      </c>
      <c r="AI12" s="917" t="str">
        <f ca="1">IF(SUMPRODUCT(SUMIF(INDIRECT("'"&amp;O[O]&amp;"'!$a:$a"),$A12,INDIRECT("'"&amp;O[O]&amp;"'!"&amp;ADDRESS(1, COLUMN(AG:AG), 2)&amp;":"&amp;ADDRESS(1, COLUMN(AG:AG), 2))))=0, "", IFERROR(SUMPRODUCT(SUMIF(INDIRECT("'"&amp;O[O]&amp;"'!$a:$a"),$A12,INDIRECT("'"&amp;O[O]&amp;"'!"&amp;ADDRESS(1, COLUMN(AG:AG), 2)&amp;":"&amp;ADDRESS(1, COLUMN(AG:AG), 2)))),))</f>
        <v/>
      </c>
      <c r="AJ12" s="917" t="str">
        <f ca="1">IF(SUMPRODUCT(SUMIF(INDIRECT("'"&amp;O[O]&amp;"'!$a:$a"),$A12,INDIRECT("'"&amp;O[O]&amp;"'!"&amp;ADDRESS(1, COLUMN(AH:AH), 2)&amp;":"&amp;ADDRESS(1, COLUMN(AH:AH), 2))))=0, "", IFERROR(SUMPRODUCT(SUMIF(INDIRECT("'"&amp;O[O]&amp;"'!$a:$a"),$A12,INDIRECT("'"&amp;O[O]&amp;"'!"&amp;ADDRESS(1, COLUMN(AH:AH), 2)&amp;":"&amp;ADDRESS(1, COLUMN(AH:AH), 2)))),))</f>
        <v/>
      </c>
      <c r="AK12" s="917" t="str">
        <f ca="1">IF(SUMPRODUCT(SUMIF(INDIRECT("'"&amp;O[O]&amp;"'!$a:$a"),$A12,INDIRECT("'"&amp;O[O]&amp;"'!"&amp;ADDRESS(1, COLUMN(AI:AI), 2)&amp;":"&amp;ADDRESS(1, COLUMN(AI:AI), 2))))=0, "", IFERROR(SUMPRODUCT(SUMIF(INDIRECT("'"&amp;O[O]&amp;"'!$a:$a"),$A12,INDIRECT("'"&amp;O[O]&amp;"'!"&amp;ADDRESS(1, COLUMN(AI:AI), 2)&amp;":"&amp;ADDRESS(1, COLUMN(AI:AI), 2)))),))</f>
        <v/>
      </c>
      <c r="AL12" s="919" t="str">
        <f ca="1">IF(SUMPRODUCT(SUMIF(INDIRECT("'"&amp;O[O]&amp;"'!$a:$a"),$A12,INDIRECT("'"&amp;O[O]&amp;"'!"&amp;ADDRESS(1, COLUMN(AJ:AJ), 2)&amp;":"&amp;ADDRESS(1, COLUMN(AJ:AJ), 2))))=0, "", IFERROR(SUMPRODUCT(SUMIF(INDIRECT("'"&amp;O[O]&amp;"'!$a:$a"),$A12,INDIRECT("'"&amp;O[O]&amp;"'!"&amp;ADDRESS(1, COLUMN(AJ:AJ), 2)&amp;":"&amp;ADDRESS(1, COLUMN(AJ:AJ), 2)))),))</f>
        <v/>
      </c>
    </row>
    <row r="13" spans="1:38" s="743" customFormat="1">
      <c r="A13" s="912" t="s">
        <v>920</v>
      </c>
      <c r="B13" s="913" t="str">
        <f>IF(Ag_Needs_Plan!B13="", "", Ag_Needs_Plan!B13)</f>
        <v>Kit</v>
      </c>
      <c r="C13" s="913" t="str">
        <f>IF(Ag_Needs_Plan!C13="", "", Ag_Needs_Plan!C13)</f>
        <v/>
      </c>
      <c r="D13" s="913" t="str">
        <f>IF(Ag_Needs_Plan!D13="", "", Ag_Needs_Plan!D13)</f>
        <v>Shelter</v>
      </c>
      <c r="E13" s="917" t="str">
        <f ca="1">IFERROR(IF(SUMPRODUCT(SUMIF(INDIRECT("'"&amp;O[O]&amp;"'!$a:$a"),$A13,INDIRECT("'"&amp;O[O]&amp;"'!"&amp;ADDRESS(1, COLUMN(F:F), 2)&amp;":"&amp;ADDRESS(1, COLUMN(F:F), 2))))=0, "", SUMPRODUCT(SUMIF(INDIRECT("'"&amp;O[O]&amp;"'!$a:$a"),$A13,INDIRECT("'"&amp;O[O]&amp;"'!"&amp;ADDRESS(1, COLUMN(F:F), 2)&amp;":"&amp;ADDRESS(1, COLUMN(F:F), 2))))),)</f>
        <v/>
      </c>
      <c r="F13" s="917">
        <f ca="1">IFERROR(IF(SUMPRODUCT(SUMIF(INDIRECT("'"&amp;O[O]&amp;"'!$a:$a"),$A13,INDIRECT("'"&amp;O[O]&amp;"'!"&amp;ADDRESS(1, COLUMN(G:G), 2)&amp;":"&amp;ADDRESS(1, COLUMN(G:G), 2))))=0, "", SUMPRODUCT(SUMIF(INDIRECT("'"&amp;O[O]&amp;"'!$a:$a"),$A13,INDIRECT("'"&amp;O[O]&amp;"'!"&amp;ADDRESS(1, COLUMN(G:G), 2)&amp;":"&amp;ADDRESS(1, COLUMN(G:G), 2))))),)</f>
        <v>650</v>
      </c>
      <c r="G13" s="914" t="str">
        <f ca="1">IF(SUM(H13:I13)=0, "", SUM(H13:I13))</f>
        <v/>
      </c>
      <c r="H13" s="917" t="str">
        <f ca="1">IFERROR(IF(SUMPRODUCT(SUMIF(INDIRECT("'"&amp;O[O]&amp;"'!$a:$a"),$A13,INDIRECT("'"&amp;O[O]&amp;"'!"&amp;ADDRESS(1, COLUMN(I:I), 2)&amp;":"&amp;ADDRESS(1, COLUMN(I:I), 2))))=0, "", SUMPRODUCT(SUMIF(INDIRECT("'"&amp;O[O]&amp;"'!$a:$a"),$A13,INDIRECT("'"&amp;O[O]&amp;"'!"&amp;ADDRESS(1, COLUMN(I:I), 2)&amp;":"&amp;ADDRESS(1, COLUMN(I:I), 2))))),)</f>
        <v/>
      </c>
      <c r="I13" s="917" t="str">
        <f ca="1">IFERROR(IF(SUMPRODUCT(SUMIF(INDIRECT("'"&amp;O[O]&amp;"'!$a:$a"),$A13,INDIRECT("'"&amp;O[O]&amp;"'!"&amp;ADDRESS(1, COLUMN(J:J), 2)&amp;":"&amp;ADDRESS(1, COLUMN(J:J), 2))))=0, "", SUMPRODUCT(SUMIF(INDIRECT("'"&amp;O[O]&amp;"'!$a:$a"),$A13,INDIRECT("'"&amp;O[O]&amp;"'!"&amp;ADDRESS(1, COLUMN(J:J), 2)&amp;":"&amp;ADDRESS(1, COLUMN(J:J), 2))))),)</f>
        <v/>
      </c>
      <c r="J13" s="917" t="str">
        <f ca="1">IFERROR(IF(SUMPRODUCT(SUMIF(INDIRECT("'"&amp;O[O]&amp;"'!$a:$a"),$A13,INDIRECT("'"&amp;O[O]&amp;"'!"&amp;ADDRESS(1, COLUMN(K:K), 2)&amp;":"&amp;ADDRESS(1, COLUMN(K:K), 2))))=0, "", SUMPRODUCT(SUMIF(INDIRECT("'"&amp;O[O]&amp;"'!$a:$a"),$A13,INDIRECT("'"&amp;O[O]&amp;"'!"&amp;ADDRESS(1, COLUMN(K:K), 2)&amp;":"&amp;ADDRESS(1, COLUMN(K:K), 2))))),)</f>
        <v/>
      </c>
      <c r="K13" s="917">
        <f>IF(Ag_Needs_Plan!E13="", "", Ag_Needs_Plan!E13)</f>
        <v>14287</v>
      </c>
      <c r="L13" s="918" t="e">
        <f t="shared" ref="L13" ca="1" si="2">K13-J13</f>
        <v>#VALUE!</v>
      </c>
      <c r="M13" s="917" t="str">
        <f ca="1">IF(SUMPRODUCT(SUMIF(INDIRECT("'"&amp;O[O]&amp;"'!$a:$a"),$A13,INDIRECT("'"&amp;O[O]&amp;"'!"&amp;ADDRESS(1, COLUMN(L:L), 2)&amp;":"&amp;ADDRESS(1, COLUMN(L:L), 2))))=0, "", IFERROR(SUMPRODUCT(SUMIF(INDIRECT("'"&amp;O[O]&amp;"'!$a:$a"),$A13,INDIRECT("'"&amp;O[O]&amp;"'!"&amp;ADDRESS(1, COLUMN(L:L), 2)&amp;":"&amp;ADDRESS(1, COLUMN(L:L), 2)))),))</f>
        <v/>
      </c>
      <c r="N13" s="917" t="str">
        <f ca="1">IF(SUMPRODUCT(SUMIF(INDIRECT("'"&amp;O[O]&amp;"'!$a:$a"),$A13,INDIRECT("'"&amp;O[O]&amp;"'!"&amp;ADDRESS(1, COLUMN(M:M), 2)&amp;":"&amp;ADDRESS(1, COLUMN(M:M), 2))))=0, "", IFERROR(SUMPRODUCT(SUMIF(INDIRECT("'"&amp;O[O]&amp;"'!$a:$a"),$A13,INDIRECT("'"&amp;O[O]&amp;"'!"&amp;ADDRESS(1, COLUMN(M:M), 2)&amp;":"&amp;ADDRESS(1, COLUMN(M:M), 2)))),))</f>
        <v/>
      </c>
      <c r="O13" s="917" t="str">
        <f ca="1">IF(SUMPRODUCT(SUMIF(INDIRECT("'"&amp;O[O]&amp;"'!$a:$a"),$A13,INDIRECT("'"&amp;O[O]&amp;"'!"&amp;ADDRESS(1, COLUMN(N:N), 2)&amp;":"&amp;ADDRESS(1, COLUMN(N:N), 2))))=0, "", IFERROR(SUMPRODUCT(SUMIF(INDIRECT("'"&amp;O[O]&amp;"'!$a:$a"),$A13,INDIRECT("'"&amp;O[O]&amp;"'!"&amp;ADDRESS(1, COLUMN(N:N), 2)&amp;":"&amp;ADDRESS(1, COLUMN(N:N), 2)))),))</f>
        <v/>
      </c>
      <c r="P13" s="917" t="str">
        <f ca="1">IF(SUMPRODUCT(SUMIF(INDIRECT("'"&amp;O[O]&amp;"'!$a:$a"),$A13,INDIRECT("'"&amp;O[O]&amp;"'!"&amp;ADDRESS(1, COLUMN(O:O), 2)&amp;":"&amp;ADDRESS(1, COLUMN(O:O), 2))))=0, "", IFERROR(SUMPRODUCT(SUMIF(INDIRECT("'"&amp;O[O]&amp;"'!$a:$a"),$A13,INDIRECT("'"&amp;O[O]&amp;"'!"&amp;ADDRESS(1, COLUMN(O:O), 2)&amp;":"&amp;ADDRESS(1, COLUMN(O:O), 2)))),))</f>
        <v/>
      </c>
      <c r="Q13" s="917" t="str">
        <f ca="1">IF(SUMPRODUCT(SUMIF(INDIRECT("'"&amp;O[O]&amp;"'!$a:$a"),$A13,INDIRECT("'"&amp;O[O]&amp;"'!"&amp;ADDRESS(1, COLUMN(P:P), 2)&amp;":"&amp;ADDRESS(1, COLUMN(P:P), 2))))=0, "", IFERROR(SUMPRODUCT(SUMIF(INDIRECT("'"&amp;O[O]&amp;"'!$a:$a"),$A13,INDIRECT("'"&amp;O[O]&amp;"'!"&amp;ADDRESS(1, COLUMN(P:P), 2)&amp;":"&amp;ADDRESS(1, COLUMN(P:P), 2)))),))</f>
        <v/>
      </c>
      <c r="R13" s="917" t="str">
        <f ca="1">IF(SUMPRODUCT(SUMIF(INDIRECT("'"&amp;O[O]&amp;"'!$a:$a"),$A13,INDIRECT("'"&amp;O[O]&amp;"'!"&amp;ADDRESS(1, COLUMN(Q:Q), 2)&amp;":"&amp;ADDRESS(1, COLUMN(Q:Q), 2))))=0, "", IFERROR(SUMPRODUCT(SUMIF(INDIRECT("'"&amp;O[O]&amp;"'!$a:$a"),$A13,INDIRECT("'"&amp;O[O]&amp;"'!"&amp;ADDRESS(1, COLUMN(Q:Q), 2)&amp;":"&amp;ADDRESS(1, COLUMN(Q:Q), 2)))),))</f>
        <v/>
      </c>
      <c r="S13" s="917" t="str">
        <f ca="1">IF(SUMPRODUCT(SUMIF(INDIRECT("'"&amp;O[O]&amp;"'!$a:$a"),$A13,INDIRECT("'"&amp;O[O]&amp;"'!"&amp;ADDRESS(1, COLUMN(R:R), 2)&amp;":"&amp;ADDRESS(1, COLUMN(R:R), 2))))=0, "", IFERROR(SUMPRODUCT(SUMIF(INDIRECT("'"&amp;O[O]&amp;"'!$a:$a"),$A13,INDIRECT("'"&amp;O[O]&amp;"'!"&amp;ADDRESS(1, COLUMN(R:R), 2)&amp;":"&amp;ADDRESS(1, COLUMN(R:R), 2)))),))</f>
        <v/>
      </c>
      <c r="T13" s="917" t="str">
        <f ca="1">IF(SUMPRODUCT(SUMIF(INDIRECT("'"&amp;O[O]&amp;"'!$a:$a"),$A13,INDIRECT("'"&amp;O[O]&amp;"'!"&amp;ADDRESS(1, COLUMN(S:S), 2)&amp;":"&amp;ADDRESS(1, COLUMN(S:S), 2))))=0, "", IFERROR(SUMPRODUCT(SUMIF(INDIRECT("'"&amp;O[O]&amp;"'!$a:$a"),$A13,INDIRECT("'"&amp;O[O]&amp;"'!"&amp;ADDRESS(1, COLUMN(S:S), 2)&amp;":"&amp;ADDRESS(1, COLUMN(S:S), 2)))),))</f>
        <v/>
      </c>
      <c r="U13" s="917" t="str">
        <f ca="1">IF(SUMPRODUCT(SUMIF(INDIRECT("'"&amp;O[O]&amp;"'!$a:$a"),$A13,INDIRECT("'"&amp;O[O]&amp;"'!"&amp;ADDRESS(1, COLUMN(T:T), 2)&amp;":"&amp;ADDRESS(1, COLUMN(T:T), 2))))=0, "", IFERROR(SUMPRODUCT(SUMIF(INDIRECT("'"&amp;O[O]&amp;"'!$a:$a"),$A13,INDIRECT("'"&amp;O[O]&amp;"'!"&amp;ADDRESS(1, COLUMN(T:T), 2)&amp;":"&amp;ADDRESS(1, COLUMN(T:T), 2)))),))</f>
        <v/>
      </c>
      <c r="V13" s="113" t="str">
        <f ca="1">IF(SUM(W13:X13)=0, "", SUM(W13:X13))</f>
        <v/>
      </c>
      <c r="W13" s="917" t="str">
        <f ca="1">IF(SUMPRODUCT(SUMIF(INDIRECT("'"&amp;O[O]&amp;"'!$a:$a"),$A13,INDIRECT("'"&amp;O[O]&amp;"'!"&amp;ADDRESS(1, COLUMN(U:U), 2)&amp;":"&amp;ADDRESS(1, COLUMN(U:U), 2))))=0, "", IFERROR(SUMPRODUCT(SUMIF(INDIRECT("'"&amp;O[O]&amp;"'!$a:$a"),$A13,INDIRECT("'"&amp;O[O]&amp;"'!"&amp;ADDRESS(1, COLUMN(U:U), 2)&amp;":"&amp;ADDRESS(1, COLUMN(U:U), 2)))),))</f>
        <v/>
      </c>
      <c r="X13" s="917" t="str">
        <f ca="1">IF(SUMPRODUCT(SUMIF(INDIRECT("'"&amp;O[O]&amp;"'!$a:$a"),$A13,INDIRECT("'"&amp;O[O]&amp;"'!"&amp;ADDRESS(1, COLUMN(V:V), 2)&amp;":"&amp;ADDRESS(1, COLUMN(V:V), 2))))=0, "", IFERROR(SUMPRODUCT(SUMIF(INDIRECT("'"&amp;O[O]&amp;"'!$a:$a"),$A13,INDIRECT("'"&amp;O[O]&amp;"'!"&amp;ADDRESS(1, COLUMN(V:V), 2)&amp;":"&amp;ADDRESS(1, COLUMN(V:V), 2)))),))</f>
        <v/>
      </c>
      <c r="Y13" s="917" t="str">
        <f ca="1">IF(SUMPRODUCT(SUMIF(INDIRECT("'"&amp;O[O]&amp;"'!$a:$a"),$A13,INDIRECT("'"&amp;O[O]&amp;"'!"&amp;ADDRESS(1, COLUMN(W:W), 2)&amp;":"&amp;ADDRESS(1, COLUMN(W:W), 2))))=0, "", IFERROR(SUMPRODUCT(SUMIF(INDIRECT("'"&amp;O[O]&amp;"'!$a:$a"),$A13,INDIRECT("'"&amp;O[O]&amp;"'!"&amp;ADDRESS(1, COLUMN(W:W), 2)&amp;":"&amp;ADDRESS(1, COLUMN(W:W), 2)))),))</f>
        <v/>
      </c>
      <c r="Z13" s="917" t="str">
        <f ca="1">IF(SUMPRODUCT(SUMIF(INDIRECT("'"&amp;O[O]&amp;"'!$a:$a"),$A13,INDIRECT("'"&amp;O[O]&amp;"'!"&amp;ADDRESS(1, COLUMN(X:X), 2)&amp;":"&amp;ADDRESS(1, COLUMN(X:X), 2))))=0, "", IFERROR(SUMPRODUCT(SUMIF(INDIRECT("'"&amp;O[O]&amp;"'!$a:$a"),$A13,INDIRECT("'"&amp;O[O]&amp;"'!"&amp;ADDRESS(1, COLUMN(X:X), 2)&amp;":"&amp;ADDRESS(1, COLUMN(X:X), 2)))),))</f>
        <v/>
      </c>
      <c r="AA13" s="917" t="str">
        <f ca="1">IF(SUMPRODUCT(SUMIF(INDIRECT("'"&amp;O[O]&amp;"'!$a:$a"),$A13,INDIRECT("'"&amp;O[O]&amp;"'!"&amp;ADDRESS(1, COLUMN(Y:Y), 2)&amp;":"&amp;ADDRESS(1, COLUMN(Y:Y), 2))))=0, "", IFERROR(SUMPRODUCT(SUMIF(INDIRECT("'"&amp;O[O]&amp;"'!$a:$a"),$A13,INDIRECT("'"&amp;O[O]&amp;"'!"&amp;ADDRESS(1, COLUMN(Y:Y), 2)&amp;":"&amp;ADDRESS(1, COLUMN(Y:Y), 2)))),))</f>
        <v/>
      </c>
      <c r="AB13" s="917" t="str">
        <f ca="1">IF(SUMPRODUCT(SUMIF(INDIRECT("'"&amp;O[O]&amp;"'!$a:$a"),$A13,INDIRECT("'"&amp;O[O]&amp;"'!"&amp;ADDRESS(1, COLUMN(Z:Z), 2)&amp;":"&amp;ADDRESS(1, COLUMN(Z:Z), 2))))=0, "", IFERROR(SUMPRODUCT(SUMIF(INDIRECT("'"&amp;O[O]&amp;"'!$a:$a"),$A13,INDIRECT("'"&amp;O[O]&amp;"'!"&amp;ADDRESS(1, COLUMN(Z:Z), 2)&amp;":"&amp;ADDRESS(1, COLUMN(Z:Z), 2)))),))</f>
        <v/>
      </c>
      <c r="AC13" s="917" t="str">
        <f ca="1">IF(SUMPRODUCT(SUMIF(INDIRECT("'"&amp;O[O]&amp;"'!$a:$a"),$A13,INDIRECT("'"&amp;O[O]&amp;"'!"&amp;ADDRESS(1, COLUMN(AA:AA), 2)&amp;":"&amp;ADDRESS(1, COLUMN(AA:AA), 2))))=0, "", IFERROR(SUMPRODUCT(SUMIF(INDIRECT("'"&amp;O[O]&amp;"'!$a:$a"),$A13,INDIRECT("'"&amp;O[O]&amp;"'!"&amp;ADDRESS(1, COLUMN(AA:AA), 2)&amp;":"&amp;ADDRESS(1, COLUMN(AA:AA), 2)))),))</f>
        <v/>
      </c>
      <c r="AD13" s="917" t="str">
        <f ca="1">IF(SUMPRODUCT(SUMIF(INDIRECT("'"&amp;O[O]&amp;"'!$a:$a"),$A13,INDIRECT("'"&amp;O[O]&amp;"'!"&amp;ADDRESS(1, COLUMN(AB:AB), 2)&amp;":"&amp;ADDRESS(1, COLUMN(AB:AB), 2))))=0, "", IFERROR(SUMPRODUCT(SUMIF(INDIRECT("'"&amp;O[O]&amp;"'!$a:$a"),$A13,INDIRECT("'"&amp;O[O]&amp;"'!"&amp;ADDRESS(1, COLUMN(AB:AB), 2)&amp;":"&amp;ADDRESS(1, COLUMN(AB:AB), 2)))),))</f>
        <v/>
      </c>
      <c r="AE13" s="917" t="str">
        <f ca="1">IF(SUMPRODUCT(SUMIF(INDIRECT("'"&amp;O[O]&amp;"'!$a:$a"),$A13,INDIRECT("'"&amp;O[O]&amp;"'!"&amp;ADDRESS(1, COLUMN(AC:AC), 2)&amp;":"&amp;ADDRESS(1, COLUMN(AC:AC), 2))))=0, "", IFERROR(SUMPRODUCT(SUMIF(INDIRECT("'"&amp;O[O]&amp;"'!$a:$a"),$A13,INDIRECT("'"&amp;O[O]&amp;"'!"&amp;ADDRESS(1, COLUMN(AC:AC), 2)&amp;":"&amp;ADDRESS(1, COLUMN(AC:AC), 2)))),))</f>
        <v/>
      </c>
      <c r="AF13" s="917" t="str">
        <f ca="1">IF(SUMPRODUCT(SUMIF(INDIRECT("'"&amp;O[O]&amp;"'!$a:$a"),$A13,INDIRECT("'"&amp;O[O]&amp;"'!"&amp;ADDRESS(1, COLUMN(AD:AD), 2)&amp;":"&amp;ADDRESS(1, COLUMN(AD:AD), 2))))=0, "", IFERROR(SUMPRODUCT(SUMIF(INDIRECT("'"&amp;O[O]&amp;"'!$a:$a"),$A13,INDIRECT("'"&amp;O[O]&amp;"'!"&amp;ADDRESS(1, COLUMN(AD:AD), 2)&amp;":"&amp;ADDRESS(1, COLUMN(AD:AD), 2)))),))</f>
        <v/>
      </c>
      <c r="AG13" s="917" t="str">
        <f ca="1">IF(SUMPRODUCT(SUMIF(INDIRECT("'"&amp;O[O]&amp;"'!$a:$a"),$A13,INDIRECT("'"&amp;O[O]&amp;"'!"&amp;ADDRESS(1, COLUMN(AE:AE), 2)&amp;":"&amp;ADDRESS(1, COLUMN(AE:AE), 2))))=0, "", IFERROR(SUMPRODUCT(SUMIF(INDIRECT("'"&amp;O[O]&amp;"'!$a:$a"),$A13,INDIRECT("'"&amp;O[O]&amp;"'!"&amp;ADDRESS(1, COLUMN(AE:AE), 2)&amp;":"&amp;ADDRESS(1, COLUMN(AE:AE), 2)))),))</f>
        <v/>
      </c>
      <c r="AH13" s="917" t="str">
        <f ca="1">IF(SUMPRODUCT(SUMIF(INDIRECT("'"&amp;O[O]&amp;"'!$a:$a"),$A13,INDIRECT("'"&amp;O[O]&amp;"'!"&amp;ADDRESS(1, COLUMN(AF:AF), 2)&amp;":"&amp;ADDRESS(1, COLUMN(AF:AF), 2))))=0, "", IFERROR(SUMPRODUCT(SUMIF(INDIRECT("'"&amp;O[O]&amp;"'!$a:$a"),$A13,INDIRECT("'"&amp;O[O]&amp;"'!"&amp;ADDRESS(1, COLUMN(AF:AF), 2)&amp;":"&amp;ADDRESS(1, COLUMN(AF:AF), 2)))),))</f>
        <v/>
      </c>
      <c r="AI13" s="917" t="str">
        <f ca="1">IF(SUMPRODUCT(SUMIF(INDIRECT("'"&amp;O[O]&amp;"'!$a:$a"),$A13,INDIRECT("'"&amp;O[O]&amp;"'!"&amp;ADDRESS(1, COLUMN(AG:AG), 2)&amp;":"&amp;ADDRESS(1, COLUMN(AG:AG), 2))))=0, "", IFERROR(SUMPRODUCT(SUMIF(INDIRECT("'"&amp;O[O]&amp;"'!$a:$a"),$A13,INDIRECT("'"&amp;O[O]&amp;"'!"&amp;ADDRESS(1, COLUMN(AG:AG), 2)&amp;":"&amp;ADDRESS(1, COLUMN(AG:AG), 2)))),))</f>
        <v/>
      </c>
      <c r="AJ13" s="917" t="str">
        <f ca="1">IF(SUMPRODUCT(SUMIF(INDIRECT("'"&amp;O[O]&amp;"'!$a:$a"),$A13,INDIRECT("'"&amp;O[O]&amp;"'!"&amp;ADDRESS(1, COLUMN(AH:AH), 2)&amp;":"&amp;ADDRESS(1, COLUMN(AH:AH), 2))))=0, "", IFERROR(SUMPRODUCT(SUMIF(INDIRECT("'"&amp;O[O]&amp;"'!$a:$a"),$A13,INDIRECT("'"&amp;O[O]&amp;"'!"&amp;ADDRESS(1, COLUMN(AH:AH), 2)&amp;":"&amp;ADDRESS(1, COLUMN(AH:AH), 2)))),))</f>
        <v/>
      </c>
      <c r="AK13" s="917" t="str">
        <f ca="1">IF(SUMPRODUCT(SUMIF(INDIRECT("'"&amp;O[O]&amp;"'!$a:$a"),$A13,INDIRECT("'"&amp;O[O]&amp;"'!"&amp;ADDRESS(1, COLUMN(AI:AI), 2)&amp;":"&amp;ADDRESS(1, COLUMN(AI:AI), 2))))=0, "", IFERROR(SUMPRODUCT(SUMIF(INDIRECT("'"&amp;O[O]&amp;"'!$a:$a"),$A13,INDIRECT("'"&amp;O[O]&amp;"'!"&amp;ADDRESS(1, COLUMN(AI:AI), 2)&amp;":"&amp;ADDRESS(1, COLUMN(AI:AI), 2)))),))</f>
        <v/>
      </c>
      <c r="AL13" s="919" t="str">
        <f ca="1">IF(SUMPRODUCT(SUMIF(INDIRECT("'"&amp;O[O]&amp;"'!$a:$a"),$A13,INDIRECT("'"&amp;O[O]&amp;"'!"&amp;ADDRESS(1, COLUMN(AJ:AJ), 2)&amp;":"&amp;ADDRESS(1, COLUMN(AJ:AJ), 2))))=0, "", IFERROR(SUMPRODUCT(SUMIF(INDIRECT("'"&amp;O[O]&amp;"'!$a:$a"),$A13,INDIRECT("'"&amp;O[O]&amp;"'!"&amp;ADDRESS(1, COLUMN(AJ:AJ), 2)&amp;":"&amp;ADDRESS(1, COLUMN(AJ:AJ), 2)))),))</f>
        <v/>
      </c>
    </row>
    <row r="14" spans="1:38" s="743" customFormat="1">
      <c r="A14" s="912" t="str">
        <f>IF(Ag_Needs_Plan!A13="", "", Ag_Needs_Plan!A13)</f>
        <v>Tarpaulin</v>
      </c>
      <c r="B14" s="913" t="str">
        <f>IF(Ag_Needs_Plan!B13="", "", Ag_Needs_Plan!B13)</f>
        <v>Kit</v>
      </c>
      <c r="C14" s="913" t="str">
        <f>IF(Ag_Needs_Plan!C13="", "", Ag_Needs_Plan!C13)</f>
        <v/>
      </c>
      <c r="D14" s="913" t="str">
        <f>IF(Ag_Needs_Plan!D13="", "", Ag_Needs_Plan!D13)</f>
        <v>Shelter</v>
      </c>
      <c r="E14" s="917" t="str">
        <f ca="1">IFERROR(IF(SUMPRODUCT(SUMIF(INDIRECT("'"&amp;O[O]&amp;"'!$a:$a"),$A14,INDIRECT("'"&amp;O[O]&amp;"'!"&amp;ADDRESS(1, COLUMN(F:F), 2)&amp;":"&amp;ADDRESS(1, COLUMN(F:F), 2))))=0, "", SUMPRODUCT(SUMIF(INDIRECT("'"&amp;O[O]&amp;"'!$a:$a"),$A14,INDIRECT("'"&amp;O[O]&amp;"'!"&amp;ADDRESS(1, COLUMN(F:F), 2)&amp;":"&amp;ADDRESS(1, COLUMN(F:F), 2))))),)</f>
        <v/>
      </c>
      <c r="F14" s="917">
        <f ca="1">IFERROR(IF(SUMPRODUCT(SUMIF(INDIRECT("'"&amp;O[O]&amp;"'!$a:$a"),$A14,INDIRECT("'"&amp;O[O]&amp;"'!"&amp;ADDRESS(1, COLUMN(G:G), 2)&amp;":"&amp;ADDRESS(1, COLUMN(G:G), 2))))=0, "", SUMPRODUCT(SUMIF(INDIRECT("'"&amp;O[O]&amp;"'!$a:$a"),$A14,INDIRECT("'"&amp;O[O]&amp;"'!"&amp;ADDRESS(1, COLUMN(G:G), 2)&amp;":"&amp;ADDRESS(1, COLUMN(G:G), 2))))),)</f>
        <v>3216</v>
      </c>
      <c r="G14" s="914">
        <f t="shared" ca="1" si="1"/>
        <v>2912</v>
      </c>
      <c r="H14" s="917">
        <f ca="1">IFERROR(IF(SUMPRODUCT(SUMIF(INDIRECT("'"&amp;O[O]&amp;"'!$a:$a"),$A14,INDIRECT("'"&amp;O[O]&amp;"'!"&amp;ADDRESS(1, COLUMN(I:I), 2)&amp;":"&amp;ADDRESS(1, COLUMN(I:I), 2))))=0, "", SUMPRODUCT(SUMIF(INDIRECT("'"&amp;O[O]&amp;"'!$a:$a"),$A14,INDIRECT("'"&amp;O[O]&amp;"'!"&amp;ADDRESS(1, COLUMN(I:I), 2)&amp;":"&amp;ADDRESS(1, COLUMN(I:I), 2))))),)</f>
        <v>1093</v>
      </c>
      <c r="I14" s="917">
        <f ca="1">IFERROR(IF(SUMPRODUCT(SUMIF(INDIRECT("'"&amp;O[O]&amp;"'!$a:$a"),$A14,INDIRECT("'"&amp;O[O]&amp;"'!"&amp;ADDRESS(1, COLUMN(J:J), 2)&amp;":"&amp;ADDRESS(1, COLUMN(J:J), 2))))=0, "", SUMPRODUCT(SUMIF(INDIRECT("'"&amp;O[O]&amp;"'!$a:$a"),$A14,INDIRECT("'"&amp;O[O]&amp;"'!"&amp;ADDRESS(1, COLUMN(J:J), 2)&amp;":"&amp;ADDRESS(1, COLUMN(J:J), 2))))),)</f>
        <v>1819</v>
      </c>
      <c r="J14" s="917">
        <f ca="1">IFERROR(IF(SUMPRODUCT(SUMIF(INDIRECT("'"&amp;O[O]&amp;"'!$a:$a"),$A14,INDIRECT("'"&amp;O[O]&amp;"'!"&amp;ADDRESS(1, COLUMN(K:K), 2)&amp;":"&amp;ADDRESS(1, COLUMN(K:K), 2))))=0, "", SUMPRODUCT(SUMIF(INDIRECT("'"&amp;O[O]&amp;"'!$a:$a"),$A14,INDIRECT("'"&amp;O[O]&amp;"'!"&amp;ADDRESS(1, COLUMN(K:K), 2)&amp;":"&amp;ADDRESS(1, COLUMN(K:K), 2))))),)</f>
        <v>26080</v>
      </c>
      <c r="K14" s="917">
        <f>IF(Ag_Needs_Plan!E13="", "", Ag_Needs_Plan!E13)</f>
        <v>14287</v>
      </c>
      <c r="L14" s="918">
        <f t="shared" ca="1" si="0"/>
        <v>-11793</v>
      </c>
      <c r="M14" s="917" t="str">
        <f ca="1">IF(SUMPRODUCT(SUMIF(INDIRECT("'"&amp;O[O]&amp;"'!$a:$a"),$A14,INDIRECT("'"&amp;O[O]&amp;"'!"&amp;ADDRESS(1, COLUMN(L:L), 2)&amp;":"&amp;ADDRESS(1, COLUMN(L:L), 2))))=0, "", IFERROR(SUMPRODUCT(SUMIF(INDIRECT("'"&amp;O[O]&amp;"'!$a:$a"),$A14,INDIRECT("'"&amp;O[O]&amp;"'!"&amp;ADDRESS(1, COLUMN(L:L), 2)&amp;":"&amp;ADDRESS(1, COLUMN(L:L), 2)))),))</f>
        <v/>
      </c>
      <c r="N14" s="917" t="str">
        <f ca="1">IF(SUMPRODUCT(SUMIF(INDIRECT("'"&amp;O[O]&amp;"'!$a:$a"),$A14,INDIRECT("'"&amp;O[O]&amp;"'!"&amp;ADDRESS(1, COLUMN(M:M), 2)&amp;":"&amp;ADDRESS(1, COLUMN(M:M), 2))))=0, "", IFERROR(SUMPRODUCT(SUMIF(INDIRECT("'"&amp;O[O]&amp;"'!$a:$a"),$A14,INDIRECT("'"&amp;O[O]&amp;"'!"&amp;ADDRESS(1, COLUMN(M:M), 2)&amp;":"&amp;ADDRESS(1, COLUMN(M:M), 2)))),))</f>
        <v/>
      </c>
      <c r="O14" s="917">
        <f ca="1">IF(SUMPRODUCT(SUMIF(INDIRECT("'"&amp;O[O]&amp;"'!$a:$a"),$A14,INDIRECT("'"&amp;O[O]&amp;"'!"&amp;ADDRESS(1, COLUMN(N:N), 2)&amp;":"&amp;ADDRESS(1, COLUMN(N:N), 2))))=0, "", IFERROR(SUMPRODUCT(SUMIF(INDIRECT("'"&amp;O[O]&amp;"'!$a:$a"),$A14,INDIRECT("'"&amp;O[O]&amp;"'!"&amp;ADDRESS(1, COLUMN(N:N), 2)&amp;":"&amp;ADDRESS(1, COLUMN(N:N), 2)))),))</f>
        <v>1645</v>
      </c>
      <c r="P14" s="917">
        <f ca="1">IF(SUMPRODUCT(SUMIF(INDIRECT("'"&amp;O[O]&amp;"'!$a:$a"),$A14,INDIRECT("'"&amp;O[O]&amp;"'!"&amp;ADDRESS(1, COLUMN(O:O), 2)&amp;":"&amp;ADDRESS(1, COLUMN(O:O), 2))))=0, "", IFERROR(SUMPRODUCT(SUMIF(INDIRECT("'"&amp;O[O]&amp;"'!$a:$a"),$A14,INDIRECT("'"&amp;O[O]&amp;"'!"&amp;ADDRESS(1, COLUMN(O:O), 2)&amp;":"&amp;ADDRESS(1, COLUMN(O:O), 2)))),))</f>
        <v>865</v>
      </c>
      <c r="Q14" s="917">
        <f ca="1">IF(SUMPRODUCT(SUMIF(INDIRECT("'"&amp;O[O]&amp;"'!$a:$a"),$A14,INDIRECT("'"&amp;O[O]&amp;"'!"&amp;ADDRESS(1, COLUMN(P:P), 2)&amp;":"&amp;ADDRESS(1, COLUMN(P:P), 2))))=0, "", IFERROR(SUMPRODUCT(SUMIF(INDIRECT("'"&amp;O[O]&amp;"'!$a:$a"),$A14,INDIRECT("'"&amp;O[O]&amp;"'!"&amp;ADDRESS(1, COLUMN(P:P), 2)&amp;":"&amp;ADDRESS(1, COLUMN(P:P), 2)))),))</f>
        <v>2311</v>
      </c>
      <c r="R14" s="917">
        <f ca="1">IF(SUMPRODUCT(SUMIF(INDIRECT("'"&amp;O[O]&amp;"'!$a:$a"),$A14,INDIRECT("'"&amp;O[O]&amp;"'!"&amp;ADDRESS(1, COLUMN(Q:Q), 2)&amp;":"&amp;ADDRESS(1, COLUMN(Q:Q), 2))))=0, "", IFERROR(SUMPRODUCT(SUMIF(INDIRECT("'"&amp;O[O]&amp;"'!$a:$a"),$A14,INDIRECT("'"&amp;O[O]&amp;"'!"&amp;ADDRESS(1, COLUMN(Q:Q), 2)&amp;":"&amp;ADDRESS(1, COLUMN(Q:Q), 2)))),))</f>
        <v>1410</v>
      </c>
      <c r="S14" s="917">
        <f ca="1">IF(SUMPRODUCT(SUMIF(INDIRECT("'"&amp;O[O]&amp;"'!$a:$a"),$A14,INDIRECT("'"&amp;O[O]&amp;"'!"&amp;ADDRESS(1, COLUMN(R:R), 2)&amp;":"&amp;ADDRESS(1, COLUMN(R:R), 2))))=0, "", IFERROR(SUMPRODUCT(SUMIF(INDIRECT("'"&amp;O[O]&amp;"'!$a:$a"),$A14,INDIRECT("'"&amp;O[O]&amp;"'!"&amp;ADDRESS(1, COLUMN(R:R), 2)&amp;":"&amp;ADDRESS(1, COLUMN(R:R), 2)))),))</f>
        <v>654</v>
      </c>
      <c r="T14" s="917">
        <f ca="1">IF(SUMPRODUCT(SUMIF(INDIRECT("'"&amp;O[O]&amp;"'!$a:$a"),$A14,INDIRECT("'"&amp;O[O]&amp;"'!"&amp;ADDRESS(1, COLUMN(S:S), 2)&amp;":"&amp;ADDRESS(1, COLUMN(S:S), 2))))=0, "", IFERROR(SUMPRODUCT(SUMIF(INDIRECT("'"&amp;O[O]&amp;"'!$a:$a"),$A14,INDIRECT("'"&amp;O[O]&amp;"'!"&amp;ADDRESS(1, COLUMN(S:S), 2)&amp;":"&amp;ADDRESS(1, COLUMN(S:S), 2)))),))</f>
        <v>60</v>
      </c>
      <c r="U14" s="917">
        <f ca="1">IF(SUMPRODUCT(SUMIF(INDIRECT("'"&amp;O[O]&amp;"'!$a:$a"),$A14,INDIRECT("'"&amp;O[O]&amp;"'!"&amp;ADDRESS(1, COLUMN(T:T), 2)&amp;":"&amp;ADDRESS(1, COLUMN(T:T), 2))))=0, "", IFERROR(SUMPRODUCT(SUMIF(INDIRECT("'"&amp;O[O]&amp;"'!$a:$a"),$A14,INDIRECT("'"&amp;O[O]&amp;"'!"&amp;ADDRESS(1, COLUMN(T:T), 2)&amp;":"&amp;ADDRESS(1, COLUMN(T:T), 2)))),))</f>
        <v>110</v>
      </c>
      <c r="V14" s="113">
        <f t="shared" ref="V14:V20" ca="1" si="3">IF(SUM(W14:X14)=0, "", SUM(W14:X14))</f>
        <v>180</v>
      </c>
      <c r="W14" s="917">
        <f ca="1">IF(SUMPRODUCT(SUMIF(INDIRECT("'"&amp;O[O]&amp;"'!$a:$a"),$A14,INDIRECT("'"&amp;O[O]&amp;"'!"&amp;ADDRESS(1, COLUMN(U:U), 2)&amp;":"&amp;ADDRESS(1, COLUMN(U:U), 2))))=0, "", IFERROR(SUMPRODUCT(SUMIF(INDIRECT("'"&amp;O[O]&amp;"'!$a:$a"),$A14,INDIRECT("'"&amp;O[O]&amp;"'!"&amp;ADDRESS(1, COLUMN(U:U), 2)&amp;":"&amp;ADDRESS(1, COLUMN(U:U), 2)))),))</f>
        <v>110</v>
      </c>
      <c r="X14" s="917">
        <f ca="1">IF(SUMPRODUCT(SUMIF(INDIRECT("'"&amp;O[O]&amp;"'!$a:$a"),$A14,INDIRECT("'"&amp;O[O]&amp;"'!"&amp;ADDRESS(1, COLUMN(V:V), 2)&amp;":"&amp;ADDRESS(1, COLUMN(V:V), 2))))=0, "", IFERROR(SUMPRODUCT(SUMIF(INDIRECT("'"&amp;O[O]&amp;"'!$a:$a"),$A14,INDIRECT("'"&amp;O[O]&amp;"'!"&amp;ADDRESS(1, COLUMN(V:V), 2)&amp;":"&amp;ADDRESS(1, COLUMN(V:V), 2)))),))</f>
        <v>70</v>
      </c>
      <c r="Y14" s="917">
        <f ca="1">IF(SUMPRODUCT(SUMIF(INDIRECT("'"&amp;O[O]&amp;"'!$a:$a"),$A14,INDIRECT("'"&amp;O[O]&amp;"'!"&amp;ADDRESS(1, COLUMN(W:W), 2)&amp;":"&amp;ADDRESS(1, COLUMN(W:W), 2))))=0, "", IFERROR(SUMPRODUCT(SUMIF(INDIRECT("'"&amp;O[O]&amp;"'!$a:$a"),$A14,INDIRECT("'"&amp;O[O]&amp;"'!"&amp;ADDRESS(1, COLUMN(W:W), 2)&amp;":"&amp;ADDRESS(1, COLUMN(W:W), 2)))),))</f>
        <v>77</v>
      </c>
      <c r="Z14" s="917">
        <f ca="1">IF(SUMPRODUCT(SUMIF(INDIRECT("'"&amp;O[O]&amp;"'!$a:$a"),$A14,INDIRECT("'"&amp;O[O]&amp;"'!"&amp;ADDRESS(1, COLUMN(X:X), 2)&amp;":"&amp;ADDRESS(1, COLUMN(X:X), 2))))=0, "", IFERROR(SUMPRODUCT(SUMIF(INDIRECT("'"&amp;O[O]&amp;"'!$a:$a"),$A14,INDIRECT("'"&amp;O[O]&amp;"'!"&amp;ADDRESS(1, COLUMN(X:X), 2)&amp;":"&amp;ADDRESS(1, COLUMN(X:X), 2)))),))</f>
        <v>201</v>
      </c>
      <c r="AA14" s="917">
        <f ca="1">IF(SUMPRODUCT(SUMIF(INDIRECT("'"&amp;O[O]&amp;"'!$a:$a"),$A14,INDIRECT("'"&amp;O[O]&amp;"'!"&amp;ADDRESS(1, COLUMN(Y:Y), 2)&amp;":"&amp;ADDRESS(1, COLUMN(Y:Y), 2))))=0, "", IFERROR(SUMPRODUCT(SUMIF(INDIRECT("'"&amp;O[O]&amp;"'!$a:$a"),$A14,INDIRECT("'"&amp;O[O]&amp;"'!"&amp;ADDRESS(1, COLUMN(Y:Y), 2)&amp;":"&amp;ADDRESS(1, COLUMN(Y:Y), 2)))),))</f>
        <v>32</v>
      </c>
      <c r="AB14" s="917">
        <f ca="1">IF(SUMPRODUCT(SUMIF(INDIRECT("'"&amp;O[O]&amp;"'!$a:$a"),$A14,INDIRECT("'"&amp;O[O]&amp;"'!"&amp;ADDRESS(1, COLUMN(Z:Z), 2)&amp;":"&amp;ADDRESS(1, COLUMN(Z:Z), 2))))=0, "", IFERROR(SUMPRODUCT(SUMIF(INDIRECT("'"&amp;O[O]&amp;"'!$a:$a"),$A14,INDIRECT("'"&amp;O[O]&amp;"'!"&amp;ADDRESS(1, COLUMN(Z:Z), 2)&amp;":"&amp;ADDRESS(1, COLUMN(Z:Z), 2)))),))</f>
        <v>23</v>
      </c>
      <c r="AC14" s="917">
        <f ca="1">IF(SUMPRODUCT(SUMIF(INDIRECT("'"&amp;O[O]&amp;"'!$a:$a"),$A14,INDIRECT("'"&amp;O[O]&amp;"'!"&amp;ADDRESS(1, COLUMN(AA:AA), 2)&amp;":"&amp;ADDRESS(1, COLUMN(AA:AA), 2))))=0, "", IFERROR(SUMPRODUCT(SUMIF(INDIRECT("'"&amp;O[O]&amp;"'!$a:$a"),$A14,INDIRECT("'"&amp;O[O]&amp;"'!"&amp;ADDRESS(1, COLUMN(AA:AA), 2)&amp;":"&amp;ADDRESS(1, COLUMN(AA:AA), 2)))),))</f>
        <v>307</v>
      </c>
      <c r="AD14" s="917">
        <f ca="1">IF(SUMPRODUCT(SUMIF(INDIRECT("'"&amp;O[O]&amp;"'!$a:$a"),$A14,INDIRECT("'"&amp;O[O]&amp;"'!"&amp;ADDRESS(1, COLUMN(AB:AB), 2)&amp;":"&amp;ADDRESS(1, COLUMN(AB:AB), 2))))=0, "", IFERROR(SUMPRODUCT(SUMIF(INDIRECT("'"&amp;O[O]&amp;"'!$a:$a"),$A14,INDIRECT("'"&amp;O[O]&amp;"'!"&amp;ADDRESS(1, COLUMN(AB:AB), 2)&amp;":"&amp;ADDRESS(1, COLUMN(AB:AB), 2)))),))</f>
        <v>46</v>
      </c>
      <c r="AE14" s="917">
        <f ca="1">IF(SUMPRODUCT(SUMIF(INDIRECT("'"&amp;O[O]&amp;"'!$a:$a"),$A14,INDIRECT("'"&amp;O[O]&amp;"'!"&amp;ADDRESS(1, COLUMN(AC:AC), 2)&amp;":"&amp;ADDRESS(1, COLUMN(AC:AC), 2))))=0, "", IFERROR(SUMPRODUCT(SUMIF(INDIRECT("'"&amp;O[O]&amp;"'!$a:$a"),$A14,INDIRECT("'"&amp;O[O]&amp;"'!"&amp;ADDRESS(1, COLUMN(AC:AC), 2)&amp;":"&amp;ADDRESS(1, COLUMN(AC:AC), 2)))),))</f>
        <v>6948</v>
      </c>
      <c r="AF14" s="917">
        <f ca="1">IF(SUMPRODUCT(SUMIF(INDIRECT("'"&amp;O[O]&amp;"'!$a:$a"),$A14,INDIRECT("'"&amp;O[O]&amp;"'!"&amp;ADDRESS(1, COLUMN(AD:AD), 2)&amp;":"&amp;ADDRESS(1, COLUMN(AD:AD), 2))))=0, "", IFERROR(SUMPRODUCT(SUMIF(INDIRECT("'"&amp;O[O]&amp;"'!$a:$a"),$A14,INDIRECT("'"&amp;O[O]&amp;"'!"&amp;ADDRESS(1, COLUMN(AD:AD), 2)&amp;":"&amp;ADDRESS(1, COLUMN(AD:AD), 2)))),))</f>
        <v>2953</v>
      </c>
      <c r="AG14" s="917">
        <f ca="1">IF(SUMPRODUCT(SUMIF(INDIRECT("'"&amp;O[O]&amp;"'!$a:$a"),$A14,INDIRECT("'"&amp;O[O]&amp;"'!"&amp;ADDRESS(1, COLUMN(AE:AE), 2)&amp;":"&amp;ADDRESS(1, COLUMN(AE:AE), 2))))=0, "", IFERROR(SUMPRODUCT(SUMIF(INDIRECT("'"&amp;O[O]&amp;"'!$a:$a"),$A14,INDIRECT("'"&amp;O[O]&amp;"'!"&amp;ADDRESS(1, COLUMN(AE:AE), 2)&amp;":"&amp;ADDRESS(1, COLUMN(AE:AE), 2)))),))</f>
        <v>7346</v>
      </c>
      <c r="AH14" s="917">
        <f ca="1">IF(SUMPRODUCT(SUMIF(INDIRECT("'"&amp;O[O]&amp;"'!$a:$a"),$A14,INDIRECT("'"&amp;O[O]&amp;"'!"&amp;ADDRESS(1, COLUMN(AF:AF), 2)&amp;":"&amp;ADDRESS(1, COLUMN(AF:AF), 2))))=0, "", IFERROR(SUMPRODUCT(SUMIF(INDIRECT("'"&amp;O[O]&amp;"'!$a:$a"),$A14,INDIRECT("'"&amp;O[O]&amp;"'!"&amp;ADDRESS(1, COLUMN(AF:AF), 2)&amp;":"&amp;ADDRESS(1, COLUMN(AF:AF), 2)))),))</f>
        <v>5</v>
      </c>
      <c r="AI14" s="917">
        <f ca="1">IF(SUMPRODUCT(SUMIF(INDIRECT("'"&amp;O[O]&amp;"'!$a:$a"),$A14,INDIRECT("'"&amp;O[O]&amp;"'!"&amp;ADDRESS(1, COLUMN(AG:AG), 2)&amp;":"&amp;ADDRESS(1, COLUMN(AG:AG), 2))))=0, "", IFERROR(SUMPRODUCT(SUMIF(INDIRECT("'"&amp;O[O]&amp;"'!$a:$a"),$A14,INDIRECT("'"&amp;O[O]&amp;"'!"&amp;ADDRESS(1, COLUMN(AG:AG), 2)&amp;":"&amp;ADDRESS(1, COLUMN(AG:AG), 2)))),))</f>
        <v>150</v>
      </c>
      <c r="AJ14" s="917" t="str">
        <f ca="1">IF(SUMPRODUCT(SUMIF(INDIRECT("'"&amp;O[O]&amp;"'!$a:$a"),$A14,INDIRECT("'"&amp;O[O]&amp;"'!"&amp;ADDRESS(1, COLUMN(AH:AH), 2)&amp;":"&amp;ADDRESS(1, COLUMN(AH:AH), 2))))=0, "", IFERROR(SUMPRODUCT(SUMIF(INDIRECT("'"&amp;O[O]&amp;"'!$a:$a"),$A14,INDIRECT("'"&amp;O[O]&amp;"'!"&amp;ADDRESS(1, COLUMN(AH:AH), 2)&amp;":"&amp;ADDRESS(1, COLUMN(AH:AH), 2)))),))</f>
        <v/>
      </c>
      <c r="AK14" s="917">
        <f ca="1">IF(SUMPRODUCT(SUMIF(INDIRECT("'"&amp;O[O]&amp;"'!$a:$a"),$A14,INDIRECT("'"&amp;O[O]&amp;"'!"&amp;ADDRESS(1, COLUMN(AI:AI), 2)&amp;":"&amp;ADDRESS(1, COLUMN(AI:AI), 2))))=0, "", IFERROR(SUMPRODUCT(SUMIF(INDIRECT("'"&amp;O[O]&amp;"'!$a:$a"),$A14,INDIRECT("'"&amp;O[O]&amp;"'!"&amp;ADDRESS(1, COLUMN(AI:AI), 2)&amp;":"&amp;ADDRESS(1, COLUMN(AI:AI), 2)))),))</f>
        <v>100</v>
      </c>
      <c r="AL14" s="919" t="str">
        <f ca="1">IF(SUMPRODUCT(SUMIF(INDIRECT("'"&amp;O[O]&amp;"'!$a:$a"),$A14,INDIRECT("'"&amp;O[O]&amp;"'!"&amp;ADDRESS(1, COLUMN(AJ:AJ), 2)&amp;":"&amp;ADDRESS(1, COLUMN(AJ:AJ), 2))))=0, "", IFERROR(SUMPRODUCT(SUMIF(INDIRECT("'"&amp;O[O]&amp;"'!$a:$a"),$A14,INDIRECT("'"&amp;O[O]&amp;"'!"&amp;ADDRESS(1, COLUMN(AJ:AJ), 2)&amp;":"&amp;ADDRESS(1, COLUMN(AJ:AJ), 2)))),))</f>
        <v/>
      </c>
    </row>
    <row r="15" spans="1:38" s="743" customFormat="1">
      <c r="A15" s="912" t="str">
        <f>IF(Ag_Needs_Plan!A14="", "", Ag_Needs_Plan!A14)</f>
        <v>Blanket</v>
      </c>
      <c r="B15" s="913" t="str">
        <f>IF(Ag_Needs_Plan!B14="", "", Ag_Needs_Plan!B14)</f>
        <v>Kit</v>
      </c>
      <c r="C15" s="913" t="str">
        <f>IF(Ag_Needs_Plan!C14="", "", Ag_Needs_Plan!C14)</f>
        <v/>
      </c>
      <c r="D15" s="913" t="str">
        <f>IF(Ag_Needs_Plan!D14="", "", Ag_Needs_Plan!D14)</f>
        <v>Shelter</v>
      </c>
      <c r="E15" s="917" t="str">
        <f ca="1">IFERROR(IF(SUMPRODUCT(SUMIF(INDIRECT("'"&amp;O[O]&amp;"'!$a:$a"),$A15,INDIRECT("'"&amp;O[O]&amp;"'!"&amp;ADDRESS(1, COLUMN(F:F), 2)&amp;":"&amp;ADDRESS(1, COLUMN(F:F), 2))))=0, "", SUMPRODUCT(SUMIF(INDIRECT("'"&amp;O[O]&amp;"'!$a:$a"),$A15,INDIRECT("'"&amp;O[O]&amp;"'!"&amp;ADDRESS(1, COLUMN(F:F), 2)&amp;":"&amp;ADDRESS(1, COLUMN(F:F), 2))))),)</f>
        <v/>
      </c>
      <c r="F15" s="917" t="str">
        <f ca="1">IFERROR(IF(SUMPRODUCT(SUMIF(INDIRECT("'"&amp;O[O]&amp;"'!$a:$a"),$A15,INDIRECT("'"&amp;O[O]&amp;"'!"&amp;ADDRESS(1, COLUMN(G:G), 2)&amp;":"&amp;ADDRESS(1, COLUMN(G:G), 2))))=0, "", SUMPRODUCT(SUMIF(INDIRECT("'"&amp;O[O]&amp;"'!$a:$a"),$A15,INDIRECT("'"&amp;O[O]&amp;"'!"&amp;ADDRESS(1, COLUMN(G:G), 2)&amp;":"&amp;ADDRESS(1, COLUMN(G:G), 2))))),)</f>
        <v/>
      </c>
      <c r="G15" s="914">
        <f t="shared" ca="1" si="1"/>
        <v>11915</v>
      </c>
      <c r="H15" s="917">
        <f ca="1">IFERROR(IF(SUMPRODUCT(SUMIF(INDIRECT("'"&amp;O[O]&amp;"'!$a:$a"),$A15,INDIRECT("'"&amp;O[O]&amp;"'!"&amp;ADDRESS(1, COLUMN(I:I), 2)&amp;":"&amp;ADDRESS(1, COLUMN(I:I), 2))))=0, "", SUMPRODUCT(SUMIF(INDIRECT("'"&amp;O[O]&amp;"'!$a:$a"),$A15,INDIRECT("'"&amp;O[O]&amp;"'!"&amp;ADDRESS(1, COLUMN(I:I), 2)&amp;":"&amp;ADDRESS(1, COLUMN(I:I), 2))))),)</f>
        <v>9549</v>
      </c>
      <c r="I15" s="917">
        <f ca="1">IFERROR(IF(SUMPRODUCT(SUMIF(INDIRECT("'"&amp;O[O]&amp;"'!$a:$a"),$A15,INDIRECT("'"&amp;O[O]&amp;"'!"&amp;ADDRESS(1, COLUMN(J:J), 2)&amp;":"&amp;ADDRESS(1, COLUMN(J:J), 2))))=0, "", SUMPRODUCT(SUMIF(INDIRECT("'"&amp;O[O]&amp;"'!$a:$a"),$A15,INDIRECT("'"&amp;O[O]&amp;"'!"&amp;ADDRESS(1, COLUMN(J:J), 2)&amp;":"&amp;ADDRESS(1, COLUMN(J:J), 2))))),)</f>
        <v>2366</v>
      </c>
      <c r="J15" s="917">
        <f ca="1">IFERROR(IF(SUMPRODUCT(SUMIF(INDIRECT("'"&amp;O[O]&amp;"'!$a:$a"),$A15,INDIRECT("'"&amp;O[O]&amp;"'!"&amp;ADDRESS(1, COLUMN(K:K), 2)&amp;":"&amp;ADDRESS(1, COLUMN(K:K), 2))))=0, "", SUMPRODUCT(SUMIF(INDIRECT("'"&amp;O[O]&amp;"'!$a:$a"),$A15,INDIRECT("'"&amp;O[O]&amp;"'!"&amp;ADDRESS(1, COLUMN(K:K), 2)&amp;":"&amp;ADDRESS(1, COLUMN(K:K), 2))))),)</f>
        <v>23410</v>
      </c>
      <c r="K15" s="917">
        <f>IF(Ag_Needs_Plan!E14="", "", Ag_Needs_Plan!E14)</f>
        <v>16466</v>
      </c>
      <c r="L15" s="918">
        <f t="shared" ca="1" si="0"/>
        <v>-6944</v>
      </c>
      <c r="M15" s="917" t="str">
        <f ca="1">IF(SUMPRODUCT(SUMIF(INDIRECT("'"&amp;O[O]&amp;"'!$a:$a"),$A15,INDIRECT("'"&amp;O[O]&amp;"'!"&amp;ADDRESS(1, COLUMN(L:L), 2)&amp;":"&amp;ADDRESS(1, COLUMN(L:L), 2))))=0, "", IFERROR(SUMPRODUCT(SUMIF(INDIRECT("'"&amp;O[O]&amp;"'!$a:$a"),$A15,INDIRECT("'"&amp;O[O]&amp;"'!"&amp;ADDRESS(1, COLUMN(L:L), 2)&amp;":"&amp;ADDRESS(1, COLUMN(L:L), 2)))),))</f>
        <v/>
      </c>
      <c r="N15" s="917" t="str">
        <f ca="1">IF(SUMPRODUCT(SUMIF(INDIRECT("'"&amp;O[O]&amp;"'!$a:$a"),$A15,INDIRECT("'"&amp;O[O]&amp;"'!"&amp;ADDRESS(1, COLUMN(M:M), 2)&amp;":"&amp;ADDRESS(1, COLUMN(M:M), 2))))=0, "", IFERROR(SUMPRODUCT(SUMIF(INDIRECT("'"&amp;O[O]&amp;"'!$a:$a"),$A15,INDIRECT("'"&amp;O[O]&amp;"'!"&amp;ADDRESS(1, COLUMN(M:M), 2)&amp;":"&amp;ADDRESS(1, COLUMN(M:M), 2)))),))</f>
        <v/>
      </c>
      <c r="O15" s="917" t="str">
        <f ca="1">IF(SUMPRODUCT(SUMIF(INDIRECT("'"&amp;O[O]&amp;"'!$a:$a"),$A15,INDIRECT("'"&amp;O[O]&amp;"'!"&amp;ADDRESS(1, COLUMN(N:N), 2)&amp;":"&amp;ADDRESS(1, COLUMN(N:N), 2))))=0, "", IFERROR(SUMPRODUCT(SUMIF(INDIRECT("'"&amp;O[O]&amp;"'!$a:$a"),$A15,INDIRECT("'"&amp;O[O]&amp;"'!"&amp;ADDRESS(1, COLUMN(N:N), 2)&amp;":"&amp;ADDRESS(1, COLUMN(N:N), 2)))),))</f>
        <v/>
      </c>
      <c r="P15" s="917">
        <f ca="1">IF(SUMPRODUCT(SUMIF(INDIRECT("'"&amp;O[O]&amp;"'!$a:$a"),$A15,INDIRECT("'"&amp;O[O]&amp;"'!"&amp;ADDRESS(1, COLUMN(O:O), 2)&amp;":"&amp;ADDRESS(1, COLUMN(O:O), 2))))=0, "", IFERROR(SUMPRODUCT(SUMIF(INDIRECT("'"&amp;O[O]&amp;"'!$a:$a"),$A15,INDIRECT("'"&amp;O[O]&amp;"'!"&amp;ADDRESS(1, COLUMN(O:O), 2)&amp;":"&amp;ADDRESS(1, COLUMN(O:O), 2)))),))</f>
        <v>866</v>
      </c>
      <c r="Q15" s="917" t="str">
        <f ca="1">IF(SUMPRODUCT(SUMIF(INDIRECT("'"&amp;O[O]&amp;"'!$a:$a"),$A15,INDIRECT("'"&amp;O[O]&amp;"'!"&amp;ADDRESS(1, COLUMN(P:P), 2)&amp;":"&amp;ADDRESS(1, COLUMN(P:P), 2))))=0, "", IFERROR(SUMPRODUCT(SUMIF(INDIRECT("'"&amp;O[O]&amp;"'!$a:$a"),$A15,INDIRECT("'"&amp;O[O]&amp;"'!"&amp;ADDRESS(1, COLUMN(P:P), 2)&amp;":"&amp;ADDRESS(1, COLUMN(P:P), 2)))),))</f>
        <v/>
      </c>
      <c r="R15" s="917">
        <f ca="1">IF(SUMPRODUCT(SUMIF(INDIRECT("'"&amp;O[O]&amp;"'!$a:$a"),$A15,INDIRECT("'"&amp;O[O]&amp;"'!"&amp;ADDRESS(1, COLUMN(Q:Q), 2)&amp;":"&amp;ADDRESS(1, COLUMN(Q:Q), 2))))=0, "", IFERROR(SUMPRODUCT(SUMIF(INDIRECT("'"&amp;O[O]&amp;"'!$a:$a"),$A15,INDIRECT("'"&amp;O[O]&amp;"'!"&amp;ADDRESS(1, COLUMN(Q:Q), 2)&amp;":"&amp;ADDRESS(1, COLUMN(Q:Q), 2)))),))</f>
        <v>225</v>
      </c>
      <c r="S15" s="917" t="str">
        <f ca="1">IF(SUMPRODUCT(SUMIF(INDIRECT("'"&amp;O[O]&amp;"'!$a:$a"),$A15,INDIRECT("'"&amp;O[O]&amp;"'!"&amp;ADDRESS(1, COLUMN(R:R), 2)&amp;":"&amp;ADDRESS(1, COLUMN(R:R), 2))))=0, "", IFERROR(SUMPRODUCT(SUMIF(INDIRECT("'"&amp;O[O]&amp;"'!$a:$a"),$A15,INDIRECT("'"&amp;O[O]&amp;"'!"&amp;ADDRESS(1, COLUMN(R:R), 2)&amp;":"&amp;ADDRESS(1, COLUMN(R:R), 2)))),))</f>
        <v/>
      </c>
      <c r="T15" s="917">
        <f ca="1">IF(SUMPRODUCT(SUMIF(INDIRECT("'"&amp;O[O]&amp;"'!$a:$a"),$A15,INDIRECT("'"&amp;O[O]&amp;"'!"&amp;ADDRESS(1, COLUMN(S:S), 2)&amp;":"&amp;ADDRESS(1, COLUMN(S:S), 2))))=0, "", IFERROR(SUMPRODUCT(SUMIF(INDIRECT("'"&amp;O[O]&amp;"'!$a:$a"),$A15,INDIRECT("'"&amp;O[O]&amp;"'!"&amp;ADDRESS(1, COLUMN(S:S), 2)&amp;":"&amp;ADDRESS(1, COLUMN(S:S), 2)))),))</f>
        <v>50</v>
      </c>
      <c r="U15" s="917">
        <f ca="1">IF(SUMPRODUCT(SUMIF(INDIRECT("'"&amp;O[O]&amp;"'!$a:$a"),$A15,INDIRECT("'"&amp;O[O]&amp;"'!"&amp;ADDRESS(1, COLUMN(T:T), 2)&amp;":"&amp;ADDRESS(1, COLUMN(T:T), 2))))=0, "", IFERROR(SUMPRODUCT(SUMIF(INDIRECT("'"&amp;O[O]&amp;"'!$a:$a"),$A15,INDIRECT("'"&amp;O[O]&amp;"'!"&amp;ADDRESS(1, COLUMN(T:T), 2)&amp;":"&amp;ADDRESS(1, COLUMN(T:T), 2)))),))</f>
        <v>100</v>
      </c>
      <c r="V15" s="113" t="str">
        <f ca="1">IF(SUM(W15:X15)=0, "", SUM(W15:X15))</f>
        <v/>
      </c>
      <c r="W15" s="917" t="str">
        <f ca="1">IF(SUMPRODUCT(SUMIF(INDIRECT("'"&amp;O[O]&amp;"'!$a:$a"),$A15,INDIRECT("'"&amp;O[O]&amp;"'!"&amp;ADDRESS(1, COLUMN(U:U), 2)&amp;":"&amp;ADDRESS(1, COLUMN(U:U), 2))))=0, "", IFERROR(SUMPRODUCT(SUMIF(INDIRECT("'"&amp;O[O]&amp;"'!$a:$a"),$A15,INDIRECT("'"&amp;O[O]&amp;"'!"&amp;ADDRESS(1, COLUMN(U:U), 2)&amp;":"&amp;ADDRESS(1, COLUMN(U:U), 2)))),))</f>
        <v/>
      </c>
      <c r="X15" s="917" t="str">
        <f ca="1">IF(SUMPRODUCT(SUMIF(INDIRECT("'"&amp;O[O]&amp;"'!$a:$a"),$A15,INDIRECT("'"&amp;O[O]&amp;"'!"&amp;ADDRESS(1, COLUMN(V:V), 2)&amp;":"&amp;ADDRESS(1, COLUMN(V:V), 2))))=0, "", IFERROR(SUMPRODUCT(SUMIF(INDIRECT("'"&amp;O[O]&amp;"'!$a:$a"),$A15,INDIRECT("'"&amp;O[O]&amp;"'!"&amp;ADDRESS(1, COLUMN(V:V), 2)&amp;":"&amp;ADDRESS(1, COLUMN(V:V), 2)))),))</f>
        <v/>
      </c>
      <c r="Y15" s="917" t="str">
        <f ca="1">IF(SUMPRODUCT(SUMIF(INDIRECT("'"&amp;O[O]&amp;"'!$a:$a"),$A15,INDIRECT("'"&amp;O[O]&amp;"'!"&amp;ADDRESS(1, COLUMN(W:W), 2)&amp;":"&amp;ADDRESS(1, COLUMN(W:W), 2))))=0, "", IFERROR(SUMPRODUCT(SUMIF(INDIRECT("'"&amp;O[O]&amp;"'!$a:$a"),$A15,INDIRECT("'"&amp;O[O]&amp;"'!"&amp;ADDRESS(1, COLUMN(W:W), 2)&amp;":"&amp;ADDRESS(1, COLUMN(W:W), 2)))),))</f>
        <v/>
      </c>
      <c r="Z15" s="917">
        <f ca="1">IF(SUMPRODUCT(SUMIF(INDIRECT("'"&amp;O[O]&amp;"'!$a:$a"),$A15,INDIRECT("'"&amp;O[O]&amp;"'!"&amp;ADDRESS(1, COLUMN(X:X), 2)&amp;":"&amp;ADDRESS(1, COLUMN(X:X), 2))))=0, "", IFERROR(SUMPRODUCT(SUMIF(INDIRECT("'"&amp;O[O]&amp;"'!$a:$a"),$A15,INDIRECT("'"&amp;O[O]&amp;"'!"&amp;ADDRESS(1, COLUMN(X:X), 2)&amp;":"&amp;ADDRESS(1, COLUMN(X:X), 2)))),))</f>
        <v>40</v>
      </c>
      <c r="AA15" s="917">
        <f ca="1">IF(SUMPRODUCT(SUMIF(INDIRECT("'"&amp;O[O]&amp;"'!$a:$a"),$A15,INDIRECT("'"&amp;O[O]&amp;"'!"&amp;ADDRESS(1, COLUMN(Y:Y), 2)&amp;":"&amp;ADDRESS(1, COLUMN(Y:Y), 2))))=0, "", IFERROR(SUMPRODUCT(SUMIF(INDIRECT("'"&amp;O[O]&amp;"'!$a:$a"),$A15,INDIRECT("'"&amp;O[O]&amp;"'!"&amp;ADDRESS(1, COLUMN(Y:Y), 2)&amp;":"&amp;ADDRESS(1, COLUMN(Y:Y), 2)))),))</f>
        <v>32</v>
      </c>
      <c r="AB15" s="917" t="str">
        <f ca="1">IF(SUMPRODUCT(SUMIF(INDIRECT("'"&amp;O[O]&amp;"'!$a:$a"),$A15,INDIRECT("'"&amp;O[O]&amp;"'!"&amp;ADDRESS(1, COLUMN(Z:Z), 2)&amp;":"&amp;ADDRESS(1, COLUMN(Z:Z), 2))))=0, "", IFERROR(SUMPRODUCT(SUMIF(INDIRECT("'"&amp;O[O]&amp;"'!$a:$a"),$A15,INDIRECT("'"&amp;O[O]&amp;"'!"&amp;ADDRESS(1, COLUMN(Z:Z), 2)&amp;":"&amp;ADDRESS(1, COLUMN(Z:Z), 2)))),))</f>
        <v/>
      </c>
      <c r="AC15" s="917">
        <f ca="1">IF(SUMPRODUCT(SUMIF(INDIRECT("'"&amp;O[O]&amp;"'!$a:$a"),$A15,INDIRECT("'"&amp;O[O]&amp;"'!"&amp;ADDRESS(1, COLUMN(AA:AA), 2)&amp;":"&amp;ADDRESS(1, COLUMN(AA:AA), 2))))=0, "", IFERROR(SUMPRODUCT(SUMIF(INDIRECT("'"&amp;O[O]&amp;"'!$a:$a"),$A15,INDIRECT("'"&amp;O[O]&amp;"'!"&amp;ADDRESS(1, COLUMN(AA:AA), 2)&amp;":"&amp;ADDRESS(1, COLUMN(AA:AA), 2)))),))</f>
        <v>116</v>
      </c>
      <c r="AD15" s="917" t="str">
        <f ca="1">IF(SUMPRODUCT(SUMIF(INDIRECT("'"&amp;O[O]&amp;"'!$a:$a"),$A15,INDIRECT("'"&amp;O[O]&amp;"'!"&amp;ADDRESS(1, COLUMN(AB:AB), 2)&amp;":"&amp;ADDRESS(1, COLUMN(AB:AB), 2))))=0, "", IFERROR(SUMPRODUCT(SUMIF(INDIRECT("'"&amp;O[O]&amp;"'!$a:$a"),$A15,INDIRECT("'"&amp;O[O]&amp;"'!"&amp;ADDRESS(1, COLUMN(AB:AB), 2)&amp;":"&amp;ADDRESS(1, COLUMN(AB:AB), 2)))),))</f>
        <v/>
      </c>
      <c r="AE15" s="917">
        <f ca="1">IF(SUMPRODUCT(SUMIF(INDIRECT("'"&amp;O[O]&amp;"'!$a:$a"),$A15,INDIRECT("'"&amp;O[O]&amp;"'!"&amp;ADDRESS(1, COLUMN(AC:AC), 2)&amp;":"&amp;ADDRESS(1, COLUMN(AC:AC), 2))))=0, "", IFERROR(SUMPRODUCT(SUMIF(INDIRECT("'"&amp;O[O]&amp;"'!$a:$a"),$A15,INDIRECT("'"&amp;O[O]&amp;"'!"&amp;ADDRESS(1, COLUMN(AC:AC), 2)&amp;":"&amp;ADDRESS(1, COLUMN(AC:AC), 2)))),))</f>
        <v>700</v>
      </c>
      <c r="AF15" s="917" t="str">
        <f ca="1">IF(SUMPRODUCT(SUMIF(INDIRECT("'"&amp;O[O]&amp;"'!$a:$a"),$A15,INDIRECT("'"&amp;O[O]&amp;"'!"&amp;ADDRESS(1, COLUMN(AD:AD), 2)&amp;":"&amp;ADDRESS(1, COLUMN(AD:AD), 2))))=0, "", IFERROR(SUMPRODUCT(SUMIF(INDIRECT("'"&amp;O[O]&amp;"'!$a:$a"),$A15,INDIRECT("'"&amp;O[O]&amp;"'!"&amp;ADDRESS(1, COLUMN(AD:AD), 2)&amp;":"&amp;ADDRESS(1, COLUMN(AD:AD), 2)))),))</f>
        <v/>
      </c>
      <c r="AG15" s="917">
        <f ca="1">IF(SUMPRODUCT(SUMIF(INDIRECT("'"&amp;O[O]&amp;"'!$a:$a"),$A15,INDIRECT("'"&amp;O[O]&amp;"'!"&amp;ADDRESS(1, COLUMN(AE:AE), 2)&amp;":"&amp;ADDRESS(1, COLUMN(AE:AE), 2))))=0, "", IFERROR(SUMPRODUCT(SUMIF(INDIRECT("'"&amp;O[O]&amp;"'!$a:$a"),$A15,INDIRECT("'"&amp;O[O]&amp;"'!"&amp;ADDRESS(1, COLUMN(AE:AE), 2)&amp;":"&amp;ADDRESS(1, COLUMN(AE:AE), 2)))),))</f>
        <v>20751</v>
      </c>
      <c r="AH15" s="917">
        <f ca="1">IF(SUMPRODUCT(SUMIF(INDIRECT("'"&amp;O[O]&amp;"'!$a:$a"),$A15,INDIRECT("'"&amp;O[O]&amp;"'!"&amp;ADDRESS(1, COLUMN(AF:AF), 2)&amp;":"&amp;ADDRESS(1, COLUMN(AF:AF), 2))))=0, "", IFERROR(SUMPRODUCT(SUMIF(INDIRECT("'"&amp;O[O]&amp;"'!$a:$a"),$A15,INDIRECT("'"&amp;O[O]&amp;"'!"&amp;ADDRESS(1, COLUMN(AF:AF), 2)&amp;":"&amp;ADDRESS(1, COLUMN(AF:AF), 2)))),))</f>
        <v>20</v>
      </c>
      <c r="AI15" s="917" t="str">
        <f ca="1">IF(SUMPRODUCT(SUMIF(INDIRECT("'"&amp;O[O]&amp;"'!$a:$a"),$A15,INDIRECT("'"&amp;O[O]&amp;"'!"&amp;ADDRESS(1, COLUMN(AG:AG), 2)&amp;":"&amp;ADDRESS(1, COLUMN(AG:AG), 2))))=0, "", IFERROR(SUMPRODUCT(SUMIF(INDIRECT("'"&amp;O[O]&amp;"'!$a:$a"),$A15,INDIRECT("'"&amp;O[O]&amp;"'!"&amp;ADDRESS(1, COLUMN(AG:AG), 2)&amp;":"&amp;ADDRESS(1, COLUMN(AG:AG), 2)))),))</f>
        <v/>
      </c>
      <c r="AJ15" s="917" t="str">
        <f ca="1">IF(SUMPRODUCT(SUMIF(INDIRECT("'"&amp;O[O]&amp;"'!$a:$a"),$A15,INDIRECT("'"&amp;O[O]&amp;"'!"&amp;ADDRESS(1, COLUMN(AH:AH), 2)&amp;":"&amp;ADDRESS(1, COLUMN(AH:AH), 2))))=0, "", IFERROR(SUMPRODUCT(SUMIF(INDIRECT("'"&amp;O[O]&amp;"'!$a:$a"),$A15,INDIRECT("'"&amp;O[O]&amp;"'!"&amp;ADDRESS(1, COLUMN(AH:AH), 2)&amp;":"&amp;ADDRESS(1, COLUMN(AH:AH), 2)))),))</f>
        <v/>
      </c>
      <c r="AK15" s="917">
        <f ca="1">IF(SUMPRODUCT(SUMIF(INDIRECT("'"&amp;O[O]&amp;"'!$a:$a"),$A15,INDIRECT("'"&amp;O[O]&amp;"'!"&amp;ADDRESS(1, COLUMN(AI:AI), 2)&amp;":"&amp;ADDRESS(1, COLUMN(AI:AI), 2))))=0, "", IFERROR(SUMPRODUCT(SUMIF(INDIRECT("'"&amp;O[O]&amp;"'!$a:$a"),$A15,INDIRECT("'"&amp;O[O]&amp;"'!"&amp;ADDRESS(1, COLUMN(AI:AI), 2)&amp;":"&amp;ADDRESS(1, COLUMN(AI:AI), 2)))),))</f>
        <v>510</v>
      </c>
      <c r="AL15" s="919" t="str">
        <f ca="1">IF(SUMPRODUCT(SUMIF(INDIRECT("'"&amp;O[O]&amp;"'!$a:$a"),$A15,INDIRECT("'"&amp;O[O]&amp;"'!"&amp;ADDRESS(1, COLUMN(AJ:AJ), 2)&amp;":"&amp;ADDRESS(1, COLUMN(AJ:AJ), 2))))=0, "", IFERROR(SUMPRODUCT(SUMIF(INDIRECT("'"&amp;O[O]&amp;"'!$a:$a"),$A15,INDIRECT("'"&amp;O[O]&amp;"'!"&amp;ADDRESS(1, COLUMN(AJ:AJ), 2)&amp;":"&amp;ADDRESS(1, COLUMN(AJ:AJ), 2)))),))</f>
        <v/>
      </c>
    </row>
    <row r="16" spans="1:38" s="743" customFormat="1">
      <c r="A16" s="912" t="str">
        <f>IF(Ag_Needs_Plan!A15="", "", Ag_Needs_Plan!A15)</f>
        <v>Kitchen Set</v>
      </c>
      <c r="B16" s="913" t="str">
        <f>IF(Ag_Needs_Plan!B15="", "", Ag_Needs_Plan!B15)</f>
        <v>Kit</v>
      </c>
      <c r="C16" s="913" t="str">
        <f>IF(Ag_Needs_Plan!C15="", "", Ag_Needs_Plan!C15)</f>
        <v/>
      </c>
      <c r="D16" s="913" t="str">
        <f>IF(Ag_Needs_Plan!D15="", "", Ag_Needs_Plan!D15)</f>
        <v>Shelter</v>
      </c>
      <c r="E16" s="917" t="str">
        <f ca="1">IFERROR(IF(SUMPRODUCT(SUMIF(INDIRECT("'"&amp;O[O]&amp;"'!$a:$a"),$A16,INDIRECT("'"&amp;O[O]&amp;"'!"&amp;ADDRESS(1, COLUMN(F:F), 2)&amp;":"&amp;ADDRESS(1, COLUMN(F:F), 2))))=0, "", SUMPRODUCT(SUMIF(INDIRECT("'"&amp;O[O]&amp;"'!$a:$a"),$A16,INDIRECT("'"&amp;O[O]&amp;"'!"&amp;ADDRESS(1, COLUMN(F:F), 2)&amp;":"&amp;ADDRESS(1, COLUMN(F:F), 2))))),)</f>
        <v/>
      </c>
      <c r="F16" s="917">
        <f ca="1">IFERROR(IF(SUMPRODUCT(SUMIF(INDIRECT("'"&amp;O[O]&amp;"'!$a:$a"),$A16,INDIRECT("'"&amp;O[O]&amp;"'!"&amp;ADDRESS(1, COLUMN(G:G), 2)&amp;":"&amp;ADDRESS(1, COLUMN(G:G), 2))))=0, "", SUMPRODUCT(SUMIF(INDIRECT("'"&amp;O[O]&amp;"'!$a:$a"),$A16,INDIRECT("'"&amp;O[O]&amp;"'!"&amp;ADDRESS(1, COLUMN(G:G), 2)&amp;":"&amp;ADDRESS(1, COLUMN(G:G), 2))))),)</f>
        <v>1999</v>
      </c>
      <c r="G16" s="914">
        <f t="shared" ca="1" si="1"/>
        <v>1285</v>
      </c>
      <c r="H16" s="917">
        <f ca="1">IFERROR(IF(SUMPRODUCT(SUMIF(INDIRECT("'"&amp;O[O]&amp;"'!$a:$a"),$A16,INDIRECT("'"&amp;O[O]&amp;"'!"&amp;ADDRESS(1, COLUMN(I:I), 2)&amp;":"&amp;ADDRESS(1, COLUMN(I:I), 2))))=0, "", SUMPRODUCT(SUMIF(INDIRECT("'"&amp;O[O]&amp;"'!$a:$a"),$A16,INDIRECT("'"&amp;O[O]&amp;"'!"&amp;ADDRESS(1, COLUMN(I:I), 2)&amp;":"&amp;ADDRESS(1, COLUMN(I:I), 2))))),)</f>
        <v>597</v>
      </c>
      <c r="I16" s="917">
        <f ca="1">IFERROR(IF(SUMPRODUCT(SUMIF(INDIRECT("'"&amp;O[O]&amp;"'!$a:$a"),$A16,INDIRECT("'"&amp;O[O]&amp;"'!"&amp;ADDRESS(1, COLUMN(J:J), 2)&amp;":"&amp;ADDRESS(1, COLUMN(J:J), 2))))=0, "", SUMPRODUCT(SUMIF(INDIRECT("'"&amp;O[O]&amp;"'!$a:$a"),$A16,INDIRECT("'"&amp;O[O]&amp;"'!"&amp;ADDRESS(1, COLUMN(J:J), 2)&amp;":"&amp;ADDRESS(1, COLUMN(J:J), 2))))),)</f>
        <v>688</v>
      </c>
      <c r="J16" s="917">
        <f ca="1">IFERROR(IF(SUMPRODUCT(SUMIF(INDIRECT("'"&amp;O[O]&amp;"'!$a:$a"),$A16,INDIRECT("'"&amp;O[O]&amp;"'!"&amp;ADDRESS(1, COLUMN(K:K), 2)&amp;":"&amp;ADDRESS(1, COLUMN(K:K), 2))))=0, "", SUMPRODUCT(SUMIF(INDIRECT("'"&amp;O[O]&amp;"'!$a:$a"),$A16,INDIRECT("'"&amp;O[O]&amp;"'!"&amp;ADDRESS(1, COLUMN(K:K), 2)&amp;":"&amp;ADDRESS(1, COLUMN(K:K), 2))))),)</f>
        <v>5439</v>
      </c>
      <c r="K16" s="917">
        <f>IF(Ag_Needs_Plan!E15="", "", Ag_Needs_Plan!E15)</f>
        <v>8151</v>
      </c>
      <c r="L16" s="918">
        <f t="shared" ca="1" si="0"/>
        <v>2712</v>
      </c>
      <c r="M16" s="917" t="str">
        <f ca="1">IF(SUMPRODUCT(SUMIF(INDIRECT("'"&amp;O[O]&amp;"'!$a:$a"),$A16,INDIRECT("'"&amp;O[O]&amp;"'!"&amp;ADDRESS(1, COLUMN(L:L), 2)&amp;":"&amp;ADDRESS(1, COLUMN(L:L), 2))))=0, "", IFERROR(SUMPRODUCT(SUMIF(INDIRECT("'"&amp;O[O]&amp;"'!$a:$a"),$A16,INDIRECT("'"&amp;O[O]&amp;"'!"&amp;ADDRESS(1, COLUMN(L:L), 2)&amp;":"&amp;ADDRESS(1, COLUMN(L:L), 2)))),))</f>
        <v/>
      </c>
      <c r="N16" s="917">
        <f ca="1">IF(SUMPRODUCT(SUMIF(INDIRECT("'"&amp;O[O]&amp;"'!$a:$a"),$A16,INDIRECT("'"&amp;O[O]&amp;"'!"&amp;ADDRESS(1, COLUMN(M:M), 2)&amp;":"&amp;ADDRESS(1, COLUMN(M:M), 2))))=0, "", IFERROR(SUMPRODUCT(SUMIF(INDIRECT("'"&amp;O[O]&amp;"'!$a:$a"),$A16,INDIRECT("'"&amp;O[O]&amp;"'!"&amp;ADDRESS(1, COLUMN(M:M), 2)&amp;":"&amp;ADDRESS(1, COLUMN(M:M), 2)))),))</f>
        <v>2</v>
      </c>
      <c r="O16" s="917" t="str">
        <f ca="1">IF(SUMPRODUCT(SUMIF(INDIRECT("'"&amp;O[O]&amp;"'!$a:$a"),$A16,INDIRECT("'"&amp;O[O]&amp;"'!"&amp;ADDRESS(1, COLUMN(N:N), 2)&amp;":"&amp;ADDRESS(1, COLUMN(N:N), 2))))=0, "", IFERROR(SUMPRODUCT(SUMIF(INDIRECT("'"&amp;O[O]&amp;"'!$a:$a"),$A16,INDIRECT("'"&amp;O[O]&amp;"'!"&amp;ADDRESS(1, COLUMN(N:N), 2)&amp;":"&amp;ADDRESS(1, COLUMN(N:N), 2)))),))</f>
        <v/>
      </c>
      <c r="P16" s="917" t="str">
        <f ca="1">IF(SUMPRODUCT(SUMIF(INDIRECT("'"&amp;O[O]&amp;"'!$a:$a"),$A16,INDIRECT("'"&amp;O[O]&amp;"'!"&amp;ADDRESS(1, COLUMN(O:O), 2)&amp;":"&amp;ADDRESS(1, COLUMN(O:O), 2))))=0, "", IFERROR(SUMPRODUCT(SUMIF(INDIRECT("'"&amp;O[O]&amp;"'!$a:$a"),$A16,INDIRECT("'"&amp;O[O]&amp;"'!"&amp;ADDRESS(1, COLUMN(O:O), 2)&amp;":"&amp;ADDRESS(1, COLUMN(O:O), 2)))),))</f>
        <v/>
      </c>
      <c r="Q16" s="917" t="str">
        <f ca="1">IF(SUMPRODUCT(SUMIF(INDIRECT("'"&amp;O[O]&amp;"'!$a:$a"),$A16,INDIRECT("'"&amp;O[O]&amp;"'!"&amp;ADDRESS(1, COLUMN(P:P), 2)&amp;":"&amp;ADDRESS(1, COLUMN(P:P), 2))))=0, "", IFERROR(SUMPRODUCT(SUMIF(INDIRECT("'"&amp;O[O]&amp;"'!$a:$a"),$A16,INDIRECT("'"&amp;O[O]&amp;"'!"&amp;ADDRESS(1, COLUMN(P:P), 2)&amp;":"&amp;ADDRESS(1, COLUMN(P:P), 2)))),))</f>
        <v/>
      </c>
      <c r="R16" s="917">
        <f ca="1">IF(SUMPRODUCT(SUMIF(INDIRECT("'"&amp;O[O]&amp;"'!$a:$a"),$A16,INDIRECT("'"&amp;O[O]&amp;"'!"&amp;ADDRESS(1, COLUMN(Q:Q), 2)&amp;":"&amp;ADDRESS(1, COLUMN(Q:Q), 2))))=0, "", IFERROR(SUMPRODUCT(SUMIF(INDIRECT("'"&amp;O[O]&amp;"'!$a:$a"),$A16,INDIRECT("'"&amp;O[O]&amp;"'!"&amp;ADDRESS(1, COLUMN(Q:Q), 2)&amp;":"&amp;ADDRESS(1, COLUMN(Q:Q), 2)))),))</f>
        <v>102</v>
      </c>
      <c r="S16" s="917">
        <f ca="1">IF(SUMPRODUCT(SUMIF(INDIRECT("'"&amp;O[O]&amp;"'!$a:$a"),$A16,INDIRECT("'"&amp;O[O]&amp;"'!"&amp;ADDRESS(1, COLUMN(R:R), 2)&amp;":"&amp;ADDRESS(1, COLUMN(R:R), 2))))=0, "", IFERROR(SUMPRODUCT(SUMIF(INDIRECT("'"&amp;O[O]&amp;"'!$a:$a"),$A16,INDIRECT("'"&amp;O[O]&amp;"'!"&amp;ADDRESS(1, COLUMN(R:R), 2)&amp;":"&amp;ADDRESS(1, COLUMN(R:R), 2)))),))</f>
        <v>205</v>
      </c>
      <c r="T16" s="917">
        <f ca="1">IF(SUMPRODUCT(SUMIF(INDIRECT("'"&amp;O[O]&amp;"'!$a:$a"),$A16,INDIRECT("'"&amp;O[O]&amp;"'!"&amp;ADDRESS(1, COLUMN(S:S), 2)&amp;":"&amp;ADDRESS(1, COLUMN(S:S), 2))))=0, "", IFERROR(SUMPRODUCT(SUMIF(INDIRECT("'"&amp;O[O]&amp;"'!$a:$a"),$A16,INDIRECT("'"&amp;O[O]&amp;"'!"&amp;ADDRESS(1, COLUMN(S:S), 2)&amp;":"&amp;ADDRESS(1, COLUMN(S:S), 2)))),))</f>
        <v>31</v>
      </c>
      <c r="U16" s="917">
        <f ca="1">IF(SUMPRODUCT(SUMIF(INDIRECT("'"&amp;O[O]&amp;"'!$a:$a"),$A16,INDIRECT("'"&amp;O[O]&amp;"'!"&amp;ADDRESS(1, COLUMN(T:T), 2)&amp;":"&amp;ADDRESS(1, COLUMN(T:T), 2))))=0, "", IFERROR(SUMPRODUCT(SUMIF(INDIRECT("'"&amp;O[O]&amp;"'!$a:$a"),$A16,INDIRECT("'"&amp;O[O]&amp;"'!"&amp;ADDRESS(1, COLUMN(T:T), 2)&amp;":"&amp;ADDRESS(1, COLUMN(T:T), 2)))),))</f>
        <v>55</v>
      </c>
      <c r="V16" s="113">
        <f t="shared" ca="1" si="3"/>
        <v>61</v>
      </c>
      <c r="W16" s="917">
        <f ca="1">IF(SUMPRODUCT(SUMIF(INDIRECT("'"&amp;O[O]&amp;"'!$a:$a"),$A16,INDIRECT("'"&amp;O[O]&amp;"'!"&amp;ADDRESS(1, COLUMN(U:U), 2)&amp;":"&amp;ADDRESS(1, COLUMN(U:U), 2))))=0, "", IFERROR(SUMPRODUCT(SUMIF(INDIRECT("'"&amp;O[O]&amp;"'!$a:$a"),$A16,INDIRECT("'"&amp;O[O]&amp;"'!"&amp;ADDRESS(1, COLUMN(U:U), 2)&amp;":"&amp;ADDRESS(1, COLUMN(U:U), 2)))),))</f>
        <v>20</v>
      </c>
      <c r="X16" s="917">
        <f ca="1">IF(SUMPRODUCT(SUMIF(INDIRECT("'"&amp;O[O]&amp;"'!$a:$a"),$A16,INDIRECT("'"&amp;O[O]&amp;"'!"&amp;ADDRESS(1, COLUMN(V:V), 2)&amp;":"&amp;ADDRESS(1, COLUMN(V:V), 2))))=0, "", IFERROR(SUMPRODUCT(SUMIF(INDIRECT("'"&amp;O[O]&amp;"'!$a:$a"),$A16,INDIRECT("'"&amp;O[O]&amp;"'!"&amp;ADDRESS(1, COLUMN(V:V), 2)&amp;":"&amp;ADDRESS(1, COLUMN(V:V), 2)))),))</f>
        <v>41</v>
      </c>
      <c r="Y16" s="917" t="str">
        <f ca="1">IF(SUMPRODUCT(SUMIF(INDIRECT("'"&amp;O[O]&amp;"'!$a:$a"),$A16,INDIRECT("'"&amp;O[O]&amp;"'!"&amp;ADDRESS(1, COLUMN(W:W), 2)&amp;":"&amp;ADDRESS(1, COLUMN(W:W), 2))))=0, "", IFERROR(SUMPRODUCT(SUMIF(INDIRECT("'"&amp;O[O]&amp;"'!$a:$a"),$A16,INDIRECT("'"&amp;O[O]&amp;"'!"&amp;ADDRESS(1, COLUMN(W:W), 2)&amp;":"&amp;ADDRESS(1, COLUMN(W:W), 2)))),))</f>
        <v/>
      </c>
      <c r="Z16" s="917">
        <f ca="1">IF(SUMPRODUCT(SUMIF(INDIRECT("'"&amp;O[O]&amp;"'!$a:$a"),$A16,INDIRECT("'"&amp;O[O]&amp;"'!"&amp;ADDRESS(1, COLUMN(X:X), 2)&amp;":"&amp;ADDRESS(1, COLUMN(X:X), 2))))=0, "", IFERROR(SUMPRODUCT(SUMIF(INDIRECT("'"&amp;O[O]&amp;"'!$a:$a"),$A16,INDIRECT("'"&amp;O[O]&amp;"'!"&amp;ADDRESS(1, COLUMN(X:X), 2)&amp;":"&amp;ADDRESS(1, COLUMN(X:X), 2)))),))</f>
        <v>20</v>
      </c>
      <c r="AA16" s="917">
        <f ca="1">IF(SUMPRODUCT(SUMIF(INDIRECT("'"&amp;O[O]&amp;"'!$a:$a"),$A16,INDIRECT("'"&amp;O[O]&amp;"'!"&amp;ADDRESS(1, COLUMN(Y:Y), 2)&amp;":"&amp;ADDRESS(1, COLUMN(Y:Y), 2))))=0, "", IFERROR(SUMPRODUCT(SUMIF(INDIRECT("'"&amp;O[O]&amp;"'!$a:$a"),$A16,INDIRECT("'"&amp;O[O]&amp;"'!"&amp;ADDRESS(1, COLUMN(Y:Y), 2)&amp;":"&amp;ADDRESS(1, COLUMN(Y:Y), 2)))),))</f>
        <v>16</v>
      </c>
      <c r="AB16" s="917" t="str">
        <f ca="1">IF(SUMPRODUCT(SUMIF(INDIRECT("'"&amp;O[O]&amp;"'!$a:$a"),$A16,INDIRECT("'"&amp;O[O]&amp;"'!"&amp;ADDRESS(1, COLUMN(Z:Z), 2)&amp;":"&amp;ADDRESS(1, COLUMN(Z:Z), 2))))=0, "", IFERROR(SUMPRODUCT(SUMIF(INDIRECT("'"&amp;O[O]&amp;"'!$a:$a"),$A16,INDIRECT("'"&amp;O[O]&amp;"'!"&amp;ADDRESS(1, COLUMN(Z:Z), 2)&amp;":"&amp;ADDRESS(1, COLUMN(Z:Z), 2)))),))</f>
        <v/>
      </c>
      <c r="AC16" s="917">
        <f ca="1">IF(SUMPRODUCT(SUMIF(INDIRECT("'"&amp;O[O]&amp;"'!$a:$a"),$A16,INDIRECT("'"&amp;O[O]&amp;"'!"&amp;ADDRESS(1, COLUMN(AA:AA), 2)&amp;":"&amp;ADDRESS(1, COLUMN(AA:AA), 2))))=0, "", IFERROR(SUMPRODUCT(SUMIF(INDIRECT("'"&amp;O[O]&amp;"'!$a:$a"),$A16,INDIRECT("'"&amp;O[O]&amp;"'!"&amp;ADDRESS(1, COLUMN(AA:AA), 2)&amp;":"&amp;ADDRESS(1, COLUMN(AA:AA), 2)))),))</f>
        <v>48</v>
      </c>
      <c r="AD16" s="917" t="str">
        <f ca="1">IF(SUMPRODUCT(SUMIF(INDIRECT("'"&amp;O[O]&amp;"'!$a:$a"),$A16,INDIRECT("'"&amp;O[O]&amp;"'!"&amp;ADDRESS(1, COLUMN(AB:AB), 2)&amp;":"&amp;ADDRESS(1, COLUMN(AB:AB), 2))))=0, "", IFERROR(SUMPRODUCT(SUMIF(INDIRECT("'"&amp;O[O]&amp;"'!$a:$a"),$A16,INDIRECT("'"&amp;O[O]&amp;"'!"&amp;ADDRESS(1, COLUMN(AB:AB), 2)&amp;":"&amp;ADDRESS(1, COLUMN(AB:AB), 2)))),))</f>
        <v/>
      </c>
      <c r="AE16" s="917" t="str">
        <f ca="1">IF(SUMPRODUCT(SUMIF(INDIRECT("'"&amp;O[O]&amp;"'!$a:$a"),$A16,INDIRECT("'"&amp;O[O]&amp;"'!"&amp;ADDRESS(1, COLUMN(AC:AC), 2)&amp;":"&amp;ADDRESS(1, COLUMN(AC:AC), 2))))=0, "", IFERROR(SUMPRODUCT(SUMIF(INDIRECT("'"&amp;O[O]&amp;"'!$a:$a"),$A16,INDIRECT("'"&amp;O[O]&amp;"'!"&amp;ADDRESS(1, COLUMN(AC:AC), 2)&amp;":"&amp;ADDRESS(1, COLUMN(AC:AC), 2)))),))</f>
        <v/>
      </c>
      <c r="AF16" s="917">
        <f ca="1">IF(SUMPRODUCT(SUMIF(INDIRECT("'"&amp;O[O]&amp;"'!$a:$a"),$A16,INDIRECT("'"&amp;O[O]&amp;"'!"&amp;ADDRESS(1, COLUMN(AD:AD), 2)&amp;":"&amp;ADDRESS(1, COLUMN(AD:AD), 2))))=0, "", IFERROR(SUMPRODUCT(SUMIF(INDIRECT("'"&amp;O[O]&amp;"'!$a:$a"),$A16,INDIRECT("'"&amp;O[O]&amp;"'!"&amp;ADDRESS(1, COLUMN(AD:AD), 2)&amp;":"&amp;ADDRESS(1, COLUMN(AD:AD), 2)))),))</f>
        <v>717</v>
      </c>
      <c r="AG16" s="917">
        <f ca="1">IF(SUMPRODUCT(SUMIF(INDIRECT("'"&amp;O[O]&amp;"'!$a:$a"),$A16,INDIRECT("'"&amp;O[O]&amp;"'!"&amp;ADDRESS(1, COLUMN(AE:AE), 2)&amp;":"&amp;ADDRESS(1, COLUMN(AE:AE), 2))))=0, "", IFERROR(SUMPRODUCT(SUMIF(INDIRECT("'"&amp;O[O]&amp;"'!$a:$a"),$A16,INDIRECT("'"&amp;O[O]&amp;"'!"&amp;ADDRESS(1, COLUMN(AE:AE), 2)&amp;":"&amp;ADDRESS(1, COLUMN(AE:AE), 2)))),))</f>
        <v>4106</v>
      </c>
      <c r="AH16" s="917" t="str">
        <f ca="1">IF(SUMPRODUCT(SUMIF(INDIRECT("'"&amp;O[O]&amp;"'!$a:$a"),$A16,INDIRECT("'"&amp;O[O]&amp;"'!"&amp;ADDRESS(1, COLUMN(AF:AF), 2)&amp;":"&amp;ADDRESS(1, COLUMN(AF:AF), 2))))=0, "", IFERROR(SUMPRODUCT(SUMIF(INDIRECT("'"&amp;O[O]&amp;"'!$a:$a"),$A16,INDIRECT("'"&amp;O[O]&amp;"'!"&amp;ADDRESS(1, COLUMN(AF:AF), 2)&amp;":"&amp;ADDRESS(1, COLUMN(AF:AF), 2)))),))</f>
        <v/>
      </c>
      <c r="AI16" s="917" t="str">
        <f ca="1">IF(SUMPRODUCT(SUMIF(INDIRECT("'"&amp;O[O]&amp;"'!$a:$a"),$A16,INDIRECT("'"&amp;O[O]&amp;"'!"&amp;ADDRESS(1, COLUMN(AG:AG), 2)&amp;":"&amp;ADDRESS(1, COLUMN(AG:AG), 2))))=0, "", IFERROR(SUMPRODUCT(SUMIF(INDIRECT("'"&amp;O[O]&amp;"'!$a:$a"),$A16,INDIRECT("'"&amp;O[O]&amp;"'!"&amp;ADDRESS(1, COLUMN(AG:AG), 2)&amp;":"&amp;ADDRESS(1, COLUMN(AG:AG), 2)))),))</f>
        <v/>
      </c>
      <c r="AJ16" s="917" t="str">
        <f ca="1">IF(SUMPRODUCT(SUMIF(INDIRECT("'"&amp;O[O]&amp;"'!$a:$a"),$A16,INDIRECT("'"&amp;O[O]&amp;"'!"&amp;ADDRESS(1, COLUMN(AH:AH), 2)&amp;":"&amp;ADDRESS(1, COLUMN(AH:AH), 2))))=0, "", IFERROR(SUMPRODUCT(SUMIF(INDIRECT("'"&amp;O[O]&amp;"'!$a:$a"),$A16,INDIRECT("'"&amp;O[O]&amp;"'!"&amp;ADDRESS(1, COLUMN(AH:AH), 2)&amp;":"&amp;ADDRESS(1, COLUMN(AH:AH), 2)))),))</f>
        <v/>
      </c>
      <c r="AK16" s="917">
        <f ca="1">IF(SUMPRODUCT(SUMIF(INDIRECT("'"&amp;O[O]&amp;"'!$a:$a"),$A16,INDIRECT("'"&amp;O[O]&amp;"'!"&amp;ADDRESS(1, COLUMN(AI:AI), 2)&amp;":"&amp;ADDRESS(1, COLUMN(AI:AI), 2))))=0, "", IFERROR(SUMPRODUCT(SUMIF(INDIRECT("'"&amp;O[O]&amp;"'!$a:$a"),$A16,INDIRECT("'"&amp;O[O]&amp;"'!"&amp;ADDRESS(1, COLUMN(AI:AI), 2)&amp;":"&amp;ADDRESS(1, COLUMN(AI:AI), 2)))),))</f>
        <v>76</v>
      </c>
      <c r="AL16" s="919" t="str">
        <f ca="1">IF(SUMPRODUCT(SUMIF(INDIRECT("'"&amp;O[O]&amp;"'!$a:$a"),$A16,INDIRECT("'"&amp;O[O]&amp;"'!"&amp;ADDRESS(1, COLUMN(AJ:AJ), 2)&amp;":"&amp;ADDRESS(1, COLUMN(AJ:AJ), 2))))=0, "", IFERROR(SUMPRODUCT(SUMIF(INDIRECT("'"&amp;O[O]&amp;"'!$a:$a"),$A16,INDIRECT("'"&amp;O[O]&amp;"'!"&amp;ADDRESS(1, COLUMN(AJ:AJ), 2)&amp;":"&amp;ADDRESS(1, COLUMN(AJ:AJ), 2)))),))</f>
        <v/>
      </c>
    </row>
    <row r="17" spans="1:38" s="743" customFormat="1">
      <c r="A17" s="912" t="str">
        <f>IF(Ag_Needs_Plan!A16="", "", Ag_Needs_Plan!A16)</f>
        <v>Hygiene Kit</v>
      </c>
      <c r="B17" s="913" t="str">
        <f>IF(Ag_Needs_Plan!B16="", "", Ag_Needs_Plan!B16)</f>
        <v>Kit</v>
      </c>
      <c r="C17" s="913" t="str">
        <f>IF(Ag_Needs_Plan!C16="", "", Ag_Needs_Plan!C16)</f>
        <v/>
      </c>
      <c r="D17" s="913" t="str">
        <f>IF(Ag_Needs_Plan!D16="", "", Ag_Needs_Plan!D16)</f>
        <v>WASH</v>
      </c>
      <c r="E17" s="917" t="str">
        <f ca="1">IFERROR(IF(SUMPRODUCT(SUMIF(INDIRECT("'"&amp;O[O]&amp;"'!$a:$a"),$A17,INDIRECT("'"&amp;O[O]&amp;"'!"&amp;ADDRESS(1, COLUMN(F:F), 2)&amp;":"&amp;ADDRESS(1, COLUMN(F:F), 2))))=0, "", SUMPRODUCT(SUMIF(INDIRECT("'"&amp;O[O]&amp;"'!$a:$a"),$A17,INDIRECT("'"&amp;O[O]&amp;"'!"&amp;ADDRESS(1, COLUMN(F:F), 2)&amp;":"&amp;ADDRESS(1, COLUMN(F:F), 2))))),)</f>
        <v/>
      </c>
      <c r="F17" s="917">
        <f ca="1">IFERROR(IF(SUMPRODUCT(SUMIF(INDIRECT("'"&amp;O[O]&amp;"'!$a:$a"),$A17,INDIRECT("'"&amp;O[O]&amp;"'!"&amp;ADDRESS(1, COLUMN(G:G), 2)&amp;":"&amp;ADDRESS(1, COLUMN(G:G), 2))))=0, "", SUMPRODUCT(SUMIF(INDIRECT("'"&amp;O[O]&amp;"'!$a:$a"),$A17,INDIRECT("'"&amp;O[O]&amp;"'!"&amp;ADDRESS(1, COLUMN(G:G), 2)&amp;":"&amp;ADDRESS(1, COLUMN(G:G), 2))))),)</f>
        <v>4560</v>
      </c>
      <c r="G17" s="914">
        <f t="shared" ca="1" si="1"/>
        <v>1956</v>
      </c>
      <c r="H17" s="917">
        <f ca="1">IFERROR(IF(SUMPRODUCT(SUMIF(INDIRECT("'"&amp;O[O]&amp;"'!$a:$a"),$A17,INDIRECT("'"&amp;O[O]&amp;"'!"&amp;ADDRESS(1, COLUMN(I:I), 2)&amp;":"&amp;ADDRESS(1, COLUMN(I:I), 2))))=0, "", SUMPRODUCT(SUMIF(INDIRECT("'"&amp;O[O]&amp;"'!$a:$a"),$A17,INDIRECT("'"&amp;O[O]&amp;"'!"&amp;ADDRESS(1, COLUMN(I:I), 2)&amp;":"&amp;ADDRESS(1, COLUMN(I:I), 2))))),)</f>
        <v>43</v>
      </c>
      <c r="I17" s="917">
        <f ca="1">IFERROR(IF(SUMPRODUCT(SUMIF(INDIRECT("'"&amp;O[O]&amp;"'!$a:$a"),$A17,INDIRECT("'"&amp;O[O]&amp;"'!"&amp;ADDRESS(1, COLUMN(J:J), 2)&amp;":"&amp;ADDRESS(1, COLUMN(J:J), 2))))=0, "", SUMPRODUCT(SUMIF(INDIRECT("'"&amp;O[O]&amp;"'!$a:$a"),$A17,INDIRECT("'"&amp;O[O]&amp;"'!"&amp;ADDRESS(1, COLUMN(J:J), 2)&amp;":"&amp;ADDRESS(1, COLUMN(J:J), 2))))),)</f>
        <v>1913</v>
      </c>
      <c r="J17" s="917">
        <f ca="1">IFERROR(IF(SUMPRODUCT(SUMIF(INDIRECT("'"&amp;O[O]&amp;"'!$a:$a"),$A17,INDIRECT("'"&amp;O[O]&amp;"'!"&amp;ADDRESS(1, COLUMN(K:K), 2)&amp;":"&amp;ADDRESS(1, COLUMN(K:K), 2))))=0, "", SUMPRODUCT(SUMIF(INDIRECT("'"&amp;O[O]&amp;"'!$a:$a"),$A17,INDIRECT("'"&amp;O[O]&amp;"'!"&amp;ADDRESS(1, COLUMN(K:K), 2)&amp;":"&amp;ADDRESS(1, COLUMN(K:K), 2))))),)</f>
        <v>19444</v>
      </c>
      <c r="K17" s="917">
        <f>IF(Ag_Needs_Plan!E16="", "", Ag_Needs_Plan!E16)</f>
        <v>22357</v>
      </c>
      <c r="L17" s="918">
        <f t="shared" ca="1" si="0"/>
        <v>2913</v>
      </c>
      <c r="M17" s="917" t="str">
        <f ca="1">IF(SUMPRODUCT(SUMIF(INDIRECT("'"&amp;O[O]&amp;"'!$a:$a"),$A17,INDIRECT("'"&amp;O[O]&amp;"'!"&amp;ADDRESS(1, COLUMN(L:L), 2)&amp;":"&amp;ADDRESS(1, COLUMN(L:L), 2))))=0, "", IFERROR(SUMPRODUCT(SUMIF(INDIRECT("'"&amp;O[O]&amp;"'!$a:$a"),$A17,INDIRECT("'"&amp;O[O]&amp;"'!"&amp;ADDRESS(1, COLUMN(L:L), 2)&amp;":"&amp;ADDRESS(1, COLUMN(L:L), 2)))),))</f>
        <v/>
      </c>
      <c r="N17" s="917" t="str">
        <f ca="1">IF(SUMPRODUCT(SUMIF(INDIRECT("'"&amp;O[O]&amp;"'!$a:$a"),$A17,INDIRECT("'"&amp;O[O]&amp;"'!"&amp;ADDRESS(1, COLUMN(M:M), 2)&amp;":"&amp;ADDRESS(1, COLUMN(M:M), 2))))=0, "", IFERROR(SUMPRODUCT(SUMIF(INDIRECT("'"&amp;O[O]&amp;"'!$a:$a"),$A17,INDIRECT("'"&amp;O[O]&amp;"'!"&amp;ADDRESS(1, COLUMN(M:M), 2)&amp;":"&amp;ADDRESS(1, COLUMN(M:M), 2)))),))</f>
        <v/>
      </c>
      <c r="O17" s="917">
        <f ca="1">IF(SUMPRODUCT(SUMIF(INDIRECT("'"&amp;O[O]&amp;"'!$a:$a"),$A17,INDIRECT("'"&amp;O[O]&amp;"'!"&amp;ADDRESS(1, COLUMN(N:N), 2)&amp;":"&amp;ADDRESS(1, COLUMN(N:N), 2))))=0, "", IFERROR(SUMPRODUCT(SUMIF(INDIRECT("'"&amp;O[O]&amp;"'!$a:$a"),$A17,INDIRECT("'"&amp;O[O]&amp;"'!"&amp;ADDRESS(1, COLUMN(N:N), 2)&amp;":"&amp;ADDRESS(1, COLUMN(N:N), 2)))),))</f>
        <v>1436</v>
      </c>
      <c r="P17" s="917">
        <f ca="1">IF(SUMPRODUCT(SUMIF(INDIRECT("'"&amp;O[O]&amp;"'!$a:$a"),$A17,INDIRECT("'"&amp;O[O]&amp;"'!"&amp;ADDRESS(1, COLUMN(O:O), 2)&amp;":"&amp;ADDRESS(1, COLUMN(O:O), 2))))=0, "", IFERROR(SUMPRODUCT(SUMIF(INDIRECT("'"&amp;O[O]&amp;"'!$a:$a"),$A17,INDIRECT("'"&amp;O[O]&amp;"'!"&amp;ADDRESS(1, COLUMN(O:O), 2)&amp;":"&amp;ADDRESS(1, COLUMN(O:O), 2)))),))</f>
        <v>369</v>
      </c>
      <c r="Q17" s="917">
        <f ca="1">IF(SUMPRODUCT(SUMIF(INDIRECT("'"&amp;O[O]&amp;"'!$a:$a"),$A17,INDIRECT("'"&amp;O[O]&amp;"'!"&amp;ADDRESS(1, COLUMN(P:P), 2)&amp;":"&amp;ADDRESS(1, COLUMN(P:P), 2))))=0, "", IFERROR(SUMPRODUCT(SUMIF(INDIRECT("'"&amp;O[O]&amp;"'!$a:$a"),$A17,INDIRECT("'"&amp;O[O]&amp;"'!"&amp;ADDRESS(1, COLUMN(P:P), 2)&amp;":"&amp;ADDRESS(1, COLUMN(P:P), 2)))),))</f>
        <v>3310</v>
      </c>
      <c r="R17" s="917">
        <f ca="1">IF(SUMPRODUCT(SUMIF(INDIRECT("'"&amp;O[O]&amp;"'!$a:$a"),$A17,INDIRECT("'"&amp;O[O]&amp;"'!"&amp;ADDRESS(1, COLUMN(Q:Q), 2)&amp;":"&amp;ADDRESS(1, COLUMN(Q:Q), 2))))=0, "", IFERROR(SUMPRODUCT(SUMIF(INDIRECT("'"&amp;O[O]&amp;"'!$a:$a"),$A17,INDIRECT("'"&amp;O[O]&amp;"'!"&amp;ADDRESS(1, COLUMN(Q:Q), 2)&amp;":"&amp;ADDRESS(1, COLUMN(Q:Q), 2)))),))</f>
        <v>1932</v>
      </c>
      <c r="S17" s="917">
        <f ca="1">IF(SUMPRODUCT(SUMIF(INDIRECT("'"&amp;O[O]&amp;"'!$a:$a"),$A17,INDIRECT("'"&amp;O[O]&amp;"'!"&amp;ADDRESS(1, COLUMN(R:R), 2)&amp;":"&amp;ADDRESS(1, COLUMN(R:R), 2))))=0, "", IFERROR(SUMPRODUCT(SUMIF(INDIRECT("'"&amp;O[O]&amp;"'!$a:$a"),$A17,INDIRECT("'"&amp;O[O]&amp;"'!"&amp;ADDRESS(1, COLUMN(R:R), 2)&amp;":"&amp;ADDRESS(1, COLUMN(R:R), 2)))),))</f>
        <v>188</v>
      </c>
      <c r="T17" s="917">
        <f ca="1">IF(SUMPRODUCT(SUMIF(INDIRECT("'"&amp;O[O]&amp;"'!$a:$a"),$A17,INDIRECT("'"&amp;O[O]&amp;"'!"&amp;ADDRESS(1, COLUMN(S:S), 2)&amp;":"&amp;ADDRESS(1, COLUMN(S:S), 2))))=0, "", IFERROR(SUMPRODUCT(SUMIF(INDIRECT("'"&amp;O[O]&amp;"'!$a:$a"),$A17,INDIRECT("'"&amp;O[O]&amp;"'!"&amp;ADDRESS(1, COLUMN(S:S), 2)&amp;":"&amp;ADDRESS(1, COLUMN(S:S), 2)))),))</f>
        <v>31</v>
      </c>
      <c r="U17" s="917">
        <f ca="1">IF(SUMPRODUCT(SUMIF(INDIRECT("'"&amp;O[O]&amp;"'!$a:$a"),$A17,INDIRECT("'"&amp;O[O]&amp;"'!"&amp;ADDRESS(1, COLUMN(T:T), 2)&amp;":"&amp;ADDRESS(1, COLUMN(T:T), 2))))=0, "", IFERROR(SUMPRODUCT(SUMIF(INDIRECT("'"&amp;O[O]&amp;"'!$a:$a"),$A17,INDIRECT("'"&amp;O[O]&amp;"'!"&amp;ADDRESS(1, COLUMN(T:T), 2)&amp;":"&amp;ADDRESS(1, COLUMN(T:T), 2)))),))</f>
        <v>55</v>
      </c>
      <c r="V17" s="113">
        <f t="shared" ca="1" si="3"/>
        <v>101</v>
      </c>
      <c r="W17" s="917">
        <f ca="1">IF(SUMPRODUCT(SUMIF(INDIRECT("'"&amp;O[O]&amp;"'!$a:$a"),$A17,INDIRECT("'"&amp;O[O]&amp;"'!"&amp;ADDRESS(1, COLUMN(U:U), 2)&amp;":"&amp;ADDRESS(1, COLUMN(U:U), 2))))=0, "", IFERROR(SUMPRODUCT(SUMIF(INDIRECT("'"&amp;O[O]&amp;"'!$a:$a"),$A17,INDIRECT("'"&amp;O[O]&amp;"'!"&amp;ADDRESS(1, COLUMN(U:U), 2)&amp;":"&amp;ADDRESS(1, COLUMN(U:U), 2)))),))</f>
        <v>60</v>
      </c>
      <c r="X17" s="917">
        <f ca="1">IF(SUMPRODUCT(SUMIF(INDIRECT("'"&amp;O[O]&amp;"'!$a:$a"),$A17,INDIRECT("'"&amp;O[O]&amp;"'!"&amp;ADDRESS(1, COLUMN(V:V), 2)&amp;":"&amp;ADDRESS(1, COLUMN(V:V), 2))))=0, "", IFERROR(SUMPRODUCT(SUMIF(INDIRECT("'"&amp;O[O]&amp;"'!$a:$a"),$A17,INDIRECT("'"&amp;O[O]&amp;"'!"&amp;ADDRESS(1, COLUMN(V:V), 2)&amp;":"&amp;ADDRESS(1, COLUMN(V:V), 2)))),))</f>
        <v>41</v>
      </c>
      <c r="Y17" s="917">
        <f ca="1">IF(SUMPRODUCT(SUMIF(INDIRECT("'"&amp;O[O]&amp;"'!$a:$a"),$A17,INDIRECT("'"&amp;O[O]&amp;"'!"&amp;ADDRESS(1, COLUMN(W:W), 2)&amp;":"&amp;ADDRESS(1, COLUMN(W:W), 2))))=0, "", IFERROR(SUMPRODUCT(SUMIF(INDIRECT("'"&amp;O[O]&amp;"'!$a:$a"),$A17,INDIRECT("'"&amp;O[O]&amp;"'!"&amp;ADDRESS(1, COLUMN(W:W), 2)&amp;":"&amp;ADDRESS(1, COLUMN(W:W), 2)))),))</f>
        <v>35</v>
      </c>
      <c r="Z17" s="917">
        <f ca="1">IF(SUMPRODUCT(SUMIF(INDIRECT("'"&amp;O[O]&amp;"'!$a:$a"),$A17,INDIRECT("'"&amp;O[O]&amp;"'!"&amp;ADDRESS(1, COLUMN(X:X), 2)&amp;":"&amp;ADDRESS(1, COLUMN(X:X), 2))))=0, "", IFERROR(SUMPRODUCT(SUMIF(INDIRECT("'"&amp;O[O]&amp;"'!$a:$a"),$A17,INDIRECT("'"&amp;O[O]&amp;"'!"&amp;ADDRESS(1, COLUMN(X:X), 2)&amp;":"&amp;ADDRESS(1, COLUMN(X:X), 2)))),))</f>
        <v>128</v>
      </c>
      <c r="AA17" s="917">
        <f ca="1">IF(SUMPRODUCT(SUMIF(INDIRECT("'"&amp;O[O]&amp;"'!$a:$a"),$A17,INDIRECT("'"&amp;O[O]&amp;"'!"&amp;ADDRESS(1, COLUMN(Y:Y), 2)&amp;":"&amp;ADDRESS(1, COLUMN(Y:Y), 2))))=0, "", IFERROR(SUMPRODUCT(SUMIF(INDIRECT("'"&amp;O[O]&amp;"'!$a:$a"),$A17,INDIRECT("'"&amp;O[O]&amp;"'!"&amp;ADDRESS(1, COLUMN(Y:Y), 2)&amp;":"&amp;ADDRESS(1, COLUMN(Y:Y), 2)))),))</f>
        <v>16</v>
      </c>
      <c r="AB17" s="917" t="str">
        <f ca="1">IF(SUMPRODUCT(SUMIF(INDIRECT("'"&amp;O[O]&amp;"'!$a:$a"),$A17,INDIRECT("'"&amp;O[O]&amp;"'!"&amp;ADDRESS(1, COLUMN(Z:Z), 2)&amp;":"&amp;ADDRESS(1, COLUMN(Z:Z), 2))))=0, "", IFERROR(SUMPRODUCT(SUMIF(INDIRECT("'"&amp;O[O]&amp;"'!$a:$a"),$A17,INDIRECT("'"&amp;O[O]&amp;"'!"&amp;ADDRESS(1, COLUMN(Z:Z), 2)&amp;":"&amp;ADDRESS(1, COLUMN(Z:Z), 2)))),))</f>
        <v/>
      </c>
      <c r="AC17" s="917">
        <f ca="1">IF(SUMPRODUCT(SUMIF(INDIRECT("'"&amp;O[O]&amp;"'!$a:$a"),$A17,INDIRECT("'"&amp;O[O]&amp;"'!"&amp;ADDRESS(1, COLUMN(AA:AA), 2)&amp;":"&amp;ADDRESS(1, COLUMN(AA:AA), 2))))=0, "", IFERROR(SUMPRODUCT(SUMIF(INDIRECT("'"&amp;O[O]&amp;"'!$a:$a"),$A17,INDIRECT("'"&amp;O[O]&amp;"'!"&amp;ADDRESS(1, COLUMN(AA:AA), 2)&amp;":"&amp;ADDRESS(1, COLUMN(AA:AA), 2)))),))</f>
        <v>150</v>
      </c>
      <c r="AD17" s="917" t="str">
        <f ca="1">IF(SUMPRODUCT(SUMIF(INDIRECT("'"&amp;O[O]&amp;"'!$a:$a"),$A17,INDIRECT("'"&amp;O[O]&amp;"'!"&amp;ADDRESS(1, COLUMN(AB:AB), 2)&amp;":"&amp;ADDRESS(1, COLUMN(AB:AB), 2))))=0, "", IFERROR(SUMPRODUCT(SUMIF(INDIRECT("'"&amp;O[O]&amp;"'!$a:$a"),$A17,INDIRECT("'"&amp;O[O]&amp;"'!"&amp;ADDRESS(1, COLUMN(AB:AB), 2)&amp;":"&amp;ADDRESS(1, COLUMN(AB:AB), 2)))),))</f>
        <v/>
      </c>
      <c r="AE17" s="917">
        <f ca="1">IF(SUMPRODUCT(SUMIF(INDIRECT("'"&amp;O[O]&amp;"'!$a:$a"),$A17,INDIRECT("'"&amp;O[O]&amp;"'!"&amp;ADDRESS(1, COLUMN(AC:AC), 2)&amp;":"&amp;ADDRESS(1, COLUMN(AC:AC), 2))))=0, "", IFERROR(SUMPRODUCT(SUMIF(INDIRECT("'"&amp;O[O]&amp;"'!$a:$a"),$A17,INDIRECT("'"&amp;O[O]&amp;"'!"&amp;ADDRESS(1, COLUMN(AC:AC), 2)&amp;":"&amp;ADDRESS(1, COLUMN(AC:AC), 2)))),))</f>
        <v>1441</v>
      </c>
      <c r="AF17" s="917">
        <f ca="1">IF(SUMPRODUCT(SUMIF(INDIRECT("'"&amp;O[O]&amp;"'!$a:$a"),$A17,INDIRECT("'"&amp;O[O]&amp;"'!"&amp;ADDRESS(1, COLUMN(AD:AD), 2)&amp;":"&amp;ADDRESS(1, COLUMN(AD:AD), 2))))=0, "", IFERROR(SUMPRODUCT(SUMIF(INDIRECT("'"&amp;O[O]&amp;"'!$a:$a"),$A17,INDIRECT("'"&amp;O[O]&amp;"'!"&amp;ADDRESS(1, COLUMN(AD:AD), 2)&amp;":"&amp;ADDRESS(1, COLUMN(AD:AD), 2)))),))</f>
        <v>2942</v>
      </c>
      <c r="AG17" s="917">
        <f ca="1">IF(SUMPRODUCT(SUMIF(INDIRECT("'"&amp;O[O]&amp;"'!$a:$a"),$A17,INDIRECT("'"&amp;O[O]&amp;"'!"&amp;ADDRESS(1, COLUMN(AE:AE), 2)&amp;":"&amp;ADDRESS(1, COLUMN(AE:AE), 2))))=0, "", IFERROR(SUMPRODUCT(SUMIF(INDIRECT("'"&amp;O[O]&amp;"'!$a:$a"),$A17,INDIRECT("'"&amp;O[O]&amp;"'!"&amp;ADDRESS(1, COLUMN(AE:AE), 2)&amp;":"&amp;ADDRESS(1, COLUMN(AE:AE), 2)))),))</f>
        <v>6277</v>
      </c>
      <c r="AH17" s="917">
        <f ca="1">IF(SUMPRODUCT(SUMIF(INDIRECT("'"&amp;O[O]&amp;"'!$a:$a"),$A17,INDIRECT("'"&amp;O[O]&amp;"'!"&amp;ADDRESS(1, COLUMN(AF:AF), 2)&amp;":"&amp;ADDRESS(1, COLUMN(AF:AF), 2))))=0, "", IFERROR(SUMPRODUCT(SUMIF(INDIRECT("'"&amp;O[O]&amp;"'!$a:$a"),$A17,INDIRECT("'"&amp;O[O]&amp;"'!"&amp;ADDRESS(1, COLUMN(AF:AF), 2)&amp;":"&amp;ADDRESS(1, COLUMN(AF:AF), 2)))),))</f>
        <v>604</v>
      </c>
      <c r="AI17" s="917" t="str">
        <f ca="1">IF(SUMPRODUCT(SUMIF(INDIRECT("'"&amp;O[O]&amp;"'!$a:$a"),$A17,INDIRECT("'"&amp;O[O]&amp;"'!"&amp;ADDRESS(1, COLUMN(AG:AG), 2)&amp;":"&amp;ADDRESS(1, COLUMN(AG:AG), 2))))=0, "", IFERROR(SUMPRODUCT(SUMIF(INDIRECT("'"&amp;O[O]&amp;"'!$a:$a"),$A17,INDIRECT("'"&amp;O[O]&amp;"'!"&amp;ADDRESS(1, COLUMN(AG:AG), 2)&amp;":"&amp;ADDRESS(1, COLUMN(AG:AG), 2)))),))</f>
        <v/>
      </c>
      <c r="AJ17" s="917" t="str">
        <f ca="1">IF(SUMPRODUCT(SUMIF(INDIRECT("'"&amp;O[O]&amp;"'!$a:$a"),$A17,INDIRECT("'"&amp;O[O]&amp;"'!"&amp;ADDRESS(1, COLUMN(AH:AH), 2)&amp;":"&amp;ADDRESS(1, COLUMN(AH:AH), 2))))=0, "", IFERROR(SUMPRODUCT(SUMIF(INDIRECT("'"&amp;O[O]&amp;"'!$a:$a"),$A17,INDIRECT("'"&amp;O[O]&amp;"'!"&amp;ADDRESS(1, COLUMN(AH:AH), 2)&amp;":"&amp;ADDRESS(1, COLUMN(AH:AH), 2)))),))</f>
        <v/>
      </c>
      <c r="AK17" s="917">
        <f ca="1">IF(SUMPRODUCT(SUMIF(INDIRECT("'"&amp;O[O]&amp;"'!$a:$a"),$A17,INDIRECT("'"&amp;O[O]&amp;"'!"&amp;ADDRESS(1, COLUMN(AI:AI), 2)&amp;":"&amp;ADDRESS(1, COLUMN(AI:AI), 2))))=0, "", IFERROR(SUMPRODUCT(SUMIF(INDIRECT("'"&amp;O[O]&amp;"'!$a:$a"),$A17,INDIRECT("'"&amp;O[O]&amp;"'!"&amp;ADDRESS(1, COLUMN(AI:AI), 2)&amp;":"&amp;ADDRESS(1, COLUMN(AI:AI), 2)))),))</f>
        <v>429</v>
      </c>
      <c r="AL17" s="919" t="str">
        <f ca="1">IF(SUMPRODUCT(SUMIF(INDIRECT("'"&amp;O[O]&amp;"'!$a:$a"),$A17,INDIRECT("'"&amp;O[O]&amp;"'!"&amp;ADDRESS(1, COLUMN(AJ:AJ), 2)&amp;":"&amp;ADDRESS(1, COLUMN(AJ:AJ), 2))))=0, "", IFERROR(SUMPRODUCT(SUMIF(INDIRECT("'"&amp;O[O]&amp;"'!$a:$a"),$A17,INDIRECT("'"&amp;O[O]&amp;"'!"&amp;ADDRESS(1, COLUMN(AJ:AJ), 2)&amp;":"&amp;ADDRESS(1, COLUMN(AJ:AJ), 2)))),))</f>
        <v/>
      </c>
    </row>
    <row r="18" spans="1:38" s="743" customFormat="1">
      <c r="A18" s="912" t="str">
        <f>IF(Ag_Needs_Plan!A17="", "", Ag_Needs_Plan!A17)</f>
        <v>Soap</v>
      </c>
      <c r="B18" s="913" t="str">
        <f>IF(Ag_Needs_Plan!B17="", "", Ag_Needs_Plan!B17)</f>
        <v>Kit</v>
      </c>
      <c r="C18" s="913" t="str">
        <f>IF(Ag_Needs_Plan!C17="", "", Ag_Needs_Plan!C17)</f>
        <v/>
      </c>
      <c r="D18" s="913" t="str">
        <f>IF(Ag_Needs_Plan!D17="", "", Ag_Needs_Plan!D17)</f>
        <v>WASH</v>
      </c>
      <c r="E18" s="917" t="str">
        <f ca="1">IFERROR(IF(SUMPRODUCT(SUMIF(INDIRECT("'"&amp;O[O]&amp;"'!$a:$a"),$A18,INDIRECT("'"&amp;O[O]&amp;"'!"&amp;ADDRESS(1, COLUMN(F:F), 2)&amp;":"&amp;ADDRESS(1, COLUMN(F:F), 2))))=0, "", SUMPRODUCT(SUMIF(INDIRECT("'"&amp;O[O]&amp;"'!$a:$a"),$A18,INDIRECT("'"&amp;O[O]&amp;"'!"&amp;ADDRESS(1, COLUMN(F:F), 2)&amp;":"&amp;ADDRESS(1, COLUMN(F:F), 2))))),)</f>
        <v/>
      </c>
      <c r="F18" s="917" t="str">
        <f ca="1">IFERROR(IF(SUMPRODUCT(SUMIF(INDIRECT("'"&amp;O[O]&amp;"'!$a:$a"),$A18,INDIRECT("'"&amp;O[O]&amp;"'!"&amp;ADDRESS(1, COLUMN(G:G), 2)&amp;":"&amp;ADDRESS(1, COLUMN(G:G), 2))))=0, "", SUMPRODUCT(SUMIF(INDIRECT("'"&amp;O[O]&amp;"'!$a:$a"),$A18,INDIRECT("'"&amp;O[O]&amp;"'!"&amp;ADDRESS(1, COLUMN(G:G), 2)&amp;":"&amp;ADDRESS(1, COLUMN(G:G), 2))))),)</f>
        <v/>
      </c>
      <c r="G18" s="914">
        <f t="shared" ca="1" si="1"/>
        <v>8764</v>
      </c>
      <c r="H18" s="917">
        <f ca="1">IFERROR(IF(SUMPRODUCT(SUMIF(INDIRECT("'"&amp;O[O]&amp;"'!$a:$a"),$A18,INDIRECT("'"&amp;O[O]&amp;"'!"&amp;ADDRESS(1, COLUMN(I:I), 2)&amp;":"&amp;ADDRESS(1, COLUMN(I:I), 2))))=0, "", SUMPRODUCT(SUMIF(INDIRECT("'"&amp;O[O]&amp;"'!$a:$a"),$A18,INDIRECT("'"&amp;O[O]&amp;"'!"&amp;ADDRESS(1, COLUMN(I:I), 2)&amp;":"&amp;ADDRESS(1, COLUMN(I:I), 2))))),)</f>
        <v>2010</v>
      </c>
      <c r="I18" s="917">
        <f ca="1">IFERROR(IF(SUMPRODUCT(SUMIF(INDIRECT("'"&amp;O[O]&amp;"'!$a:$a"),$A18,INDIRECT("'"&amp;O[O]&amp;"'!"&amp;ADDRESS(1, COLUMN(J:J), 2)&amp;":"&amp;ADDRESS(1, COLUMN(J:J), 2))))=0, "", SUMPRODUCT(SUMIF(INDIRECT("'"&amp;O[O]&amp;"'!$a:$a"),$A18,INDIRECT("'"&amp;O[O]&amp;"'!"&amp;ADDRESS(1, COLUMN(J:J), 2)&amp;":"&amp;ADDRESS(1, COLUMN(J:J), 2))))),)</f>
        <v>6754</v>
      </c>
      <c r="J18" s="917">
        <f ca="1">IFERROR(IF(SUMPRODUCT(SUMIF(INDIRECT("'"&amp;O[O]&amp;"'!$a:$a"),$A18,INDIRECT("'"&amp;O[O]&amp;"'!"&amp;ADDRESS(1, COLUMN(K:K), 2)&amp;":"&amp;ADDRESS(1, COLUMN(K:K), 2))))=0, "", SUMPRODUCT(SUMIF(INDIRECT("'"&amp;O[O]&amp;"'!$a:$a"),$A18,INDIRECT("'"&amp;O[O]&amp;"'!"&amp;ADDRESS(1, COLUMN(K:K), 2)&amp;":"&amp;ADDRESS(1, COLUMN(K:K), 2))))),)</f>
        <v>25285</v>
      </c>
      <c r="K18" s="917">
        <f>IF(Ag_Needs_Plan!E17="", "", Ag_Needs_Plan!E17)</f>
        <v>22357</v>
      </c>
      <c r="L18" s="918">
        <f t="shared" ca="1" si="0"/>
        <v>-2928</v>
      </c>
      <c r="M18" s="917" t="str">
        <f ca="1">IF(SUMPRODUCT(SUMIF(INDIRECT("'"&amp;O[O]&amp;"'!$a:$a"),$A18,INDIRECT("'"&amp;O[O]&amp;"'!"&amp;ADDRESS(1, COLUMN(L:L), 2)&amp;":"&amp;ADDRESS(1, COLUMN(L:L), 2))))=0, "", IFERROR(SUMPRODUCT(SUMIF(INDIRECT("'"&amp;O[O]&amp;"'!$a:$a"),$A18,INDIRECT("'"&amp;O[O]&amp;"'!"&amp;ADDRESS(1, COLUMN(L:L), 2)&amp;":"&amp;ADDRESS(1, COLUMN(L:L), 2)))),))</f>
        <v/>
      </c>
      <c r="N18" s="917" t="str">
        <f ca="1">IF(SUMPRODUCT(SUMIF(INDIRECT("'"&amp;O[O]&amp;"'!$a:$a"),$A18,INDIRECT("'"&amp;O[O]&amp;"'!"&amp;ADDRESS(1, COLUMN(M:M), 2)&amp;":"&amp;ADDRESS(1, COLUMN(M:M), 2))))=0, "", IFERROR(SUMPRODUCT(SUMIF(INDIRECT("'"&amp;O[O]&amp;"'!$a:$a"),$A18,INDIRECT("'"&amp;O[O]&amp;"'!"&amp;ADDRESS(1, COLUMN(M:M), 2)&amp;":"&amp;ADDRESS(1, COLUMN(M:M), 2)))),))</f>
        <v/>
      </c>
      <c r="O18" s="917" t="str">
        <f ca="1">IF(SUMPRODUCT(SUMIF(INDIRECT("'"&amp;O[O]&amp;"'!$a:$a"),$A18,INDIRECT("'"&amp;O[O]&amp;"'!"&amp;ADDRESS(1, COLUMN(N:N), 2)&amp;":"&amp;ADDRESS(1, COLUMN(N:N), 2))))=0, "", IFERROR(SUMPRODUCT(SUMIF(INDIRECT("'"&amp;O[O]&amp;"'!$a:$a"),$A18,INDIRECT("'"&amp;O[O]&amp;"'!"&amp;ADDRESS(1, COLUMN(N:N), 2)&amp;":"&amp;ADDRESS(1, COLUMN(N:N), 2)))),))</f>
        <v/>
      </c>
      <c r="P18" s="917" t="str">
        <f ca="1">IF(SUMPRODUCT(SUMIF(INDIRECT("'"&amp;O[O]&amp;"'!$a:$a"),$A18,INDIRECT("'"&amp;O[O]&amp;"'!"&amp;ADDRESS(1, COLUMN(O:O), 2)&amp;":"&amp;ADDRESS(1, COLUMN(O:O), 2))))=0, "", IFERROR(SUMPRODUCT(SUMIF(INDIRECT("'"&amp;O[O]&amp;"'!$a:$a"),$A18,INDIRECT("'"&amp;O[O]&amp;"'!"&amp;ADDRESS(1, COLUMN(O:O), 2)&amp;":"&amp;ADDRESS(1, COLUMN(O:O), 2)))),))</f>
        <v/>
      </c>
      <c r="Q18" s="917">
        <f ca="1">IF(SUMPRODUCT(SUMIF(INDIRECT("'"&amp;O[O]&amp;"'!$a:$a"),$A18,INDIRECT("'"&amp;O[O]&amp;"'!"&amp;ADDRESS(1, COLUMN(P:P), 2)&amp;":"&amp;ADDRESS(1, COLUMN(P:P), 2))))=0, "", IFERROR(SUMPRODUCT(SUMIF(INDIRECT("'"&amp;O[O]&amp;"'!$a:$a"),$A18,INDIRECT("'"&amp;O[O]&amp;"'!"&amp;ADDRESS(1, COLUMN(P:P), 2)&amp;":"&amp;ADDRESS(1, COLUMN(P:P), 2)))),))</f>
        <v>1000</v>
      </c>
      <c r="R18" s="917">
        <f ca="1">IF(SUMPRODUCT(SUMIF(INDIRECT("'"&amp;O[O]&amp;"'!$a:$a"),$A18,INDIRECT("'"&amp;O[O]&amp;"'!"&amp;ADDRESS(1, COLUMN(Q:Q), 2)&amp;":"&amp;ADDRESS(1, COLUMN(Q:Q), 2))))=0, "", IFERROR(SUMPRODUCT(SUMIF(INDIRECT("'"&amp;O[O]&amp;"'!$a:$a"),$A18,INDIRECT("'"&amp;O[O]&amp;"'!"&amp;ADDRESS(1, COLUMN(Q:Q), 2)&amp;":"&amp;ADDRESS(1, COLUMN(Q:Q), 2)))),))</f>
        <v>720</v>
      </c>
      <c r="S18" s="917" t="str">
        <f ca="1">IF(SUMPRODUCT(SUMIF(INDIRECT("'"&amp;O[O]&amp;"'!$a:$a"),$A18,INDIRECT("'"&amp;O[O]&amp;"'!"&amp;ADDRESS(1, COLUMN(R:R), 2)&amp;":"&amp;ADDRESS(1, COLUMN(R:R), 2))))=0, "", IFERROR(SUMPRODUCT(SUMIF(INDIRECT("'"&amp;O[O]&amp;"'!$a:$a"),$A18,INDIRECT("'"&amp;O[O]&amp;"'!"&amp;ADDRESS(1, COLUMN(R:R), 2)&amp;":"&amp;ADDRESS(1, COLUMN(R:R), 2)))),))</f>
        <v/>
      </c>
      <c r="T18" s="917" t="str">
        <f ca="1">IF(SUMPRODUCT(SUMIF(INDIRECT("'"&amp;O[O]&amp;"'!$a:$a"),$A18,INDIRECT("'"&amp;O[O]&amp;"'!"&amp;ADDRESS(1, COLUMN(S:S), 2)&amp;":"&amp;ADDRESS(1, COLUMN(S:S), 2))))=0, "", IFERROR(SUMPRODUCT(SUMIF(INDIRECT("'"&amp;O[O]&amp;"'!$a:$a"),$A18,INDIRECT("'"&amp;O[O]&amp;"'!"&amp;ADDRESS(1, COLUMN(S:S), 2)&amp;":"&amp;ADDRESS(1, COLUMN(S:S), 2)))),))</f>
        <v/>
      </c>
      <c r="U18" s="917" t="str">
        <f ca="1">IF(SUMPRODUCT(SUMIF(INDIRECT("'"&amp;O[O]&amp;"'!$a:$a"),$A18,INDIRECT("'"&amp;O[O]&amp;"'!"&amp;ADDRESS(1, COLUMN(T:T), 2)&amp;":"&amp;ADDRESS(1, COLUMN(T:T), 2))))=0, "", IFERROR(SUMPRODUCT(SUMIF(INDIRECT("'"&amp;O[O]&amp;"'!$a:$a"),$A18,INDIRECT("'"&amp;O[O]&amp;"'!"&amp;ADDRESS(1, COLUMN(T:T), 2)&amp;":"&amp;ADDRESS(1, COLUMN(T:T), 2)))),))</f>
        <v/>
      </c>
      <c r="V18" s="113">
        <f t="shared" ca="1" si="3"/>
        <v>400</v>
      </c>
      <c r="W18" s="917">
        <f ca="1">IF(SUMPRODUCT(SUMIF(INDIRECT("'"&amp;O[O]&amp;"'!$a:$a"),$A18,INDIRECT("'"&amp;O[O]&amp;"'!"&amp;ADDRESS(1, COLUMN(U:U), 2)&amp;":"&amp;ADDRESS(1, COLUMN(U:U), 2))))=0, "", IFERROR(SUMPRODUCT(SUMIF(INDIRECT("'"&amp;O[O]&amp;"'!$a:$a"),$A18,INDIRECT("'"&amp;O[O]&amp;"'!"&amp;ADDRESS(1, COLUMN(U:U), 2)&amp;":"&amp;ADDRESS(1, COLUMN(U:U), 2)))),))</f>
        <v>400</v>
      </c>
      <c r="X18" s="917" t="str">
        <f ca="1">IF(SUMPRODUCT(SUMIF(INDIRECT("'"&amp;O[O]&amp;"'!$a:$a"),$A18,INDIRECT("'"&amp;O[O]&amp;"'!"&amp;ADDRESS(1, COLUMN(V:V), 2)&amp;":"&amp;ADDRESS(1, COLUMN(V:V), 2))))=0, "", IFERROR(SUMPRODUCT(SUMIF(INDIRECT("'"&amp;O[O]&amp;"'!$a:$a"),$A18,INDIRECT("'"&amp;O[O]&amp;"'!"&amp;ADDRESS(1, COLUMN(V:V), 2)&amp;":"&amp;ADDRESS(1, COLUMN(V:V), 2)))),))</f>
        <v/>
      </c>
      <c r="Y18" s="917" t="str">
        <f ca="1">IF(SUMPRODUCT(SUMIF(INDIRECT("'"&amp;O[O]&amp;"'!$a:$a"),$A18,INDIRECT("'"&amp;O[O]&amp;"'!"&amp;ADDRESS(1, COLUMN(W:W), 2)&amp;":"&amp;ADDRESS(1, COLUMN(W:W), 2))))=0, "", IFERROR(SUMPRODUCT(SUMIF(INDIRECT("'"&amp;O[O]&amp;"'!$a:$a"),$A18,INDIRECT("'"&amp;O[O]&amp;"'!"&amp;ADDRESS(1, COLUMN(W:W), 2)&amp;":"&amp;ADDRESS(1, COLUMN(W:W), 2)))),))</f>
        <v/>
      </c>
      <c r="Z18" s="917" t="str">
        <f ca="1">IF(SUMPRODUCT(SUMIF(INDIRECT("'"&amp;O[O]&amp;"'!$a:$a"),$A18,INDIRECT("'"&amp;O[O]&amp;"'!"&amp;ADDRESS(1, COLUMN(X:X), 2)&amp;":"&amp;ADDRESS(1, COLUMN(X:X), 2))))=0, "", IFERROR(SUMPRODUCT(SUMIF(INDIRECT("'"&amp;O[O]&amp;"'!$a:$a"),$A18,INDIRECT("'"&amp;O[O]&amp;"'!"&amp;ADDRESS(1, COLUMN(X:X), 2)&amp;":"&amp;ADDRESS(1, COLUMN(X:X), 2)))),))</f>
        <v/>
      </c>
      <c r="AA18" s="917" t="str">
        <f ca="1">IF(SUMPRODUCT(SUMIF(INDIRECT("'"&amp;O[O]&amp;"'!$a:$a"),$A18,INDIRECT("'"&amp;O[O]&amp;"'!"&amp;ADDRESS(1, COLUMN(Y:Y), 2)&amp;":"&amp;ADDRESS(1, COLUMN(Y:Y), 2))))=0, "", IFERROR(SUMPRODUCT(SUMIF(INDIRECT("'"&amp;O[O]&amp;"'!$a:$a"),$A18,INDIRECT("'"&amp;O[O]&amp;"'!"&amp;ADDRESS(1, COLUMN(Y:Y), 2)&amp;":"&amp;ADDRESS(1, COLUMN(Y:Y), 2)))),))</f>
        <v/>
      </c>
      <c r="AB18" s="917" t="str">
        <f ca="1">IF(SUMPRODUCT(SUMIF(INDIRECT("'"&amp;O[O]&amp;"'!$a:$a"),$A18,INDIRECT("'"&amp;O[O]&amp;"'!"&amp;ADDRESS(1, COLUMN(Z:Z), 2)&amp;":"&amp;ADDRESS(1, COLUMN(Z:Z), 2))))=0, "", IFERROR(SUMPRODUCT(SUMIF(INDIRECT("'"&amp;O[O]&amp;"'!$a:$a"),$A18,INDIRECT("'"&amp;O[O]&amp;"'!"&amp;ADDRESS(1, COLUMN(Z:Z), 2)&amp;":"&amp;ADDRESS(1, COLUMN(Z:Z), 2)))),))</f>
        <v/>
      </c>
      <c r="AC18" s="917" t="str">
        <f ca="1">IF(SUMPRODUCT(SUMIF(INDIRECT("'"&amp;O[O]&amp;"'!$a:$a"),$A18,INDIRECT("'"&amp;O[O]&amp;"'!"&amp;ADDRESS(1, COLUMN(AA:AA), 2)&amp;":"&amp;ADDRESS(1, COLUMN(AA:AA), 2))))=0, "", IFERROR(SUMPRODUCT(SUMIF(INDIRECT("'"&amp;O[O]&amp;"'!$a:$a"),$A18,INDIRECT("'"&amp;O[O]&amp;"'!"&amp;ADDRESS(1, COLUMN(AA:AA), 2)&amp;":"&amp;ADDRESS(1, COLUMN(AA:AA), 2)))),))</f>
        <v/>
      </c>
      <c r="AD18" s="917" t="str">
        <f ca="1">IF(SUMPRODUCT(SUMIF(INDIRECT("'"&amp;O[O]&amp;"'!$a:$a"),$A18,INDIRECT("'"&amp;O[O]&amp;"'!"&amp;ADDRESS(1, COLUMN(AB:AB), 2)&amp;":"&amp;ADDRESS(1, COLUMN(AB:AB), 2))))=0, "", IFERROR(SUMPRODUCT(SUMIF(INDIRECT("'"&amp;O[O]&amp;"'!$a:$a"),$A18,INDIRECT("'"&amp;O[O]&amp;"'!"&amp;ADDRESS(1, COLUMN(AB:AB), 2)&amp;":"&amp;ADDRESS(1, COLUMN(AB:AB), 2)))),))</f>
        <v/>
      </c>
      <c r="AE18" s="917">
        <f ca="1">IF(SUMPRODUCT(SUMIF(INDIRECT("'"&amp;O[O]&amp;"'!$a:$a"),$A18,INDIRECT("'"&amp;O[O]&amp;"'!"&amp;ADDRESS(1, COLUMN(AC:AC), 2)&amp;":"&amp;ADDRESS(1, COLUMN(AC:AC), 2))))=0, "", IFERROR(SUMPRODUCT(SUMIF(INDIRECT("'"&amp;O[O]&amp;"'!$a:$a"),$A18,INDIRECT("'"&amp;O[O]&amp;"'!"&amp;ADDRESS(1, COLUMN(AC:AC), 2)&amp;":"&amp;ADDRESS(1, COLUMN(AC:AC), 2)))),))</f>
        <v>5300</v>
      </c>
      <c r="AF18" s="917">
        <f ca="1">IF(SUMPRODUCT(SUMIF(INDIRECT("'"&amp;O[O]&amp;"'!$a:$a"),$A18,INDIRECT("'"&amp;O[O]&amp;"'!"&amp;ADDRESS(1, COLUMN(AD:AD), 2)&amp;":"&amp;ADDRESS(1, COLUMN(AD:AD), 2))))=0, "", IFERROR(SUMPRODUCT(SUMIF(INDIRECT("'"&amp;O[O]&amp;"'!$a:$a"),$A18,INDIRECT("'"&amp;O[O]&amp;"'!"&amp;ADDRESS(1, COLUMN(AD:AD), 2)&amp;":"&amp;ADDRESS(1, COLUMN(AD:AD), 2)))),))</f>
        <v>60</v>
      </c>
      <c r="AG18" s="917">
        <f ca="1">IF(SUMPRODUCT(SUMIF(INDIRECT("'"&amp;O[O]&amp;"'!$a:$a"),$A18,INDIRECT("'"&amp;O[O]&amp;"'!"&amp;ADDRESS(1, COLUMN(AE:AE), 2)&amp;":"&amp;ADDRESS(1, COLUMN(AE:AE), 2))))=0, "", IFERROR(SUMPRODUCT(SUMIF(INDIRECT("'"&amp;O[O]&amp;"'!$a:$a"),$A18,INDIRECT("'"&amp;O[O]&amp;"'!"&amp;ADDRESS(1, COLUMN(AE:AE), 2)&amp;":"&amp;ADDRESS(1, COLUMN(AE:AE), 2)))),))</f>
        <v>17805</v>
      </c>
      <c r="AH18" s="917" t="str">
        <f ca="1">IF(SUMPRODUCT(SUMIF(INDIRECT("'"&amp;O[O]&amp;"'!$a:$a"),$A18,INDIRECT("'"&amp;O[O]&amp;"'!"&amp;ADDRESS(1, COLUMN(AF:AF), 2)&amp;":"&amp;ADDRESS(1, COLUMN(AF:AF), 2))))=0, "", IFERROR(SUMPRODUCT(SUMIF(INDIRECT("'"&amp;O[O]&amp;"'!$a:$a"),$A18,INDIRECT("'"&amp;O[O]&amp;"'!"&amp;ADDRESS(1, COLUMN(AF:AF), 2)&amp;":"&amp;ADDRESS(1, COLUMN(AF:AF), 2)))),))</f>
        <v/>
      </c>
      <c r="AI18" s="917" t="str">
        <f ca="1">IF(SUMPRODUCT(SUMIF(INDIRECT("'"&amp;O[O]&amp;"'!$a:$a"),$A18,INDIRECT("'"&amp;O[O]&amp;"'!"&amp;ADDRESS(1, COLUMN(AG:AG), 2)&amp;":"&amp;ADDRESS(1, COLUMN(AG:AG), 2))))=0, "", IFERROR(SUMPRODUCT(SUMIF(INDIRECT("'"&amp;O[O]&amp;"'!$a:$a"),$A18,INDIRECT("'"&amp;O[O]&amp;"'!"&amp;ADDRESS(1, COLUMN(AG:AG), 2)&amp;":"&amp;ADDRESS(1, COLUMN(AG:AG), 2)))),))</f>
        <v/>
      </c>
      <c r="AJ18" s="917" t="str">
        <f ca="1">IF(SUMPRODUCT(SUMIF(INDIRECT("'"&amp;O[O]&amp;"'!$a:$a"),$A18,INDIRECT("'"&amp;O[O]&amp;"'!"&amp;ADDRESS(1, COLUMN(AH:AH), 2)&amp;":"&amp;ADDRESS(1, COLUMN(AH:AH), 2))))=0, "", IFERROR(SUMPRODUCT(SUMIF(INDIRECT("'"&amp;O[O]&amp;"'!$a:$a"),$A18,INDIRECT("'"&amp;O[O]&amp;"'!"&amp;ADDRESS(1, COLUMN(AH:AH), 2)&amp;":"&amp;ADDRESS(1, COLUMN(AH:AH), 2)))),))</f>
        <v/>
      </c>
      <c r="AK18" s="917" t="str">
        <f ca="1">IF(SUMPRODUCT(SUMIF(INDIRECT("'"&amp;O[O]&amp;"'!$a:$a"),$A18,INDIRECT("'"&amp;O[O]&amp;"'!"&amp;ADDRESS(1, COLUMN(AI:AI), 2)&amp;":"&amp;ADDRESS(1, COLUMN(AI:AI), 2))))=0, "", IFERROR(SUMPRODUCT(SUMIF(INDIRECT("'"&amp;O[O]&amp;"'!$a:$a"),$A18,INDIRECT("'"&amp;O[O]&amp;"'!"&amp;ADDRESS(1, COLUMN(AI:AI), 2)&amp;":"&amp;ADDRESS(1, COLUMN(AI:AI), 2)))),))</f>
        <v/>
      </c>
      <c r="AL18" s="919" t="str">
        <f ca="1">IF(SUMPRODUCT(SUMIF(INDIRECT("'"&amp;O[O]&amp;"'!$a:$a"),$A18,INDIRECT("'"&amp;O[O]&amp;"'!"&amp;ADDRESS(1, COLUMN(AJ:AJ), 2)&amp;":"&amp;ADDRESS(1, COLUMN(AJ:AJ), 2))))=0, "", IFERROR(SUMPRODUCT(SUMIF(INDIRECT("'"&amp;O[O]&amp;"'!$a:$a"),$A18,INDIRECT("'"&amp;O[O]&amp;"'!"&amp;ADDRESS(1, COLUMN(AJ:AJ), 2)&amp;":"&amp;ADDRESS(1, COLUMN(AJ:AJ), 2)))),))</f>
        <v/>
      </c>
    </row>
    <row r="19" spans="1:38" s="743" customFormat="1">
      <c r="A19" s="912" t="str">
        <f>IF(Ag_Needs_Plan!A18="", "", Ag_Needs_Plan!A18)</f>
        <v>Jerry Can</v>
      </c>
      <c r="B19" s="913" t="str">
        <f>IF(Ag_Needs_Plan!B18="", "", Ag_Needs_Plan!B18)</f>
        <v>Kit</v>
      </c>
      <c r="C19" s="913" t="str">
        <f>IF(Ag_Needs_Plan!C18="", "", Ag_Needs_Plan!C18)</f>
        <v/>
      </c>
      <c r="D19" s="913" t="str">
        <f>IF(Ag_Needs_Plan!D18="", "", Ag_Needs_Plan!D18)</f>
        <v>WASH</v>
      </c>
      <c r="E19" s="917" t="str">
        <f ca="1">IFERROR(IF(SUMPRODUCT(SUMIF(INDIRECT("'"&amp;O[O]&amp;"'!$a:$a"),$A19,INDIRECT("'"&amp;O[O]&amp;"'!"&amp;ADDRESS(1, COLUMN(F:F), 2)&amp;":"&amp;ADDRESS(1, COLUMN(F:F), 2))))=0, "", SUMPRODUCT(SUMIF(INDIRECT("'"&amp;O[O]&amp;"'!$a:$a"),$A19,INDIRECT("'"&amp;O[O]&amp;"'!"&amp;ADDRESS(1, COLUMN(F:F), 2)&amp;":"&amp;ADDRESS(1, COLUMN(F:F), 2))))),)</f>
        <v/>
      </c>
      <c r="F19" s="917" t="str">
        <f ca="1">IFERROR(IF(SUMPRODUCT(SUMIF(INDIRECT("'"&amp;O[O]&amp;"'!$a:$a"),$A19,INDIRECT("'"&amp;O[O]&amp;"'!"&amp;ADDRESS(1, COLUMN(G:G), 2)&amp;":"&amp;ADDRESS(1, COLUMN(G:G), 2))))=0, "", SUMPRODUCT(SUMIF(INDIRECT("'"&amp;O[O]&amp;"'!$a:$a"),$A19,INDIRECT("'"&amp;O[O]&amp;"'!"&amp;ADDRESS(1, COLUMN(G:G), 2)&amp;":"&amp;ADDRESS(1, COLUMN(G:G), 2))))),)</f>
        <v/>
      </c>
      <c r="G19" s="914">
        <f t="shared" ca="1" si="1"/>
        <v>7601</v>
      </c>
      <c r="H19" s="917">
        <f ca="1">IFERROR(IF(SUMPRODUCT(SUMIF(INDIRECT("'"&amp;O[O]&amp;"'!$a:$a"),$A19,INDIRECT("'"&amp;O[O]&amp;"'!"&amp;ADDRESS(1, COLUMN(I:I), 2)&amp;":"&amp;ADDRESS(1, COLUMN(I:I), 2))))=0, "", SUMPRODUCT(SUMIF(INDIRECT("'"&amp;O[O]&amp;"'!$a:$a"),$A19,INDIRECT("'"&amp;O[O]&amp;"'!"&amp;ADDRESS(1, COLUMN(I:I), 2)&amp;":"&amp;ADDRESS(1, COLUMN(I:I), 2))))),)</f>
        <v>1652</v>
      </c>
      <c r="I19" s="917">
        <f ca="1">IFERROR(IF(SUMPRODUCT(SUMIF(INDIRECT("'"&amp;O[O]&amp;"'!$a:$a"),$A19,INDIRECT("'"&amp;O[O]&amp;"'!"&amp;ADDRESS(1, COLUMN(J:J), 2)&amp;":"&amp;ADDRESS(1, COLUMN(J:J), 2))))=0, "", SUMPRODUCT(SUMIF(INDIRECT("'"&amp;O[O]&amp;"'!$a:$a"),$A19,INDIRECT("'"&amp;O[O]&amp;"'!"&amp;ADDRESS(1, COLUMN(J:J), 2)&amp;":"&amp;ADDRESS(1, COLUMN(J:J), 2))))),)</f>
        <v>5949</v>
      </c>
      <c r="J19" s="917">
        <f ca="1">IFERROR(IF(SUMPRODUCT(SUMIF(INDIRECT("'"&amp;O[O]&amp;"'!$a:$a"),$A19,INDIRECT("'"&amp;O[O]&amp;"'!"&amp;ADDRESS(1, COLUMN(K:K), 2)&amp;":"&amp;ADDRESS(1, COLUMN(K:K), 2))))=0, "", SUMPRODUCT(SUMIF(INDIRECT("'"&amp;O[O]&amp;"'!$a:$a"),$A19,INDIRECT("'"&amp;O[O]&amp;"'!"&amp;ADDRESS(1, COLUMN(K:K), 2)&amp;":"&amp;ADDRESS(1, COLUMN(K:K), 2))))),)</f>
        <v>15187</v>
      </c>
      <c r="K19" s="917">
        <f>IF(Ag_Needs_Plan!E18="", "", Ag_Needs_Plan!E18)</f>
        <v>22357</v>
      </c>
      <c r="L19" s="918">
        <f t="shared" ca="1" si="0"/>
        <v>7170</v>
      </c>
      <c r="M19" s="917" t="str">
        <f ca="1">IF(SUMPRODUCT(SUMIF(INDIRECT("'"&amp;O[O]&amp;"'!$a:$a"),$A19,INDIRECT("'"&amp;O[O]&amp;"'!"&amp;ADDRESS(1, COLUMN(L:L), 2)&amp;":"&amp;ADDRESS(1, COLUMN(L:L), 2))))=0, "", IFERROR(SUMPRODUCT(SUMIF(INDIRECT("'"&amp;O[O]&amp;"'!$a:$a"),$A19,INDIRECT("'"&amp;O[O]&amp;"'!"&amp;ADDRESS(1, COLUMN(L:L), 2)&amp;":"&amp;ADDRESS(1, COLUMN(L:L), 2)))),))</f>
        <v/>
      </c>
      <c r="N19" s="917" t="str">
        <f ca="1">IF(SUMPRODUCT(SUMIF(INDIRECT("'"&amp;O[O]&amp;"'!$a:$a"),$A19,INDIRECT("'"&amp;O[O]&amp;"'!"&amp;ADDRESS(1, COLUMN(M:M), 2)&amp;":"&amp;ADDRESS(1, COLUMN(M:M), 2))))=0, "", IFERROR(SUMPRODUCT(SUMIF(INDIRECT("'"&amp;O[O]&amp;"'!$a:$a"),$A19,INDIRECT("'"&amp;O[O]&amp;"'!"&amp;ADDRESS(1, COLUMN(M:M), 2)&amp;":"&amp;ADDRESS(1, COLUMN(M:M), 2)))),))</f>
        <v/>
      </c>
      <c r="O19" s="917">
        <f ca="1">IF(SUMPRODUCT(SUMIF(INDIRECT("'"&amp;O[O]&amp;"'!$a:$a"),$A19,INDIRECT("'"&amp;O[O]&amp;"'!"&amp;ADDRESS(1, COLUMN(N:N), 2)&amp;":"&amp;ADDRESS(1, COLUMN(N:N), 2))))=0, "", IFERROR(SUMPRODUCT(SUMIF(INDIRECT("'"&amp;O[O]&amp;"'!$a:$a"),$A19,INDIRECT("'"&amp;O[O]&amp;"'!"&amp;ADDRESS(1, COLUMN(N:N), 2)&amp;":"&amp;ADDRESS(1, COLUMN(N:N), 2)))),))</f>
        <v>1200</v>
      </c>
      <c r="P19" s="917">
        <f ca="1">IF(SUMPRODUCT(SUMIF(INDIRECT("'"&amp;O[O]&amp;"'!$a:$a"),$A19,INDIRECT("'"&amp;O[O]&amp;"'!"&amp;ADDRESS(1, COLUMN(O:O), 2)&amp;":"&amp;ADDRESS(1, COLUMN(O:O), 2))))=0, "", IFERROR(SUMPRODUCT(SUMIF(INDIRECT("'"&amp;O[O]&amp;"'!$a:$a"),$A19,INDIRECT("'"&amp;O[O]&amp;"'!"&amp;ADDRESS(1, COLUMN(O:O), 2)&amp;":"&amp;ADDRESS(1, COLUMN(O:O), 2)))),))</f>
        <v>873</v>
      </c>
      <c r="Q19" s="917">
        <f ca="1">IF(SUMPRODUCT(SUMIF(INDIRECT("'"&amp;O[O]&amp;"'!$a:$a"),$A19,INDIRECT("'"&amp;O[O]&amp;"'!"&amp;ADDRESS(1, COLUMN(P:P), 2)&amp;":"&amp;ADDRESS(1, COLUMN(P:P), 2))))=0, "", IFERROR(SUMPRODUCT(SUMIF(INDIRECT("'"&amp;O[O]&amp;"'!$a:$a"),$A19,INDIRECT("'"&amp;O[O]&amp;"'!"&amp;ADDRESS(1, COLUMN(P:P), 2)&amp;":"&amp;ADDRESS(1, COLUMN(P:P), 2)))),))</f>
        <v>413</v>
      </c>
      <c r="R19" s="917">
        <f ca="1">IF(SUMPRODUCT(SUMIF(INDIRECT("'"&amp;O[O]&amp;"'!$a:$a"),$A19,INDIRECT("'"&amp;O[O]&amp;"'!"&amp;ADDRESS(1, COLUMN(Q:Q), 2)&amp;":"&amp;ADDRESS(1, COLUMN(Q:Q), 2))))=0, "", IFERROR(SUMPRODUCT(SUMIF(INDIRECT("'"&amp;O[O]&amp;"'!$a:$a"),$A19,INDIRECT("'"&amp;O[O]&amp;"'!"&amp;ADDRESS(1, COLUMN(Q:Q), 2)&amp;":"&amp;ADDRESS(1, COLUMN(Q:Q), 2)))),))</f>
        <v>1241</v>
      </c>
      <c r="S19" s="917">
        <f ca="1">IF(SUMPRODUCT(SUMIF(INDIRECT("'"&amp;O[O]&amp;"'!$a:$a"),$A19,INDIRECT("'"&amp;O[O]&amp;"'!"&amp;ADDRESS(1, COLUMN(R:R), 2)&amp;":"&amp;ADDRESS(1, COLUMN(R:R), 2))))=0, "", IFERROR(SUMPRODUCT(SUMIF(INDIRECT("'"&amp;O[O]&amp;"'!$a:$a"),$A19,INDIRECT("'"&amp;O[O]&amp;"'!"&amp;ADDRESS(1, COLUMN(R:R), 2)&amp;":"&amp;ADDRESS(1, COLUMN(R:R), 2)))),))</f>
        <v>504</v>
      </c>
      <c r="T19" s="917">
        <f ca="1">IF(SUMPRODUCT(SUMIF(INDIRECT("'"&amp;O[O]&amp;"'!$a:$a"),$A19,INDIRECT("'"&amp;O[O]&amp;"'!"&amp;ADDRESS(1, COLUMN(S:S), 2)&amp;":"&amp;ADDRESS(1, COLUMN(S:S), 2))))=0, "", IFERROR(SUMPRODUCT(SUMIF(INDIRECT("'"&amp;O[O]&amp;"'!$a:$a"),$A19,INDIRECT("'"&amp;O[O]&amp;"'!"&amp;ADDRESS(1, COLUMN(S:S), 2)&amp;":"&amp;ADDRESS(1, COLUMN(S:S), 2)))),))</f>
        <v>46</v>
      </c>
      <c r="U19" s="917">
        <f ca="1">IF(SUMPRODUCT(SUMIF(INDIRECT("'"&amp;O[O]&amp;"'!$a:$a"),$A19,INDIRECT("'"&amp;O[O]&amp;"'!"&amp;ADDRESS(1, COLUMN(T:T), 2)&amp;":"&amp;ADDRESS(1, COLUMN(T:T), 2))))=0, "", IFERROR(SUMPRODUCT(SUMIF(INDIRECT("'"&amp;O[O]&amp;"'!$a:$a"),$A19,INDIRECT("'"&amp;O[O]&amp;"'!"&amp;ADDRESS(1, COLUMN(T:T), 2)&amp;":"&amp;ADDRESS(1, COLUMN(T:T), 2)))),))</f>
        <v>120</v>
      </c>
      <c r="V19" s="113">
        <f t="shared" ca="1" si="3"/>
        <v>81</v>
      </c>
      <c r="W19" s="917">
        <f ca="1">IF(SUMPRODUCT(SUMIF(INDIRECT("'"&amp;O[O]&amp;"'!$a:$a"),$A19,INDIRECT("'"&amp;O[O]&amp;"'!"&amp;ADDRESS(1, COLUMN(U:U), 2)&amp;":"&amp;ADDRESS(1, COLUMN(U:U), 2))))=0, "", IFERROR(SUMPRODUCT(SUMIF(INDIRECT("'"&amp;O[O]&amp;"'!$a:$a"),$A19,INDIRECT("'"&amp;O[O]&amp;"'!"&amp;ADDRESS(1, COLUMN(U:U), 2)&amp;":"&amp;ADDRESS(1, COLUMN(U:U), 2)))),))</f>
        <v>40</v>
      </c>
      <c r="X19" s="917">
        <f ca="1">IF(SUMPRODUCT(SUMIF(INDIRECT("'"&amp;O[O]&amp;"'!$a:$a"),$A19,INDIRECT("'"&amp;O[O]&amp;"'!"&amp;ADDRESS(1, COLUMN(V:V), 2)&amp;":"&amp;ADDRESS(1, COLUMN(V:V), 2))))=0, "", IFERROR(SUMPRODUCT(SUMIF(INDIRECT("'"&amp;O[O]&amp;"'!$a:$a"),$A19,INDIRECT("'"&amp;O[O]&amp;"'!"&amp;ADDRESS(1, COLUMN(V:V), 2)&amp;":"&amp;ADDRESS(1, COLUMN(V:V), 2)))),))</f>
        <v>41</v>
      </c>
      <c r="Y19" s="917">
        <f ca="1">IF(SUMPRODUCT(SUMIF(INDIRECT("'"&amp;O[O]&amp;"'!$a:$a"),$A19,INDIRECT("'"&amp;O[O]&amp;"'!"&amp;ADDRESS(1, COLUMN(W:W), 2)&amp;":"&amp;ADDRESS(1, COLUMN(W:W), 2))))=0, "", IFERROR(SUMPRODUCT(SUMIF(INDIRECT("'"&amp;O[O]&amp;"'!$a:$a"),$A19,INDIRECT("'"&amp;O[O]&amp;"'!"&amp;ADDRESS(1, COLUMN(W:W), 2)&amp;":"&amp;ADDRESS(1, COLUMN(W:W), 2)))),))</f>
        <v>70</v>
      </c>
      <c r="Z19" s="917">
        <f ca="1">IF(SUMPRODUCT(SUMIF(INDIRECT("'"&amp;O[O]&amp;"'!$a:$a"),$A19,INDIRECT("'"&amp;O[O]&amp;"'!"&amp;ADDRESS(1, COLUMN(X:X), 2)&amp;":"&amp;ADDRESS(1, COLUMN(X:X), 2))))=0, "", IFERROR(SUMPRODUCT(SUMIF(INDIRECT("'"&amp;O[O]&amp;"'!$a:$a"),$A19,INDIRECT("'"&amp;O[O]&amp;"'!"&amp;ADDRESS(1, COLUMN(X:X), 2)&amp;":"&amp;ADDRESS(1, COLUMN(X:X), 2)))),))</f>
        <v>201</v>
      </c>
      <c r="AA19" s="917">
        <f ca="1">IF(SUMPRODUCT(SUMIF(INDIRECT("'"&amp;O[O]&amp;"'!$a:$a"),$A19,INDIRECT("'"&amp;O[O]&amp;"'!"&amp;ADDRESS(1, COLUMN(Y:Y), 2)&amp;":"&amp;ADDRESS(1, COLUMN(Y:Y), 2))))=0, "", IFERROR(SUMPRODUCT(SUMIF(INDIRECT("'"&amp;O[O]&amp;"'!$a:$a"),$A19,INDIRECT("'"&amp;O[O]&amp;"'!"&amp;ADDRESS(1, COLUMN(Y:Y), 2)&amp;":"&amp;ADDRESS(1, COLUMN(Y:Y), 2)))),))</f>
        <v>16</v>
      </c>
      <c r="AB19" s="917" t="str">
        <f ca="1">IF(SUMPRODUCT(SUMIF(INDIRECT("'"&amp;O[O]&amp;"'!$a:$a"),$A19,INDIRECT("'"&amp;O[O]&amp;"'!"&amp;ADDRESS(1, COLUMN(Z:Z), 2)&amp;":"&amp;ADDRESS(1, COLUMN(Z:Z), 2))))=0, "", IFERROR(SUMPRODUCT(SUMIF(INDIRECT("'"&amp;O[O]&amp;"'!$a:$a"),$A19,INDIRECT("'"&amp;O[O]&amp;"'!"&amp;ADDRESS(1, COLUMN(Z:Z), 2)&amp;":"&amp;ADDRESS(1, COLUMN(Z:Z), 2)))),))</f>
        <v/>
      </c>
      <c r="AC19" s="917">
        <f ca="1">IF(SUMPRODUCT(SUMIF(INDIRECT("'"&amp;O[O]&amp;"'!$a:$a"),$A19,INDIRECT("'"&amp;O[O]&amp;"'!"&amp;ADDRESS(1, COLUMN(AA:AA), 2)&amp;":"&amp;ADDRESS(1, COLUMN(AA:AA), 2))))=0, "", IFERROR(SUMPRODUCT(SUMIF(INDIRECT("'"&amp;O[O]&amp;"'!$a:$a"),$A19,INDIRECT("'"&amp;O[O]&amp;"'!"&amp;ADDRESS(1, COLUMN(AA:AA), 2)&amp;":"&amp;ADDRESS(1, COLUMN(AA:AA), 2)))),))</f>
        <v>306</v>
      </c>
      <c r="AD19" s="917" t="str">
        <f ca="1">IF(SUMPRODUCT(SUMIF(INDIRECT("'"&amp;O[O]&amp;"'!$a:$a"),$A19,INDIRECT("'"&amp;O[O]&amp;"'!"&amp;ADDRESS(1, COLUMN(AB:AB), 2)&amp;":"&amp;ADDRESS(1, COLUMN(AB:AB), 2))))=0, "", IFERROR(SUMPRODUCT(SUMIF(INDIRECT("'"&amp;O[O]&amp;"'!$a:$a"),$A19,INDIRECT("'"&amp;O[O]&amp;"'!"&amp;ADDRESS(1, COLUMN(AB:AB), 2)&amp;":"&amp;ADDRESS(1, COLUMN(AB:AB), 2)))),))</f>
        <v/>
      </c>
      <c r="AE19" s="917">
        <f ca="1">IF(SUMPRODUCT(SUMIF(INDIRECT("'"&amp;O[O]&amp;"'!$a:$a"),$A19,INDIRECT("'"&amp;O[O]&amp;"'!"&amp;ADDRESS(1, COLUMN(AC:AC), 2)&amp;":"&amp;ADDRESS(1, COLUMN(AC:AC), 2))))=0, "", IFERROR(SUMPRODUCT(SUMIF(INDIRECT("'"&amp;O[O]&amp;"'!$a:$a"),$A19,INDIRECT("'"&amp;O[O]&amp;"'!"&amp;ADDRESS(1, COLUMN(AC:AC), 2)&amp;":"&amp;ADDRESS(1, COLUMN(AC:AC), 2)))),))</f>
        <v>3076</v>
      </c>
      <c r="AF19" s="917">
        <f ca="1">IF(SUMPRODUCT(SUMIF(INDIRECT("'"&amp;O[O]&amp;"'!$a:$a"),$A19,INDIRECT("'"&amp;O[O]&amp;"'!"&amp;ADDRESS(1, COLUMN(AD:AD), 2)&amp;":"&amp;ADDRESS(1, COLUMN(AD:AD), 2))))=0, "", IFERROR(SUMPRODUCT(SUMIF(INDIRECT("'"&amp;O[O]&amp;"'!$a:$a"),$A19,INDIRECT("'"&amp;O[O]&amp;"'!"&amp;ADDRESS(1, COLUMN(AD:AD), 2)&amp;":"&amp;ADDRESS(1, COLUMN(AD:AD), 2)))),))</f>
        <v>1358</v>
      </c>
      <c r="AG19" s="917">
        <f ca="1">IF(SUMPRODUCT(SUMIF(INDIRECT("'"&amp;O[O]&amp;"'!$a:$a"),$A19,INDIRECT("'"&amp;O[O]&amp;"'!"&amp;ADDRESS(1, COLUMN(AE:AE), 2)&amp;":"&amp;ADDRESS(1, COLUMN(AE:AE), 2))))=0, "", IFERROR(SUMPRODUCT(SUMIF(INDIRECT("'"&amp;O[O]&amp;"'!$a:$a"),$A19,INDIRECT("'"&amp;O[O]&amp;"'!"&amp;ADDRESS(1, COLUMN(AE:AE), 2)&amp;":"&amp;ADDRESS(1, COLUMN(AE:AE), 2)))),))</f>
        <v>5582</v>
      </c>
      <c r="AH19" s="917" t="str">
        <f ca="1">IF(SUMPRODUCT(SUMIF(INDIRECT("'"&amp;O[O]&amp;"'!$a:$a"),$A19,INDIRECT("'"&amp;O[O]&amp;"'!"&amp;ADDRESS(1, COLUMN(AF:AF), 2)&amp;":"&amp;ADDRESS(1, COLUMN(AF:AF), 2))))=0, "", IFERROR(SUMPRODUCT(SUMIF(INDIRECT("'"&amp;O[O]&amp;"'!$a:$a"),$A19,INDIRECT("'"&amp;O[O]&amp;"'!"&amp;ADDRESS(1, COLUMN(AF:AF), 2)&amp;":"&amp;ADDRESS(1, COLUMN(AF:AF), 2)))),))</f>
        <v/>
      </c>
      <c r="AI19" s="917" t="str">
        <f ca="1">IF(SUMPRODUCT(SUMIF(INDIRECT("'"&amp;O[O]&amp;"'!$a:$a"),$A19,INDIRECT("'"&amp;O[O]&amp;"'!"&amp;ADDRESS(1, COLUMN(AG:AG), 2)&amp;":"&amp;ADDRESS(1, COLUMN(AG:AG), 2))))=0, "", IFERROR(SUMPRODUCT(SUMIF(INDIRECT("'"&amp;O[O]&amp;"'!$a:$a"),$A19,INDIRECT("'"&amp;O[O]&amp;"'!"&amp;ADDRESS(1, COLUMN(AG:AG), 2)&amp;":"&amp;ADDRESS(1, COLUMN(AG:AG), 2)))),))</f>
        <v/>
      </c>
      <c r="AJ19" s="917" t="str">
        <f ca="1">IF(SUMPRODUCT(SUMIF(INDIRECT("'"&amp;O[O]&amp;"'!$a:$a"),$A19,INDIRECT("'"&amp;O[O]&amp;"'!"&amp;ADDRESS(1, COLUMN(AH:AH), 2)&amp;":"&amp;ADDRESS(1, COLUMN(AH:AH), 2))))=0, "", IFERROR(SUMPRODUCT(SUMIF(INDIRECT("'"&amp;O[O]&amp;"'!$a:$a"),$A19,INDIRECT("'"&amp;O[O]&amp;"'!"&amp;ADDRESS(1, COLUMN(AH:AH), 2)&amp;":"&amp;ADDRESS(1, COLUMN(AH:AH), 2)))),))</f>
        <v/>
      </c>
      <c r="AK19" s="917">
        <f ca="1">IF(SUMPRODUCT(SUMIF(INDIRECT("'"&amp;O[O]&amp;"'!$a:$a"),$A19,INDIRECT("'"&amp;O[O]&amp;"'!"&amp;ADDRESS(1, COLUMN(AI:AI), 2)&amp;":"&amp;ADDRESS(1, COLUMN(AI:AI), 2))))=0, "", IFERROR(SUMPRODUCT(SUMIF(INDIRECT("'"&amp;O[O]&amp;"'!$a:$a"),$A19,INDIRECT("'"&amp;O[O]&amp;"'!"&amp;ADDRESS(1, COLUMN(AI:AI), 2)&amp;":"&amp;ADDRESS(1, COLUMN(AI:AI), 2)))),))</f>
        <v>100</v>
      </c>
      <c r="AL19" s="919" t="str">
        <f ca="1">IF(SUMPRODUCT(SUMIF(INDIRECT("'"&amp;O[O]&amp;"'!$a:$a"),$A19,INDIRECT("'"&amp;O[O]&amp;"'!"&amp;ADDRESS(1, COLUMN(AJ:AJ), 2)&amp;":"&amp;ADDRESS(1, COLUMN(AJ:AJ), 2))))=0, "", IFERROR(SUMPRODUCT(SUMIF(INDIRECT("'"&amp;O[O]&amp;"'!$a:$a"),$A19,INDIRECT("'"&amp;O[O]&amp;"'!"&amp;ADDRESS(1, COLUMN(AJ:AJ), 2)&amp;":"&amp;ADDRESS(1, COLUMN(AJ:AJ), 2)))),))</f>
        <v/>
      </c>
    </row>
    <row r="20" spans="1:38" s="763" customFormat="1">
      <c r="A20" s="920" t="str">
        <f>IF(Ag_Needs_Plan!A19="", "", Ag_Needs_Plan!A19)</f>
        <v>Bucket</v>
      </c>
      <c r="B20" s="921" t="str">
        <f>IF(Ag_Needs_Plan!B19="", "", Ag_Needs_Plan!B19)</f>
        <v>Kit</v>
      </c>
      <c r="C20" s="921" t="str">
        <f>IF(Ag_Needs_Plan!C19="", "", Ag_Needs_Plan!C19)</f>
        <v/>
      </c>
      <c r="D20" s="921" t="str">
        <f>IF(Ag_Needs_Plan!D19="", "", Ag_Needs_Plan!D19)</f>
        <v>WASH</v>
      </c>
      <c r="E20" s="917" t="str">
        <f ca="1">IFERROR(IF(SUMPRODUCT(SUMIF(INDIRECT("'"&amp;O[O]&amp;"'!$a:$a"),$A20,INDIRECT("'"&amp;O[O]&amp;"'!"&amp;ADDRESS(1, COLUMN(F:F), 2)&amp;":"&amp;ADDRESS(1, COLUMN(F:F), 2))))=0, "", SUMPRODUCT(SUMIF(INDIRECT("'"&amp;O[O]&amp;"'!$a:$a"),$A20,INDIRECT("'"&amp;O[O]&amp;"'!"&amp;ADDRESS(1, COLUMN(F:F), 2)&amp;":"&amp;ADDRESS(1, COLUMN(F:F), 2))))),)</f>
        <v/>
      </c>
      <c r="F20" s="917" t="str">
        <f ca="1">IFERROR(IF(SUMPRODUCT(SUMIF(INDIRECT("'"&amp;O[O]&amp;"'!$a:$a"),$A20,INDIRECT("'"&amp;O[O]&amp;"'!"&amp;ADDRESS(1, COLUMN(G:G), 2)&amp;":"&amp;ADDRESS(1, COLUMN(G:G), 2))))=0, "", SUMPRODUCT(SUMIF(INDIRECT("'"&amp;O[O]&amp;"'!$a:$a"),$A20,INDIRECT("'"&amp;O[O]&amp;"'!"&amp;ADDRESS(1, COLUMN(G:G), 2)&amp;":"&amp;ADDRESS(1, COLUMN(G:G), 2))))),)</f>
        <v/>
      </c>
      <c r="G20" s="914">
        <f t="shared" ca="1" si="1"/>
        <v>3734</v>
      </c>
      <c r="H20" s="917">
        <f ca="1">IFERROR(IF(SUMPRODUCT(SUMIF(INDIRECT("'"&amp;O[O]&amp;"'!$a:$a"),$A20,INDIRECT("'"&amp;O[O]&amp;"'!"&amp;ADDRESS(1, COLUMN(I:I), 2)&amp;":"&amp;ADDRESS(1, COLUMN(I:I), 2))))=0, "", SUMPRODUCT(SUMIF(INDIRECT("'"&amp;O[O]&amp;"'!$a:$a"),$A20,INDIRECT("'"&amp;O[O]&amp;"'!"&amp;ADDRESS(1, COLUMN(I:I), 2)&amp;":"&amp;ADDRESS(1, COLUMN(I:I), 2))))),)</f>
        <v>517</v>
      </c>
      <c r="I20" s="917">
        <f ca="1">IFERROR(IF(SUMPRODUCT(SUMIF(INDIRECT("'"&amp;O[O]&amp;"'!$a:$a"),$A20,INDIRECT("'"&amp;O[O]&amp;"'!"&amp;ADDRESS(1, COLUMN(J:J), 2)&amp;":"&amp;ADDRESS(1, COLUMN(J:J), 2))))=0, "", SUMPRODUCT(SUMIF(INDIRECT("'"&amp;O[O]&amp;"'!$a:$a"),$A20,INDIRECT("'"&amp;O[O]&amp;"'!"&amp;ADDRESS(1, COLUMN(J:J), 2)&amp;":"&amp;ADDRESS(1, COLUMN(J:J), 2))))),)</f>
        <v>3217</v>
      </c>
      <c r="J20" s="917">
        <f ca="1">IFERROR(IF(SUMPRODUCT(SUMIF(INDIRECT("'"&amp;O[O]&amp;"'!$a:$a"),$A20,INDIRECT("'"&amp;O[O]&amp;"'!"&amp;ADDRESS(1, COLUMN(K:K), 2)&amp;":"&amp;ADDRESS(1, COLUMN(K:K), 2))))=0, "", SUMPRODUCT(SUMIF(INDIRECT("'"&amp;O[O]&amp;"'!$a:$a"),$A20,INDIRECT("'"&amp;O[O]&amp;"'!"&amp;ADDRESS(1, COLUMN(K:K), 2)&amp;":"&amp;ADDRESS(1, COLUMN(K:K), 2))))),)</f>
        <v>1490</v>
      </c>
      <c r="K20" s="922">
        <f>IF(Ag_Needs_Plan!E19="", "", Ag_Needs_Plan!E19)</f>
        <v>22357</v>
      </c>
      <c r="L20" s="923">
        <f t="shared" ca="1" si="0"/>
        <v>20867</v>
      </c>
      <c r="M20" s="917" t="str">
        <f ca="1">IF(SUMPRODUCT(SUMIF(INDIRECT("'"&amp;O[O]&amp;"'!$a:$a"),$A20,INDIRECT("'"&amp;O[O]&amp;"'!"&amp;ADDRESS(1, COLUMN(L:L), 2)&amp;":"&amp;ADDRESS(1, COLUMN(L:L), 2))))=0, "", IFERROR(SUMPRODUCT(SUMIF(INDIRECT("'"&amp;O[O]&amp;"'!$a:$a"),$A20,INDIRECT("'"&amp;O[O]&amp;"'!"&amp;ADDRESS(1, COLUMN(L:L), 2)&amp;":"&amp;ADDRESS(1, COLUMN(L:L), 2)))),))</f>
        <v/>
      </c>
      <c r="N20" s="917" t="str">
        <f ca="1">IF(SUMPRODUCT(SUMIF(INDIRECT("'"&amp;O[O]&amp;"'!$a:$a"),$A20,INDIRECT("'"&amp;O[O]&amp;"'!"&amp;ADDRESS(1, COLUMN(M:M), 2)&amp;":"&amp;ADDRESS(1, COLUMN(M:M), 2))))=0, "", IFERROR(SUMPRODUCT(SUMIF(INDIRECT("'"&amp;O[O]&amp;"'!$a:$a"),$A20,INDIRECT("'"&amp;O[O]&amp;"'!"&amp;ADDRESS(1, COLUMN(M:M), 2)&amp;":"&amp;ADDRESS(1, COLUMN(M:M), 2)))),))</f>
        <v/>
      </c>
      <c r="O20" s="917">
        <f ca="1">IF(SUMPRODUCT(SUMIF(INDIRECT("'"&amp;O[O]&amp;"'!$a:$a"),$A20,INDIRECT("'"&amp;O[O]&amp;"'!"&amp;ADDRESS(1, COLUMN(N:N), 2)&amp;":"&amp;ADDRESS(1, COLUMN(N:N), 2))))=0, "", IFERROR(SUMPRODUCT(SUMIF(INDIRECT("'"&amp;O[O]&amp;"'!$a:$a"),$A20,INDIRECT("'"&amp;O[O]&amp;"'!"&amp;ADDRESS(1, COLUMN(N:N), 2)&amp;":"&amp;ADDRESS(1, COLUMN(N:N), 2)))),))</f>
        <v>588</v>
      </c>
      <c r="P20" s="917" t="str">
        <f ca="1">IF(SUMPRODUCT(SUMIF(INDIRECT("'"&amp;O[O]&amp;"'!$a:$a"),$A20,INDIRECT("'"&amp;O[O]&amp;"'!"&amp;ADDRESS(1, COLUMN(O:O), 2)&amp;":"&amp;ADDRESS(1, COLUMN(O:O), 2))))=0, "", IFERROR(SUMPRODUCT(SUMIF(INDIRECT("'"&amp;O[O]&amp;"'!$a:$a"),$A20,INDIRECT("'"&amp;O[O]&amp;"'!"&amp;ADDRESS(1, COLUMN(O:O), 2)&amp;":"&amp;ADDRESS(1, COLUMN(O:O), 2)))),))</f>
        <v/>
      </c>
      <c r="Q20" s="917" t="str">
        <f ca="1">IF(SUMPRODUCT(SUMIF(INDIRECT("'"&amp;O[O]&amp;"'!$a:$a"),$A20,INDIRECT("'"&amp;O[O]&amp;"'!"&amp;ADDRESS(1, COLUMN(P:P), 2)&amp;":"&amp;ADDRESS(1, COLUMN(P:P), 2))))=0, "", IFERROR(SUMPRODUCT(SUMIF(INDIRECT("'"&amp;O[O]&amp;"'!$a:$a"),$A20,INDIRECT("'"&amp;O[O]&amp;"'!"&amp;ADDRESS(1, COLUMN(P:P), 2)&amp;":"&amp;ADDRESS(1, COLUMN(P:P), 2)))),))</f>
        <v/>
      </c>
      <c r="R20" s="917">
        <f ca="1">IF(SUMPRODUCT(SUMIF(INDIRECT("'"&amp;O[O]&amp;"'!$a:$a"),$A20,INDIRECT("'"&amp;O[O]&amp;"'!"&amp;ADDRESS(1, COLUMN(Q:Q), 2)&amp;":"&amp;ADDRESS(1, COLUMN(Q:Q), 2))))=0, "", IFERROR(SUMPRODUCT(SUMIF(INDIRECT("'"&amp;O[O]&amp;"'!$a:$a"),$A20,INDIRECT("'"&amp;O[O]&amp;"'!"&amp;ADDRESS(1, COLUMN(Q:Q), 2)&amp;":"&amp;ADDRESS(1, COLUMN(Q:Q), 2)))),))</f>
        <v>302</v>
      </c>
      <c r="S20" s="917">
        <f ca="1">IF(SUMPRODUCT(SUMIF(INDIRECT("'"&amp;O[O]&amp;"'!$a:$a"),$A20,INDIRECT("'"&amp;O[O]&amp;"'!"&amp;ADDRESS(1, COLUMN(R:R), 2)&amp;":"&amp;ADDRESS(1, COLUMN(R:R), 2))))=0, "", IFERROR(SUMPRODUCT(SUMIF(INDIRECT("'"&amp;O[O]&amp;"'!$a:$a"),$A20,INDIRECT("'"&amp;O[O]&amp;"'!"&amp;ADDRESS(1, COLUMN(R:R), 2)&amp;":"&amp;ADDRESS(1, COLUMN(R:R), 2)))),))</f>
        <v>13</v>
      </c>
      <c r="T20" s="917" t="str">
        <f ca="1">IF(SUMPRODUCT(SUMIF(INDIRECT("'"&amp;O[O]&amp;"'!$a:$a"),$A20,INDIRECT("'"&amp;O[O]&amp;"'!"&amp;ADDRESS(1, COLUMN(S:S), 2)&amp;":"&amp;ADDRESS(1, COLUMN(S:S), 2))))=0, "", IFERROR(SUMPRODUCT(SUMIF(INDIRECT("'"&amp;O[O]&amp;"'!$a:$a"),$A20,INDIRECT("'"&amp;O[O]&amp;"'!"&amp;ADDRESS(1, COLUMN(S:S), 2)&amp;":"&amp;ADDRESS(1, COLUMN(S:S), 2)))),))</f>
        <v/>
      </c>
      <c r="U20" s="917" t="str">
        <f ca="1">IF(SUMPRODUCT(SUMIF(INDIRECT("'"&amp;O[O]&amp;"'!$a:$a"),$A20,INDIRECT("'"&amp;O[O]&amp;"'!"&amp;ADDRESS(1, COLUMN(T:T), 2)&amp;":"&amp;ADDRESS(1, COLUMN(T:T), 2))))=0, "", IFERROR(SUMPRODUCT(SUMIF(INDIRECT("'"&amp;O[O]&amp;"'!$a:$a"),$A20,INDIRECT("'"&amp;O[O]&amp;"'!"&amp;ADDRESS(1, COLUMN(T:T), 2)&amp;":"&amp;ADDRESS(1, COLUMN(T:T), 2)))),))</f>
        <v/>
      </c>
      <c r="V20" s="113" t="str">
        <f t="shared" ca="1" si="3"/>
        <v/>
      </c>
      <c r="W20" s="917" t="str">
        <f ca="1">IF(SUMPRODUCT(SUMIF(INDIRECT("'"&amp;O[O]&amp;"'!$a:$a"),$A20,INDIRECT("'"&amp;O[O]&amp;"'!"&amp;ADDRESS(1, COLUMN(U:U), 2)&amp;":"&amp;ADDRESS(1, COLUMN(U:U), 2))))=0, "", IFERROR(SUMPRODUCT(SUMIF(INDIRECT("'"&amp;O[O]&amp;"'!$a:$a"),$A20,INDIRECT("'"&amp;O[O]&amp;"'!"&amp;ADDRESS(1, COLUMN(U:U), 2)&amp;":"&amp;ADDRESS(1, COLUMN(U:U), 2)))),))</f>
        <v/>
      </c>
      <c r="X20" s="917" t="str">
        <f ca="1">IF(SUMPRODUCT(SUMIF(INDIRECT("'"&amp;O[O]&amp;"'!$a:$a"),$A20,INDIRECT("'"&amp;O[O]&amp;"'!"&amp;ADDRESS(1, COLUMN(V:V), 2)&amp;":"&amp;ADDRESS(1, COLUMN(V:V), 2))))=0, "", IFERROR(SUMPRODUCT(SUMIF(INDIRECT("'"&amp;O[O]&amp;"'!$a:$a"),$A20,INDIRECT("'"&amp;O[O]&amp;"'!"&amp;ADDRESS(1, COLUMN(V:V), 2)&amp;":"&amp;ADDRESS(1, COLUMN(V:V), 2)))),))</f>
        <v/>
      </c>
      <c r="Y20" s="917" t="str">
        <f ca="1">IF(SUMPRODUCT(SUMIF(INDIRECT("'"&amp;O[O]&amp;"'!$a:$a"),$A20,INDIRECT("'"&amp;O[O]&amp;"'!"&amp;ADDRESS(1, COLUMN(W:W), 2)&amp;":"&amp;ADDRESS(1, COLUMN(W:W), 2))))=0, "", IFERROR(SUMPRODUCT(SUMIF(INDIRECT("'"&amp;O[O]&amp;"'!$a:$a"),$A20,INDIRECT("'"&amp;O[O]&amp;"'!"&amp;ADDRESS(1, COLUMN(W:W), 2)&amp;":"&amp;ADDRESS(1, COLUMN(W:W), 2)))),))</f>
        <v/>
      </c>
      <c r="Z20" s="917" t="str">
        <f ca="1">IF(SUMPRODUCT(SUMIF(INDIRECT("'"&amp;O[O]&amp;"'!$a:$a"),$A20,INDIRECT("'"&amp;O[O]&amp;"'!"&amp;ADDRESS(1, COLUMN(X:X), 2)&amp;":"&amp;ADDRESS(1, COLUMN(X:X), 2))))=0, "", IFERROR(SUMPRODUCT(SUMIF(INDIRECT("'"&amp;O[O]&amp;"'!$a:$a"),$A20,INDIRECT("'"&amp;O[O]&amp;"'!"&amp;ADDRESS(1, COLUMN(X:X), 2)&amp;":"&amp;ADDRESS(1, COLUMN(X:X), 2)))),))</f>
        <v/>
      </c>
      <c r="AA20" s="917">
        <f ca="1">IF(SUMPRODUCT(SUMIF(INDIRECT("'"&amp;O[O]&amp;"'!$a:$a"),$A20,INDIRECT("'"&amp;O[O]&amp;"'!"&amp;ADDRESS(1, COLUMN(Y:Y), 2)&amp;":"&amp;ADDRESS(1, COLUMN(Y:Y), 2))))=0, "", IFERROR(SUMPRODUCT(SUMIF(INDIRECT("'"&amp;O[O]&amp;"'!$a:$a"),$A20,INDIRECT("'"&amp;O[O]&amp;"'!"&amp;ADDRESS(1, COLUMN(Y:Y), 2)&amp;":"&amp;ADDRESS(1, COLUMN(Y:Y), 2)))),))</f>
        <v>16</v>
      </c>
      <c r="AB20" s="917" t="str">
        <f ca="1">IF(SUMPRODUCT(SUMIF(INDIRECT("'"&amp;O[O]&amp;"'!$a:$a"),$A20,INDIRECT("'"&amp;O[O]&amp;"'!"&amp;ADDRESS(1, COLUMN(Z:Z), 2)&amp;":"&amp;ADDRESS(1, COLUMN(Z:Z), 2))))=0, "", IFERROR(SUMPRODUCT(SUMIF(INDIRECT("'"&amp;O[O]&amp;"'!$a:$a"),$A20,INDIRECT("'"&amp;O[O]&amp;"'!"&amp;ADDRESS(1, COLUMN(Z:Z), 2)&amp;":"&amp;ADDRESS(1, COLUMN(Z:Z), 2)))),))</f>
        <v/>
      </c>
      <c r="AC20" s="917" t="str">
        <f ca="1">IF(SUMPRODUCT(SUMIF(INDIRECT("'"&amp;O[O]&amp;"'!$a:$a"),$A20,INDIRECT("'"&amp;O[O]&amp;"'!"&amp;ADDRESS(1, COLUMN(AA:AA), 2)&amp;":"&amp;ADDRESS(1, COLUMN(AA:AA), 2))))=0, "", IFERROR(SUMPRODUCT(SUMIF(INDIRECT("'"&amp;O[O]&amp;"'!$a:$a"),$A20,INDIRECT("'"&amp;O[O]&amp;"'!"&amp;ADDRESS(1, COLUMN(AA:AA), 2)&amp;":"&amp;ADDRESS(1, COLUMN(AA:AA), 2)))),))</f>
        <v/>
      </c>
      <c r="AD20" s="917" t="str">
        <f ca="1">IF(SUMPRODUCT(SUMIF(INDIRECT("'"&amp;O[O]&amp;"'!$a:$a"),$A20,INDIRECT("'"&amp;O[O]&amp;"'!"&amp;ADDRESS(1, COLUMN(AB:AB), 2)&amp;":"&amp;ADDRESS(1, COLUMN(AB:AB), 2))))=0, "", IFERROR(SUMPRODUCT(SUMIF(INDIRECT("'"&amp;O[O]&amp;"'!$a:$a"),$A20,INDIRECT("'"&amp;O[O]&amp;"'!"&amp;ADDRESS(1, COLUMN(AB:AB), 2)&amp;":"&amp;ADDRESS(1, COLUMN(AB:AB), 2)))),))</f>
        <v/>
      </c>
      <c r="AE20" s="917">
        <f ca="1">IF(SUMPRODUCT(SUMIF(INDIRECT("'"&amp;O[O]&amp;"'!$a:$a"),$A20,INDIRECT("'"&amp;O[O]&amp;"'!"&amp;ADDRESS(1, COLUMN(AC:AC), 2)&amp;":"&amp;ADDRESS(1, COLUMN(AC:AC), 2))))=0, "", IFERROR(SUMPRODUCT(SUMIF(INDIRECT("'"&amp;O[O]&amp;"'!$a:$a"),$A20,INDIRECT("'"&amp;O[O]&amp;"'!"&amp;ADDRESS(1, COLUMN(AC:AC), 2)&amp;":"&amp;ADDRESS(1, COLUMN(AC:AC), 2)))),))</f>
        <v>556</v>
      </c>
      <c r="AF20" s="917">
        <f ca="1">IF(SUMPRODUCT(SUMIF(INDIRECT("'"&amp;O[O]&amp;"'!$a:$a"),$A20,INDIRECT("'"&amp;O[O]&amp;"'!"&amp;ADDRESS(1, COLUMN(AD:AD), 2)&amp;":"&amp;ADDRESS(1, COLUMN(AD:AD), 2))))=0, "", IFERROR(SUMPRODUCT(SUMIF(INDIRECT("'"&amp;O[O]&amp;"'!$a:$a"),$A20,INDIRECT("'"&amp;O[O]&amp;"'!"&amp;ADDRESS(1, COLUMN(AD:AD), 2)&amp;":"&amp;ADDRESS(1, COLUMN(AD:AD), 2)))),))</f>
        <v>15</v>
      </c>
      <c r="AG20" s="917" t="str">
        <f ca="1">IF(SUMPRODUCT(SUMIF(INDIRECT("'"&amp;O[O]&amp;"'!$a:$a"),$A20,INDIRECT("'"&amp;O[O]&amp;"'!"&amp;ADDRESS(1, COLUMN(AE:AE), 2)&amp;":"&amp;ADDRESS(1, COLUMN(AE:AE), 2))))=0, "", IFERROR(SUMPRODUCT(SUMIF(INDIRECT("'"&amp;O[O]&amp;"'!$a:$a"),$A20,INDIRECT("'"&amp;O[O]&amp;"'!"&amp;ADDRESS(1, COLUMN(AE:AE), 2)&amp;":"&amp;ADDRESS(1, COLUMN(AE:AE), 2)))),))</f>
        <v/>
      </c>
      <c r="AH20" s="917" t="str">
        <f ca="1">IF(SUMPRODUCT(SUMIF(INDIRECT("'"&amp;O[O]&amp;"'!$a:$a"),$A20,INDIRECT("'"&amp;O[O]&amp;"'!"&amp;ADDRESS(1, COLUMN(AF:AF), 2)&amp;":"&amp;ADDRESS(1, COLUMN(AF:AF), 2))))=0, "", IFERROR(SUMPRODUCT(SUMIF(INDIRECT("'"&amp;O[O]&amp;"'!$a:$a"),$A20,INDIRECT("'"&amp;O[O]&amp;"'!"&amp;ADDRESS(1, COLUMN(AF:AF), 2)&amp;":"&amp;ADDRESS(1, COLUMN(AF:AF), 2)))),))</f>
        <v/>
      </c>
      <c r="AI20" s="917" t="str">
        <f ca="1">IF(SUMPRODUCT(SUMIF(INDIRECT("'"&amp;O[O]&amp;"'!$a:$a"),$A20,INDIRECT("'"&amp;O[O]&amp;"'!"&amp;ADDRESS(1, COLUMN(AG:AG), 2)&amp;":"&amp;ADDRESS(1, COLUMN(AG:AG), 2))))=0, "", IFERROR(SUMPRODUCT(SUMIF(INDIRECT("'"&amp;O[O]&amp;"'!$a:$a"),$A20,INDIRECT("'"&amp;O[O]&amp;"'!"&amp;ADDRESS(1, COLUMN(AG:AG), 2)&amp;":"&amp;ADDRESS(1, COLUMN(AG:AG), 2)))),))</f>
        <v/>
      </c>
      <c r="AJ20" s="917" t="str">
        <f ca="1">IF(SUMPRODUCT(SUMIF(INDIRECT("'"&amp;O[O]&amp;"'!$a:$a"),$A20,INDIRECT("'"&amp;O[O]&amp;"'!"&amp;ADDRESS(1, COLUMN(AH:AH), 2)&amp;":"&amp;ADDRESS(1, COLUMN(AH:AH), 2))))=0, "", IFERROR(SUMPRODUCT(SUMIF(INDIRECT("'"&amp;O[O]&amp;"'!$a:$a"),$A20,INDIRECT("'"&amp;O[O]&amp;"'!"&amp;ADDRESS(1, COLUMN(AH:AH), 2)&amp;":"&amp;ADDRESS(1, COLUMN(AH:AH), 2)))),))</f>
        <v/>
      </c>
      <c r="AK20" s="917" t="str">
        <f ca="1">IF(SUMPRODUCT(SUMIF(INDIRECT("'"&amp;O[O]&amp;"'!$a:$a"),$A20,INDIRECT("'"&amp;O[O]&amp;"'!"&amp;ADDRESS(1, COLUMN(AI:AI), 2)&amp;":"&amp;ADDRESS(1, COLUMN(AI:AI), 2))))=0, "", IFERROR(SUMPRODUCT(SUMIF(INDIRECT("'"&amp;O[O]&amp;"'!$a:$a"),$A20,INDIRECT("'"&amp;O[O]&amp;"'!"&amp;ADDRESS(1, COLUMN(AI:AI), 2)&amp;":"&amp;ADDRESS(1, COLUMN(AI:AI), 2)))),))</f>
        <v/>
      </c>
      <c r="AL20" s="919" t="str">
        <f ca="1">IF(SUMPRODUCT(SUMIF(INDIRECT("'"&amp;O[O]&amp;"'!$a:$a"),$A20,INDIRECT("'"&amp;O[O]&amp;"'!"&amp;ADDRESS(1, COLUMN(AJ:AJ), 2)&amp;":"&amp;ADDRESS(1, COLUMN(AJ:AJ), 2))))=0, "", IFERROR(SUMPRODUCT(SUMIF(INDIRECT("'"&amp;O[O]&amp;"'!$a:$a"),$A20,INDIRECT("'"&amp;O[O]&amp;"'!"&amp;ADDRESS(1, COLUMN(AJ:AJ), 2)&amp;":"&amp;ADDRESS(1, COLUMN(AJ:AJ), 2)))),))</f>
        <v/>
      </c>
    </row>
    <row r="21" spans="1:38" s="763" customFormat="1">
      <c r="A21" s="920" t="s">
        <v>839</v>
      </c>
      <c r="B21" s="921" t="s">
        <v>43</v>
      </c>
      <c r="C21" s="921"/>
      <c r="D21" s="921"/>
      <c r="E21" s="917" t="str">
        <f ca="1">IFERROR(IF(SUMPRODUCT(SUMIF(INDIRECT("'"&amp;O[O]&amp;"'!$a:$a"),$A21,INDIRECT("'"&amp;O[O]&amp;"'!"&amp;ADDRESS(1, COLUMN(F:F), 2)&amp;":"&amp;ADDRESS(1, COLUMN(F:F), 2))))=0, "", SUMPRODUCT(SUMIF(INDIRECT("'"&amp;O[O]&amp;"'!$a:$a"),$A21,INDIRECT("'"&amp;O[O]&amp;"'!"&amp;ADDRESS(1, COLUMN(F:F), 2)&amp;":"&amp;ADDRESS(1, COLUMN(F:F), 2))))),)</f>
        <v/>
      </c>
      <c r="F21" s="917" t="str">
        <f ca="1">IFERROR(IF(SUMPRODUCT(SUMIF(INDIRECT("'"&amp;O[O]&amp;"'!$a:$a"),$A21,INDIRECT("'"&amp;O[O]&amp;"'!"&amp;ADDRESS(1, COLUMN(G:G), 2)&amp;":"&amp;ADDRESS(1, COLUMN(G:G), 2))))=0, "", SUMPRODUCT(SUMIF(INDIRECT("'"&amp;O[O]&amp;"'!$a:$a"),$A21,INDIRECT("'"&amp;O[O]&amp;"'!"&amp;ADDRESS(1, COLUMN(G:G), 2)&amp;":"&amp;ADDRESS(1, COLUMN(G:G), 2))))),)</f>
        <v/>
      </c>
      <c r="G21" s="914">
        <f t="shared" ref="G21:G54" ca="1" si="4">IF(SUM(H21:I21)=0, "", SUM(H21:I21))</f>
        <v>4</v>
      </c>
      <c r="H21" s="917" t="str">
        <f ca="1">IFERROR(IF(SUMPRODUCT(SUMIF(INDIRECT("'"&amp;O[O]&amp;"'!$a:$a"),$A21,INDIRECT("'"&amp;O[O]&amp;"'!"&amp;ADDRESS(1, COLUMN(I:I), 2)&amp;":"&amp;ADDRESS(1, COLUMN(I:I), 2))))=0, "", SUMPRODUCT(SUMIF(INDIRECT("'"&amp;O[O]&amp;"'!$a:$a"),$A21,INDIRECT("'"&amp;O[O]&amp;"'!"&amp;ADDRESS(1, COLUMN(I:I), 2)&amp;":"&amp;ADDRESS(1, COLUMN(I:I), 2))))),)</f>
        <v/>
      </c>
      <c r="I21" s="917">
        <f ca="1">IFERROR(IF(SUMPRODUCT(SUMIF(INDIRECT("'"&amp;O[O]&amp;"'!$a:$a"),$A21,INDIRECT("'"&amp;O[O]&amp;"'!"&amp;ADDRESS(1, COLUMN(J:J), 2)&amp;":"&amp;ADDRESS(1, COLUMN(J:J), 2))))=0, "", SUMPRODUCT(SUMIF(INDIRECT("'"&amp;O[O]&amp;"'!$a:$a"),$A21,INDIRECT("'"&amp;O[O]&amp;"'!"&amp;ADDRESS(1, COLUMN(J:J), 2)&amp;":"&amp;ADDRESS(1, COLUMN(J:J), 2))))),)</f>
        <v>4</v>
      </c>
      <c r="J21" s="917" t="str">
        <f ca="1">IFERROR(IF(SUMPRODUCT(SUMIF(INDIRECT("'"&amp;O[O]&amp;"'!$a:$a"),$A21,INDIRECT("'"&amp;O[O]&amp;"'!"&amp;ADDRESS(1, COLUMN(K:K), 2)&amp;":"&amp;ADDRESS(1, COLUMN(K:K), 2))))=0, "", SUMPRODUCT(SUMIF(INDIRECT("'"&amp;O[O]&amp;"'!$a:$a"),$A21,INDIRECT("'"&amp;O[O]&amp;"'!"&amp;ADDRESS(1, COLUMN(K:K), 2)&amp;":"&amp;ADDRESS(1, COLUMN(K:K), 2))))),)</f>
        <v/>
      </c>
      <c r="K21" s="922" t="s">
        <v>776</v>
      </c>
      <c r="L21" s="922" t="s">
        <v>776</v>
      </c>
      <c r="M21" s="917" t="str">
        <f ca="1">IF(SUMPRODUCT(SUMIF(INDIRECT("'"&amp;O[O]&amp;"'!$a:$a"),$A21,INDIRECT("'"&amp;O[O]&amp;"'!"&amp;ADDRESS(1, COLUMN(L:L), 2)&amp;":"&amp;ADDRESS(1, COLUMN(L:L), 2))))=0, "", IFERROR(SUMPRODUCT(SUMIF(INDIRECT("'"&amp;O[O]&amp;"'!$a:$a"),$A21,INDIRECT("'"&amp;O[O]&amp;"'!"&amp;ADDRESS(1, COLUMN(L:L), 2)&amp;":"&amp;ADDRESS(1, COLUMN(L:L), 2)))),))</f>
        <v/>
      </c>
      <c r="N21" s="917" t="str">
        <f ca="1">IF(SUMPRODUCT(SUMIF(INDIRECT("'"&amp;O[O]&amp;"'!$a:$a"),$A21,INDIRECT("'"&amp;O[O]&amp;"'!"&amp;ADDRESS(1, COLUMN(M:M), 2)&amp;":"&amp;ADDRESS(1, COLUMN(M:M), 2))))=0, "", IFERROR(SUMPRODUCT(SUMIF(INDIRECT("'"&amp;O[O]&amp;"'!$a:$a"),$A21,INDIRECT("'"&amp;O[O]&amp;"'!"&amp;ADDRESS(1, COLUMN(M:M), 2)&amp;":"&amp;ADDRESS(1, COLUMN(M:M), 2)))),))</f>
        <v/>
      </c>
      <c r="O21" s="917" t="str">
        <f ca="1">IF(SUMPRODUCT(SUMIF(INDIRECT("'"&amp;O[O]&amp;"'!$a:$a"),$A21,INDIRECT("'"&amp;O[O]&amp;"'!"&amp;ADDRESS(1, COLUMN(N:N), 2)&amp;":"&amp;ADDRESS(1, COLUMN(N:N), 2))))=0, "", IFERROR(SUMPRODUCT(SUMIF(INDIRECT("'"&amp;O[O]&amp;"'!$a:$a"),$A21,INDIRECT("'"&amp;O[O]&amp;"'!"&amp;ADDRESS(1, COLUMN(N:N), 2)&amp;":"&amp;ADDRESS(1, COLUMN(N:N), 2)))),))</f>
        <v/>
      </c>
      <c r="P21" s="917" t="str">
        <f ca="1">IF(SUMPRODUCT(SUMIF(INDIRECT("'"&amp;O[O]&amp;"'!$a:$a"),$A21,INDIRECT("'"&amp;O[O]&amp;"'!"&amp;ADDRESS(1, COLUMN(O:O), 2)&amp;":"&amp;ADDRESS(1, COLUMN(O:O), 2))))=0, "", IFERROR(SUMPRODUCT(SUMIF(INDIRECT("'"&amp;O[O]&amp;"'!$a:$a"),$A21,INDIRECT("'"&amp;O[O]&amp;"'!"&amp;ADDRESS(1, COLUMN(O:O), 2)&amp;":"&amp;ADDRESS(1, COLUMN(O:O), 2)))),))</f>
        <v/>
      </c>
      <c r="Q21" s="917" t="str">
        <f ca="1">IF(SUMPRODUCT(SUMIF(INDIRECT("'"&amp;O[O]&amp;"'!$a:$a"),$A21,INDIRECT("'"&amp;O[O]&amp;"'!"&amp;ADDRESS(1, COLUMN(P:P), 2)&amp;":"&amp;ADDRESS(1, COLUMN(P:P), 2))))=0, "", IFERROR(SUMPRODUCT(SUMIF(INDIRECT("'"&amp;O[O]&amp;"'!$a:$a"),$A21,INDIRECT("'"&amp;O[O]&amp;"'!"&amp;ADDRESS(1, COLUMN(P:P), 2)&amp;":"&amp;ADDRESS(1, COLUMN(P:P), 2)))),))</f>
        <v/>
      </c>
      <c r="R21" s="917" t="str">
        <f ca="1">IF(SUMPRODUCT(SUMIF(INDIRECT("'"&amp;O[O]&amp;"'!$a:$a"),$A21,INDIRECT("'"&amp;O[O]&amp;"'!"&amp;ADDRESS(1, COLUMN(Q:Q), 2)&amp;":"&amp;ADDRESS(1, COLUMN(Q:Q), 2))))=0, "", IFERROR(SUMPRODUCT(SUMIF(INDIRECT("'"&amp;O[O]&amp;"'!$a:$a"),$A21,INDIRECT("'"&amp;O[O]&amp;"'!"&amp;ADDRESS(1, COLUMN(Q:Q), 2)&amp;":"&amp;ADDRESS(1, COLUMN(Q:Q), 2)))),))</f>
        <v/>
      </c>
      <c r="S21" s="917" t="str">
        <f ca="1">IF(SUMPRODUCT(SUMIF(INDIRECT("'"&amp;O[O]&amp;"'!$a:$a"),$A21,INDIRECT("'"&amp;O[O]&amp;"'!"&amp;ADDRESS(1, COLUMN(R:R), 2)&amp;":"&amp;ADDRESS(1, COLUMN(R:R), 2))))=0, "", IFERROR(SUMPRODUCT(SUMIF(INDIRECT("'"&amp;O[O]&amp;"'!$a:$a"),$A21,INDIRECT("'"&amp;O[O]&amp;"'!"&amp;ADDRESS(1, COLUMN(R:R), 2)&amp;":"&amp;ADDRESS(1, COLUMN(R:R), 2)))),))</f>
        <v/>
      </c>
      <c r="T21" s="917" t="str">
        <f ca="1">IF(SUMPRODUCT(SUMIF(INDIRECT("'"&amp;O[O]&amp;"'!$a:$a"),$A21,INDIRECT("'"&amp;O[O]&amp;"'!"&amp;ADDRESS(1, COLUMN(S:S), 2)&amp;":"&amp;ADDRESS(1, COLUMN(S:S), 2))))=0, "", IFERROR(SUMPRODUCT(SUMIF(INDIRECT("'"&amp;O[O]&amp;"'!$a:$a"),$A21,INDIRECT("'"&amp;O[O]&amp;"'!"&amp;ADDRESS(1, COLUMN(S:S), 2)&amp;":"&amp;ADDRESS(1, COLUMN(S:S), 2)))),))</f>
        <v/>
      </c>
      <c r="U21" s="917" t="str">
        <f ca="1">IF(SUMPRODUCT(SUMIF(INDIRECT("'"&amp;O[O]&amp;"'!$a:$a"),$A21,INDIRECT("'"&amp;O[O]&amp;"'!"&amp;ADDRESS(1, COLUMN(T:T), 2)&amp;":"&amp;ADDRESS(1, COLUMN(T:T), 2))))=0, "", IFERROR(SUMPRODUCT(SUMIF(INDIRECT("'"&amp;O[O]&amp;"'!$a:$a"),$A21,INDIRECT("'"&amp;O[O]&amp;"'!"&amp;ADDRESS(1, COLUMN(T:T), 2)&amp;":"&amp;ADDRESS(1, COLUMN(T:T), 2)))),))</f>
        <v/>
      </c>
      <c r="V21" s="113" t="str">
        <f t="shared" ref="V21:V54" ca="1" si="5">IF(SUM(W21:X21)=0, "", SUM(W21:X21))</f>
        <v/>
      </c>
      <c r="W21" s="917" t="str">
        <f ca="1">IF(SUMPRODUCT(SUMIF(INDIRECT("'"&amp;O[O]&amp;"'!$a:$a"),$A21,INDIRECT("'"&amp;O[O]&amp;"'!"&amp;ADDRESS(1, COLUMN(U:U), 2)&amp;":"&amp;ADDRESS(1, COLUMN(U:U), 2))))=0, "", IFERROR(SUMPRODUCT(SUMIF(INDIRECT("'"&amp;O[O]&amp;"'!$a:$a"),$A21,INDIRECT("'"&amp;O[O]&amp;"'!"&amp;ADDRESS(1, COLUMN(U:U), 2)&amp;":"&amp;ADDRESS(1, COLUMN(U:U), 2)))),))</f>
        <v/>
      </c>
      <c r="X21" s="917" t="str">
        <f ca="1">IF(SUMPRODUCT(SUMIF(INDIRECT("'"&amp;O[O]&amp;"'!$a:$a"),$A21,INDIRECT("'"&amp;O[O]&amp;"'!"&amp;ADDRESS(1, COLUMN(V:V), 2)&amp;":"&amp;ADDRESS(1, COLUMN(V:V), 2))))=0, "", IFERROR(SUMPRODUCT(SUMIF(INDIRECT("'"&amp;O[O]&amp;"'!$a:$a"),$A21,INDIRECT("'"&amp;O[O]&amp;"'!"&amp;ADDRESS(1, COLUMN(V:V), 2)&amp;":"&amp;ADDRESS(1, COLUMN(V:V), 2)))),))</f>
        <v/>
      </c>
      <c r="Y21" s="917" t="str">
        <f ca="1">IF(SUMPRODUCT(SUMIF(INDIRECT("'"&amp;O[O]&amp;"'!$a:$a"),$A21,INDIRECT("'"&amp;O[O]&amp;"'!"&amp;ADDRESS(1, COLUMN(W:W), 2)&amp;":"&amp;ADDRESS(1, COLUMN(W:W), 2))))=0, "", IFERROR(SUMPRODUCT(SUMIF(INDIRECT("'"&amp;O[O]&amp;"'!$a:$a"),$A21,INDIRECT("'"&amp;O[O]&amp;"'!"&amp;ADDRESS(1, COLUMN(W:W), 2)&amp;":"&amp;ADDRESS(1, COLUMN(W:W), 2)))),))</f>
        <v/>
      </c>
      <c r="Z21" s="917" t="str">
        <f ca="1">IF(SUMPRODUCT(SUMIF(INDIRECT("'"&amp;O[O]&amp;"'!$a:$a"),$A21,INDIRECT("'"&amp;O[O]&amp;"'!"&amp;ADDRESS(1, COLUMN(X:X), 2)&amp;":"&amp;ADDRESS(1, COLUMN(X:X), 2))))=0, "", IFERROR(SUMPRODUCT(SUMIF(INDIRECT("'"&amp;O[O]&amp;"'!$a:$a"),$A21,INDIRECT("'"&amp;O[O]&amp;"'!"&amp;ADDRESS(1, COLUMN(X:X), 2)&amp;":"&amp;ADDRESS(1, COLUMN(X:X), 2)))),))</f>
        <v/>
      </c>
      <c r="AA21" s="917" t="str">
        <f ca="1">IF(SUMPRODUCT(SUMIF(INDIRECT("'"&amp;O[O]&amp;"'!$a:$a"),$A21,INDIRECT("'"&amp;O[O]&amp;"'!"&amp;ADDRESS(1, COLUMN(Y:Y), 2)&amp;":"&amp;ADDRESS(1, COLUMN(Y:Y), 2))))=0, "", IFERROR(SUMPRODUCT(SUMIF(INDIRECT("'"&amp;O[O]&amp;"'!$a:$a"),$A21,INDIRECT("'"&amp;O[O]&amp;"'!"&amp;ADDRESS(1, COLUMN(Y:Y), 2)&amp;":"&amp;ADDRESS(1, COLUMN(Y:Y), 2)))),))</f>
        <v/>
      </c>
      <c r="AB21" s="917" t="str">
        <f ca="1">IF(SUMPRODUCT(SUMIF(INDIRECT("'"&amp;O[O]&amp;"'!$a:$a"),$A21,INDIRECT("'"&amp;O[O]&amp;"'!"&amp;ADDRESS(1, COLUMN(Z:Z), 2)&amp;":"&amp;ADDRESS(1, COLUMN(Z:Z), 2))))=0, "", IFERROR(SUMPRODUCT(SUMIF(INDIRECT("'"&amp;O[O]&amp;"'!$a:$a"),$A21,INDIRECT("'"&amp;O[O]&amp;"'!"&amp;ADDRESS(1, COLUMN(Z:Z), 2)&amp;":"&amp;ADDRESS(1, COLUMN(Z:Z), 2)))),))</f>
        <v/>
      </c>
      <c r="AC21" s="917" t="str">
        <f ca="1">IF(SUMPRODUCT(SUMIF(INDIRECT("'"&amp;O[O]&amp;"'!$a:$a"),$A21,INDIRECT("'"&amp;O[O]&amp;"'!"&amp;ADDRESS(1, COLUMN(AA:AA), 2)&amp;":"&amp;ADDRESS(1, COLUMN(AA:AA), 2))))=0, "", IFERROR(SUMPRODUCT(SUMIF(INDIRECT("'"&amp;O[O]&amp;"'!$a:$a"),$A21,INDIRECT("'"&amp;O[O]&amp;"'!"&amp;ADDRESS(1, COLUMN(AA:AA), 2)&amp;":"&amp;ADDRESS(1, COLUMN(AA:AA), 2)))),))</f>
        <v/>
      </c>
      <c r="AD21" s="917" t="str">
        <f ca="1">IF(SUMPRODUCT(SUMIF(INDIRECT("'"&amp;O[O]&amp;"'!$a:$a"),$A21,INDIRECT("'"&amp;O[O]&amp;"'!"&amp;ADDRESS(1, COLUMN(AB:AB), 2)&amp;":"&amp;ADDRESS(1, COLUMN(AB:AB), 2))))=0, "", IFERROR(SUMPRODUCT(SUMIF(INDIRECT("'"&amp;O[O]&amp;"'!$a:$a"),$A21,INDIRECT("'"&amp;O[O]&amp;"'!"&amp;ADDRESS(1, COLUMN(AB:AB), 2)&amp;":"&amp;ADDRESS(1, COLUMN(AB:AB), 2)))),))</f>
        <v/>
      </c>
      <c r="AE21" s="917" t="str">
        <f ca="1">IF(SUMPRODUCT(SUMIF(INDIRECT("'"&amp;O[O]&amp;"'!$a:$a"),$A21,INDIRECT("'"&amp;O[O]&amp;"'!"&amp;ADDRESS(1, COLUMN(AC:AC), 2)&amp;":"&amp;ADDRESS(1, COLUMN(AC:AC), 2))))=0, "", IFERROR(SUMPRODUCT(SUMIF(INDIRECT("'"&amp;O[O]&amp;"'!$a:$a"),$A21,INDIRECT("'"&amp;O[O]&amp;"'!"&amp;ADDRESS(1, COLUMN(AC:AC), 2)&amp;":"&amp;ADDRESS(1, COLUMN(AC:AC), 2)))),))</f>
        <v/>
      </c>
      <c r="AF21" s="917" t="str">
        <f ca="1">IF(SUMPRODUCT(SUMIF(INDIRECT("'"&amp;O[O]&amp;"'!$a:$a"),$A21,INDIRECT("'"&amp;O[O]&amp;"'!"&amp;ADDRESS(1, COLUMN(AD:AD), 2)&amp;":"&amp;ADDRESS(1, COLUMN(AD:AD), 2))))=0, "", IFERROR(SUMPRODUCT(SUMIF(INDIRECT("'"&amp;O[O]&amp;"'!$a:$a"),$A21,INDIRECT("'"&amp;O[O]&amp;"'!"&amp;ADDRESS(1, COLUMN(AD:AD), 2)&amp;":"&amp;ADDRESS(1, COLUMN(AD:AD), 2)))),))</f>
        <v/>
      </c>
      <c r="AG21" s="917" t="str">
        <f ca="1">IF(SUMPRODUCT(SUMIF(INDIRECT("'"&amp;O[O]&amp;"'!$a:$a"),$A21,INDIRECT("'"&amp;O[O]&amp;"'!"&amp;ADDRESS(1, COLUMN(AE:AE), 2)&amp;":"&amp;ADDRESS(1, COLUMN(AE:AE), 2))))=0, "", IFERROR(SUMPRODUCT(SUMIF(INDIRECT("'"&amp;O[O]&amp;"'!$a:$a"),$A21,INDIRECT("'"&amp;O[O]&amp;"'!"&amp;ADDRESS(1, COLUMN(AE:AE), 2)&amp;":"&amp;ADDRESS(1, COLUMN(AE:AE), 2)))),))</f>
        <v/>
      </c>
      <c r="AH21" s="917" t="str">
        <f ca="1">IF(SUMPRODUCT(SUMIF(INDIRECT("'"&amp;O[O]&amp;"'!$a:$a"),$A21,INDIRECT("'"&amp;O[O]&amp;"'!"&amp;ADDRESS(1, COLUMN(AF:AF), 2)&amp;":"&amp;ADDRESS(1, COLUMN(AF:AF), 2))))=0, "", IFERROR(SUMPRODUCT(SUMIF(INDIRECT("'"&amp;O[O]&amp;"'!$a:$a"),$A21,INDIRECT("'"&amp;O[O]&amp;"'!"&amp;ADDRESS(1, COLUMN(AF:AF), 2)&amp;":"&amp;ADDRESS(1, COLUMN(AF:AF), 2)))),))</f>
        <v/>
      </c>
      <c r="AI21" s="917" t="str">
        <f ca="1">IF(SUMPRODUCT(SUMIF(INDIRECT("'"&amp;O[O]&amp;"'!$a:$a"),$A21,INDIRECT("'"&amp;O[O]&amp;"'!"&amp;ADDRESS(1, COLUMN(AG:AG), 2)&amp;":"&amp;ADDRESS(1, COLUMN(AG:AG), 2))))=0, "", IFERROR(SUMPRODUCT(SUMIF(INDIRECT("'"&amp;O[O]&amp;"'!$a:$a"),$A21,INDIRECT("'"&amp;O[O]&amp;"'!"&amp;ADDRESS(1, COLUMN(AG:AG), 2)&amp;":"&amp;ADDRESS(1, COLUMN(AG:AG), 2)))),))</f>
        <v/>
      </c>
      <c r="AJ21" s="917" t="str">
        <f ca="1">IF(SUMPRODUCT(SUMIF(INDIRECT("'"&amp;O[O]&amp;"'!$a:$a"),$A21,INDIRECT("'"&amp;O[O]&amp;"'!"&amp;ADDRESS(1, COLUMN(AH:AH), 2)&amp;":"&amp;ADDRESS(1, COLUMN(AH:AH), 2))))=0, "", IFERROR(SUMPRODUCT(SUMIF(INDIRECT("'"&amp;O[O]&amp;"'!$a:$a"),$A21,INDIRECT("'"&amp;O[O]&amp;"'!"&amp;ADDRESS(1, COLUMN(AH:AH), 2)&amp;":"&amp;ADDRESS(1, COLUMN(AH:AH), 2)))),))</f>
        <v/>
      </c>
      <c r="AK21" s="917" t="str">
        <f ca="1">IF(SUMPRODUCT(SUMIF(INDIRECT("'"&amp;O[O]&amp;"'!$a:$a"),$A21,INDIRECT("'"&amp;O[O]&amp;"'!"&amp;ADDRESS(1, COLUMN(AI:AI), 2)&amp;":"&amp;ADDRESS(1, COLUMN(AI:AI), 2))))=0, "", IFERROR(SUMPRODUCT(SUMIF(INDIRECT("'"&amp;O[O]&amp;"'!$a:$a"),$A21,INDIRECT("'"&amp;O[O]&amp;"'!"&amp;ADDRESS(1, COLUMN(AI:AI), 2)&amp;":"&amp;ADDRESS(1, COLUMN(AI:AI), 2)))),))</f>
        <v/>
      </c>
      <c r="AL21" s="919" t="str">
        <f ca="1">IF(SUMPRODUCT(SUMIF(INDIRECT("'"&amp;O[O]&amp;"'!$a:$a"),$A21,INDIRECT("'"&amp;O[O]&amp;"'!"&amp;ADDRESS(1, COLUMN(AJ:AJ), 2)&amp;":"&amp;ADDRESS(1, COLUMN(AJ:AJ), 2))))=0, "", IFERROR(SUMPRODUCT(SUMIF(INDIRECT("'"&amp;O[O]&amp;"'!$a:$a"),$A21,INDIRECT("'"&amp;O[O]&amp;"'!"&amp;ADDRESS(1, COLUMN(AJ:AJ), 2)&amp;":"&amp;ADDRESS(1, COLUMN(AJ:AJ), 2)))),))</f>
        <v/>
      </c>
    </row>
    <row r="22" spans="1:38" s="763" customFormat="1">
      <c r="A22" s="920" t="s">
        <v>378</v>
      </c>
      <c r="B22" s="921" t="s">
        <v>43</v>
      </c>
      <c r="C22" s="921"/>
      <c r="D22" s="921"/>
      <c r="E22" s="917" t="str">
        <f ca="1">IFERROR(IF(SUMPRODUCT(SUMIF(INDIRECT("'"&amp;O[O]&amp;"'!$a:$a"),$A22,INDIRECT("'"&amp;O[O]&amp;"'!"&amp;ADDRESS(1, COLUMN(F:F), 2)&amp;":"&amp;ADDRESS(1, COLUMN(F:F), 2))))=0, "", SUMPRODUCT(SUMIF(INDIRECT("'"&amp;O[O]&amp;"'!$a:$a"),$A22,INDIRECT("'"&amp;O[O]&amp;"'!"&amp;ADDRESS(1, COLUMN(F:F), 2)&amp;":"&amp;ADDRESS(1, COLUMN(F:F), 2))))),)</f>
        <v/>
      </c>
      <c r="F22" s="917" t="str">
        <f ca="1">IFERROR(IF(SUMPRODUCT(SUMIF(INDIRECT("'"&amp;O[O]&amp;"'!$a:$a"),$A22,INDIRECT("'"&amp;O[O]&amp;"'!"&amp;ADDRESS(1, COLUMN(G:G), 2)&amp;":"&amp;ADDRESS(1, COLUMN(G:G), 2))))=0, "", SUMPRODUCT(SUMIF(INDIRECT("'"&amp;O[O]&amp;"'!$a:$a"),$A22,INDIRECT("'"&amp;O[O]&amp;"'!"&amp;ADDRESS(1, COLUMN(G:G), 2)&amp;":"&amp;ADDRESS(1, COLUMN(G:G), 2))))),)</f>
        <v/>
      </c>
      <c r="G22" s="914">
        <f t="shared" ca="1" si="4"/>
        <v>68</v>
      </c>
      <c r="H22" s="917" t="str">
        <f ca="1">IFERROR(IF(SUMPRODUCT(SUMIF(INDIRECT("'"&amp;O[O]&amp;"'!$a:$a"),$A22,INDIRECT("'"&amp;O[O]&amp;"'!"&amp;ADDRESS(1, COLUMN(I:I), 2)&amp;":"&amp;ADDRESS(1, COLUMN(I:I), 2))))=0, "", SUMPRODUCT(SUMIF(INDIRECT("'"&amp;O[O]&amp;"'!$a:$a"),$A22,INDIRECT("'"&amp;O[O]&amp;"'!"&amp;ADDRESS(1, COLUMN(I:I), 2)&amp;":"&amp;ADDRESS(1, COLUMN(I:I), 2))))),)</f>
        <v/>
      </c>
      <c r="I22" s="917">
        <f ca="1">IFERROR(IF(SUMPRODUCT(SUMIF(INDIRECT("'"&amp;O[O]&amp;"'!$a:$a"),$A22,INDIRECT("'"&amp;O[O]&amp;"'!"&amp;ADDRESS(1, COLUMN(J:J), 2)&amp;":"&amp;ADDRESS(1, COLUMN(J:J), 2))))=0, "", SUMPRODUCT(SUMIF(INDIRECT("'"&amp;O[O]&amp;"'!$a:$a"),$A22,INDIRECT("'"&amp;O[O]&amp;"'!"&amp;ADDRESS(1, COLUMN(J:J), 2)&amp;":"&amp;ADDRESS(1, COLUMN(J:J), 2))))),)</f>
        <v>68</v>
      </c>
      <c r="J22" s="917">
        <f ca="1">IFERROR(IF(SUMPRODUCT(SUMIF(INDIRECT("'"&amp;O[O]&amp;"'!$a:$a"),$A22,INDIRECT("'"&amp;O[O]&amp;"'!"&amp;ADDRESS(1, COLUMN(K:K), 2)&amp;":"&amp;ADDRESS(1, COLUMN(K:K), 2))))=0, "", SUMPRODUCT(SUMIF(INDIRECT("'"&amp;O[O]&amp;"'!$a:$a"),$A22,INDIRECT("'"&amp;O[O]&amp;"'!"&amp;ADDRESS(1, COLUMN(K:K), 2)&amp;":"&amp;ADDRESS(1, COLUMN(K:K), 2))))),)</f>
        <v>18</v>
      </c>
      <c r="K22" s="922" t="s">
        <v>776</v>
      </c>
      <c r="L22" s="922" t="s">
        <v>776</v>
      </c>
      <c r="M22" s="917" t="str">
        <f ca="1">IF(SUMPRODUCT(SUMIF(INDIRECT("'"&amp;O[O]&amp;"'!$a:$a"),$A22,INDIRECT("'"&amp;O[O]&amp;"'!"&amp;ADDRESS(1, COLUMN(L:L), 2)&amp;":"&amp;ADDRESS(1, COLUMN(L:L), 2))))=0, "", IFERROR(SUMPRODUCT(SUMIF(INDIRECT("'"&amp;O[O]&amp;"'!$a:$a"),$A22,INDIRECT("'"&amp;O[O]&amp;"'!"&amp;ADDRESS(1, COLUMN(L:L), 2)&amp;":"&amp;ADDRESS(1, COLUMN(L:L), 2)))),))</f>
        <v/>
      </c>
      <c r="N22" s="917" t="str">
        <f ca="1">IF(SUMPRODUCT(SUMIF(INDIRECT("'"&amp;O[O]&amp;"'!$a:$a"),$A22,INDIRECT("'"&amp;O[O]&amp;"'!"&amp;ADDRESS(1, COLUMN(M:M), 2)&amp;":"&amp;ADDRESS(1, COLUMN(M:M), 2))))=0, "", IFERROR(SUMPRODUCT(SUMIF(INDIRECT("'"&amp;O[O]&amp;"'!$a:$a"),$A22,INDIRECT("'"&amp;O[O]&amp;"'!"&amp;ADDRESS(1, COLUMN(M:M), 2)&amp;":"&amp;ADDRESS(1, COLUMN(M:M), 2)))),))</f>
        <v/>
      </c>
      <c r="O22" s="917" t="str">
        <f ca="1">IF(SUMPRODUCT(SUMIF(INDIRECT("'"&amp;O[O]&amp;"'!$a:$a"),$A22,INDIRECT("'"&amp;O[O]&amp;"'!"&amp;ADDRESS(1, COLUMN(N:N), 2)&amp;":"&amp;ADDRESS(1, COLUMN(N:N), 2))))=0, "", IFERROR(SUMPRODUCT(SUMIF(INDIRECT("'"&amp;O[O]&amp;"'!$a:$a"),$A22,INDIRECT("'"&amp;O[O]&amp;"'!"&amp;ADDRESS(1, COLUMN(N:N), 2)&amp;":"&amp;ADDRESS(1, COLUMN(N:N), 2)))),))</f>
        <v/>
      </c>
      <c r="P22" s="917" t="str">
        <f ca="1">IF(SUMPRODUCT(SUMIF(INDIRECT("'"&amp;O[O]&amp;"'!$a:$a"),$A22,INDIRECT("'"&amp;O[O]&amp;"'!"&amp;ADDRESS(1, COLUMN(O:O), 2)&amp;":"&amp;ADDRESS(1, COLUMN(O:O), 2))))=0, "", IFERROR(SUMPRODUCT(SUMIF(INDIRECT("'"&amp;O[O]&amp;"'!$a:$a"),$A22,INDIRECT("'"&amp;O[O]&amp;"'!"&amp;ADDRESS(1, COLUMN(O:O), 2)&amp;":"&amp;ADDRESS(1, COLUMN(O:O), 2)))),))</f>
        <v/>
      </c>
      <c r="Q22" s="917" t="str">
        <f ca="1">IF(SUMPRODUCT(SUMIF(INDIRECT("'"&amp;O[O]&amp;"'!$a:$a"),$A22,INDIRECT("'"&amp;O[O]&amp;"'!"&amp;ADDRESS(1, COLUMN(P:P), 2)&amp;":"&amp;ADDRESS(1, COLUMN(P:P), 2))))=0, "", IFERROR(SUMPRODUCT(SUMIF(INDIRECT("'"&amp;O[O]&amp;"'!$a:$a"),$A22,INDIRECT("'"&amp;O[O]&amp;"'!"&amp;ADDRESS(1, COLUMN(P:P), 2)&amp;":"&amp;ADDRESS(1, COLUMN(P:P), 2)))),))</f>
        <v/>
      </c>
      <c r="R22" s="917" t="str">
        <f ca="1">IF(SUMPRODUCT(SUMIF(INDIRECT("'"&amp;O[O]&amp;"'!$a:$a"),$A22,INDIRECT("'"&amp;O[O]&amp;"'!"&amp;ADDRESS(1, COLUMN(Q:Q), 2)&amp;":"&amp;ADDRESS(1, COLUMN(Q:Q), 2))))=0, "", IFERROR(SUMPRODUCT(SUMIF(INDIRECT("'"&amp;O[O]&amp;"'!$a:$a"),$A22,INDIRECT("'"&amp;O[O]&amp;"'!"&amp;ADDRESS(1, COLUMN(Q:Q), 2)&amp;":"&amp;ADDRESS(1, COLUMN(Q:Q), 2)))),))</f>
        <v/>
      </c>
      <c r="S22" s="917" t="str">
        <f ca="1">IF(SUMPRODUCT(SUMIF(INDIRECT("'"&amp;O[O]&amp;"'!$a:$a"),$A22,INDIRECT("'"&amp;O[O]&amp;"'!"&amp;ADDRESS(1, COLUMN(R:R), 2)&amp;":"&amp;ADDRESS(1, COLUMN(R:R), 2))))=0, "", IFERROR(SUMPRODUCT(SUMIF(INDIRECT("'"&amp;O[O]&amp;"'!$a:$a"),$A22,INDIRECT("'"&amp;O[O]&amp;"'!"&amp;ADDRESS(1, COLUMN(R:R), 2)&amp;":"&amp;ADDRESS(1, COLUMN(R:R), 2)))),))</f>
        <v/>
      </c>
      <c r="T22" s="917" t="str">
        <f ca="1">IF(SUMPRODUCT(SUMIF(INDIRECT("'"&amp;O[O]&amp;"'!$a:$a"),$A22,INDIRECT("'"&amp;O[O]&amp;"'!"&amp;ADDRESS(1, COLUMN(S:S), 2)&amp;":"&amp;ADDRESS(1, COLUMN(S:S), 2))))=0, "", IFERROR(SUMPRODUCT(SUMIF(INDIRECT("'"&amp;O[O]&amp;"'!$a:$a"),$A22,INDIRECT("'"&amp;O[O]&amp;"'!"&amp;ADDRESS(1, COLUMN(S:S), 2)&amp;":"&amp;ADDRESS(1, COLUMN(S:S), 2)))),))</f>
        <v/>
      </c>
      <c r="U22" s="917" t="str">
        <f ca="1">IF(SUMPRODUCT(SUMIF(INDIRECT("'"&amp;O[O]&amp;"'!$a:$a"),$A22,INDIRECT("'"&amp;O[O]&amp;"'!"&amp;ADDRESS(1, COLUMN(T:T), 2)&amp;":"&amp;ADDRESS(1, COLUMN(T:T), 2))))=0, "", IFERROR(SUMPRODUCT(SUMIF(INDIRECT("'"&amp;O[O]&amp;"'!$a:$a"),$A22,INDIRECT("'"&amp;O[O]&amp;"'!"&amp;ADDRESS(1, COLUMN(T:T), 2)&amp;":"&amp;ADDRESS(1, COLUMN(T:T), 2)))),))</f>
        <v/>
      </c>
      <c r="V22" s="113" t="str">
        <f t="shared" ca="1" si="5"/>
        <v/>
      </c>
      <c r="W22" s="917" t="str">
        <f ca="1">IF(SUMPRODUCT(SUMIF(INDIRECT("'"&amp;O[O]&amp;"'!$a:$a"),$A22,INDIRECT("'"&amp;O[O]&amp;"'!"&amp;ADDRESS(1, COLUMN(U:U), 2)&amp;":"&amp;ADDRESS(1, COLUMN(U:U), 2))))=0, "", IFERROR(SUMPRODUCT(SUMIF(INDIRECT("'"&amp;O[O]&amp;"'!$a:$a"),$A22,INDIRECT("'"&amp;O[O]&amp;"'!"&amp;ADDRESS(1, COLUMN(U:U), 2)&amp;":"&amp;ADDRESS(1, COLUMN(U:U), 2)))),))</f>
        <v/>
      </c>
      <c r="X22" s="917" t="str">
        <f ca="1">IF(SUMPRODUCT(SUMIF(INDIRECT("'"&amp;O[O]&amp;"'!$a:$a"),$A22,INDIRECT("'"&amp;O[O]&amp;"'!"&amp;ADDRESS(1, COLUMN(V:V), 2)&amp;":"&amp;ADDRESS(1, COLUMN(V:V), 2))))=0, "", IFERROR(SUMPRODUCT(SUMIF(INDIRECT("'"&amp;O[O]&amp;"'!$a:$a"),$A22,INDIRECT("'"&amp;O[O]&amp;"'!"&amp;ADDRESS(1, COLUMN(V:V), 2)&amp;":"&amp;ADDRESS(1, COLUMN(V:V), 2)))),))</f>
        <v/>
      </c>
      <c r="Y22" s="917" t="str">
        <f ca="1">IF(SUMPRODUCT(SUMIF(INDIRECT("'"&amp;O[O]&amp;"'!$a:$a"),$A22,INDIRECT("'"&amp;O[O]&amp;"'!"&amp;ADDRESS(1, COLUMN(W:W), 2)&amp;":"&amp;ADDRESS(1, COLUMN(W:W), 2))))=0, "", IFERROR(SUMPRODUCT(SUMIF(INDIRECT("'"&amp;O[O]&amp;"'!$a:$a"),$A22,INDIRECT("'"&amp;O[O]&amp;"'!"&amp;ADDRESS(1, COLUMN(W:W), 2)&amp;":"&amp;ADDRESS(1, COLUMN(W:W), 2)))),))</f>
        <v/>
      </c>
      <c r="Z22" s="917" t="str">
        <f ca="1">IF(SUMPRODUCT(SUMIF(INDIRECT("'"&amp;O[O]&amp;"'!$a:$a"),$A22,INDIRECT("'"&amp;O[O]&amp;"'!"&amp;ADDRESS(1, COLUMN(X:X), 2)&amp;":"&amp;ADDRESS(1, COLUMN(X:X), 2))))=0, "", IFERROR(SUMPRODUCT(SUMIF(INDIRECT("'"&amp;O[O]&amp;"'!$a:$a"),$A22,INDIRECT("'"&amp;O[O]&amp;"'!"&amp;ADDRESS(1, COLUMN(X:X), 2)&amp;":"&amp;ADDRESS(1, COLUMN(X:X), 2)))),))</f>
        <v/>
      </c>
      <c r="AA22" s="917" t="str">
        <f ca="1">IF(SUMPRODUCT(SUMIF(INDIRECT("'"&amp;O[O]&amp;"'!$a:$a"),$A22,INDIRECT("'"&amp;O[O]&amp;"'!"&amp;ADDRESS(1, COLUMN(Y:Y), 2)&amp;":"&amp;ADDRESS(1, COLUMN(Y:Y), 2))))=0, "", IFERROR(SUMPRODUCT(SUMIF(INDIRECT("'"&amp;O[O]&amp;"'!$a:$a"),$A22,INDIRECT("'"&amp;O[O]&amp;"'!"&amp;ADDRESS(1, COLUMN(Y:Y), 2)&amp;":"&amp;ADDRESS(1, COLUMN(Y:Y), 2)))),))</f>
        <v/>
      </c>
      <c r="AB22" s="917" t="str">
        <f ca="1">IF(SUMPRODUCT(SUMIF(INDIRECT("'"&amp;O[O]&amp;"'!$a:$a"),$A22,INDIRECT("'"&amp;O[O]&amp;"'!"&amp;ADDRESS(1, COLUMN(Z:Z), 2)&amp;":"&amp;ADDRESS(1, COLUMN(Z:Z), 2))))=0, "", IFERROR(SUMPRODUCT(SUMIF(INDIRECT("'"&amp;O[O]&amp;"'!$a:$a"),$A22,INDIRECT("'"&amp;O[O]&amp;"'!"&amp;ADDRESS(1, COLUMN(Z:Z), 2)&amp;":"&amp;ADDRESS(1, COLUMN(Z:Z), 2)))),))</f>
        <v/>
      </c>
      <c r="AC22" s="917" t="str">
        <f ca="1">IF(SUMPRODUCT(SUMIF(INDIRECT("'"&amp;O[O]&amp;"'!$a:$a"),$A22,INDIRECT("'"&amp;O[O]&amp;"'!"&amp;ADDRESS(1, COLUMN(AA:AA), 2)&amp;":"&amp;ADDRESS(1, COLUMN(AA:AA), 2))))=0, "", IFERROR(SUMPRODUCT(SUMIF(INDIRECT("'"&amp;O[O]&amp;"'!$a:$a"),$A22,INDIRECT("'"&amp;O[O]&amp;"'!"&amp;ADDRESS(1, COLUMN(AA:AA), 2)&amp;":"&amp;ADDRESS(1, COLUMN(AA:AA), 2)))),))</f>
        <v/>
      </c>
      <c r="AD22" s="917" t="str">
        <f ca="1">IF(SUMPRODUCT(SUMIF(INDIRECT("'"&amp;O[O]&amp;"'!$a:$a"),$A22,INDIRECT("'"&amp;O[O]&amp;"'!"&amp;ADDRESS(1, COLUMN(AB:AB), 2)&amp;":"&amp;ADDRESS(1, COLUMN(AB:AB), 2))))=0, "", IFERROR(SUMPRODUCT(SUMIF(INDIRECT("'"&amp;O[O]&amp;"'!$a:$a"),$A22,INDIRECT("'"&amp;O[O]&amp;"'!"&amp;ADDRESS(1, COLUMN(AB:AB), 2)&amp;":"&amp;ADDRESS(1, COLUMN(AB:AB), 2)))),))</f>
        <v/>
      </c>
      <c r="AE22" s="917" t="str">
        <f ca="1">IF(SUMPRODUCT(SUMIF(INDIRECT("'"&amp;O[O]&amp;"'!$a:$a"),$A22,INDIRECT("'"&amp;O[O]&amp;"'!"&amp;ADDRESS(1, COLUMN(AC:AC), 2)&amp;":"&amp;ADDRESS(1, COLUMN(AC:AC), 2))))=0, "", IFERROR(SUMPRODUCT(SUMIF(INDIRECT("'"&amp;O[O]&amp;"'!$a:$a"),$A22,INDIRECT("'"&amp;O[O]&amp;"'!"&amp;ADDRESS(1, COLUMN(AC:AC), 2)&amp;":"&amp;ADDRESS(1, COLUMN(AC:AC), 2)))),))</f>
        <v/>
      </c>
      <c r="AF22" s="917" t="str">
        <f ca="1">IF(SUMPRODUCT(SUMIF(INDIRECT("'"&amp;O[O]&amp;"'!$a:$a"),$A22,INDIRECT("'"&amp;O[O]&amp;"'!"&amp;ADDRESS(1, COLUMN(AD:AD), 2)&amp;":"&amp;ADDRESS(1, COLUMN(AD:AD), 2))))=0, "", IFERROR(SUMPRODUCT(SUMIF(INDIRECT("'"&amp;O[O]&amp;"'!$a:$a"),$A22,INDIRECT("'"&amp;O[O]&amp;"'!"&amp;ADDRESS(1, COLUMN(AD:AD), 2)&amp;":"&amp;ADDRESS(1, COLUMN(AD:AD), 2)))),))</f>
        <v/>
      </c>
      <c r="AG22" s="917" t="str">
        <f ca="1">IF(SUMPRODUCT(SUMIF(INDIRECT("'"&amp;O[O]&amp;"'!$a:$a"),$A22,INDIRECT("'"&amp;O[O]&amp;"'!"&amp;ADDRESS(1, COLUMN(AE:AE), 2)&amp;":"&amp;ADDRESS(1, COLUMN(AE:AE), 2))))=0, "", IFERROR(SUMPRODUCT(SUMIF(INDIRECT("'"&amp;O[O]&amp;"'!$a:$a"),$A22,INDIRECT("'"&amp;O[O]&amp;"'!"&amp;ADDRESS(1, COLUMN(AE:AE), 2)&amp;":"&amp;ADDRESS(1, COLUMN(AE:AE), 2)))),))</f>
        <v/>
      </c>
      <c r="AH22" s="917">
        <f ca="1">IF(SUMPRODUCT(SUMIF(INDIRECT("'"&amp;O[O]&amp;"'!$a:$a"),$A22,INDIRECT("'"&amp;O[O]&amp;"'!"&amp;ADDRESS(1, COLUMN(AF:AF), 2)&amp;":"&amp;ADDRESS(1, COLUMN(AF:AF), 2))))=0, "", IFERROR(SUMPRODUCT(SUMIF(INDIRECT("'"&amp;O[O]&amp;"'!$a:$a"),$A22,INDIRECT("'"&amp;O[O]&amp;"'!"&amp;ADDRESS(1, COLUMN(AF:AF), 2)&amp;":"&amp;ADDRESS(1, COLUMN(AF:AF), 2)))),))</f>
        <v>18</v>
      </c>
      <c r="AI22" s="917" t="str">
        <f ca="1">IF(SUMPRODUCT(SUMIF(INDIRECT("'"&amp;O[O]&amp;"'!$a:$a"),$A22,INDIRECT("'"&amp;O[O]&amp;"'!"&amp;ADDRESS(1, COLUMN(AG:AG), 2)&amp;":"&amp;ADDRESS(1, COLUMN(AG:AG), 2))))=0, "", IFERROR(SUMPRODUCT(SUMIF(INDIRECT("'"&amp;O[O]&amp;"'!$a:$a"),$A22,INDIRECT("'"&amp;O[O]&amp;"'!"&amp;ADDRESS(1, COLUMN(AG:AG), 2)&amp;":"&amp;ADDRESS(1, COLUMN(AG:AG), 2)))),))</f>
        <v/>
      </c>
      <c r="AJ22" s="917" t="str">
        <f ca="1">IF(SUMPRODUCT(SUMIF(INDIRECT("'"&amp;O[O]&amp;"'!$a:$a"),$A22,INDIRECT("'"&amp;O[O]&amp;"'!"&amp;ADDRESS(1, COLUMN(AH:AH), 2)&amp;":"&amp;ADDRESS(1, COLUMN(AH:AH), 2))))=0, "", IFERROR(SUMPRODUCT(SUMIF(INDIRECT("'"&amp;O[O]&amp;"'!$a:$a"),$A22,INDIRECT("'"&amp;O[O]&amp;"'!"&amp;ADDRESS(1, COLUMN(AH:AH), 2)&amp;":"&amp;ADDRESS(1, COLUMN(AH:AH), 2)))),))</f>
        <v/>
      </c>
      <c r="AK22" s="917" t="str">
        <f ca="1">IF(SUMPRODUCT(SUMIF(INDIRECT("'"&amp;O[O]&amp;"'!$a:$a"),$A22,INDIRECT("'"&amp;O[O]&amp;"'!"&amp;ADDRESS(1, COLUMN(AI:AI), 2)&amp;":"&amp;ADDRESS(1, COLUMN(AI:AI), 2))))=0, "", IFERROR(SUMPRODUCT(SUMIF(INDIRECT("'"&amp;O[O]&amp;"'!$a:$a"),$A22,INDIRECT("'"&amp;O[O]&amp;"'!"&amp;ADDRESS(1, COLUMN(AI:AI), 2)&amp;":"&amp;ADDRESS(1, COLUMN(AI:AI), 2)))),))</f>
        <v/>
      </c>
      <c r="AL22" s="919" t="str">
        <f ca="1">IF(SUMPRODUCT(SUMIF(INDIRECT("'"&amp;O[O]&amp;"'!$a:$a"),$A22,INDIRECT("'"&amp;O[O]&amp;"'!"&amp;ADDRESS(1, COLUMN(AJ:AJ), 2)&amp;":"&amp;ADDRESS(1, COLUMN(AJ:AJ), 2))))=0, "", IFERROR(SUMPRODUCT(SUMIF(INDIRECT("'"&amp;O[O]&amp;"'!$a:$a"),$A22,INDIRECT("'"&amp;O[O]&amp;"'!"&amp;ADDRESS(1, COLUMN(AJ:AJ), 2)&amp;":"&amp;ADDRESS(1, COLUMN(AJ:AJ), 2)))),))</f>
        <v/>
      </c>
    </row>
    <row r="23" spans="1:38" s="763" customFormat="1">
      <c r="A23" s="920" t="s">
        <v>126</v>
      </c>
      <c r="B23" s="921" t="s">
        <v>350</v>
      </c>
      <c r="C23" s="921"/>
      <c r="D23" s="921"/>
      <c r="E23" s="917" t="str">
        <f ca="1">IFERROR(IF(SUMPRODUCT(SUMIF(INDIRECT("'"&amp;O[O]&amp;"'!$a:$a"),$A23,INDIRECT("'"&amp;O[O]&amp;"'!"&amp;ADDRESS(1, COLUMN(F:F), 2)&amp;":"&amp;ADDRESS(1, COLUMN(F:F), 2))))=0, "", SUMPRODUCT(SUMIF(INDIRECT("'"&amp;O[O]&amp;"'!$a:$a"),$A23,INDIRECT("'"&amp;O[O]&amp;"'!"&amp;ADDRESS(1, COLUMN(F:F), 2)&amp;":"&amp;ADDRESS(1, COLUMN(F:F), 2))))),)</f>
        <v/>
      </c>
      <c r="F23" s="917" t="str">
        <f ca="1">IFERROR(IF(SUMPRODUCT(SUMIF(INDIRECT("'"&amp;O[O]&amp;"'!$a:$a"),$A23,INDIRECT("'"&amp;O[O]&amp;"'!"&amp;ADDRESS(1, COLUMN(G:G), 2)&amp;":"&amp;ADDRESS(1, COLUMN(G:G), 2))))=0, "", SUMPRODUCT(SUMIF(INDIRECT("'"&amp;O[O]&amp;"'!$a:$a"),$A23,INDIRECT("'"&amp;O[O]&amp;"'!"&amp;ADDRESS(1, COLUMN(G:G), 2)&amp;":"&amp;ADDRESS(1, COLUMN(G:G), 2))))),)</f>
        <v/>
      </c>
      <c r="G23" s="914">
        <f t="shared" ca="1" si="4"/>
        <v>500</v>
      </c>
      <c r="H23" s="917">
        <f ca="1">IFERROR(IF(SUMPRODUCT(SUMIF(INDIRECT("'"&amp;O[O]&amp;"'!$a:$a"),$A23,INDIRECT("'"&amp;O[O]&amp;"'!"&amp;ADDRESS(1, COLUMN(I:I), 2)&amp;":"&amp;ADDRESS(1, COLUMN(I:I), 2))))=0, "", SUMPRODUCT(SUMIF(INDIRECT("'"&amp;O[O]&amp;"'!$a:$a"),$A23,INDIRECT("'"&amp;O[O]&amp;"'!"&amp;ADDRESS(1, COLUMN(I:I), 2)&amp;":"&amp;ADDRESS(1, COLUMN(I:I), 2))))),)</f>
        <v>500</v>
      </c>
      <c r="I23" s="917" t="str">
        <f ca="1">IFERROR(IF(SUMPRODUCT(SUMIF(INDIRECT("'"&amp;O[O]&amp;"'!$a:$a"),$A23,INDIRECT("'"&amp;O[O]&amp;"'!"&amp;ADDRESS(1, COLUMN(J:J), 2)&amp;":"&amp;ADDRESS(1, COLUMN(J:J), 2))))=0, "", SUMPRODUCT(SUMIF(INDIRECT("'"&amp;O[O]&amp;"'!$a:$a"),$A23,INDIRECT("'"&amp;O[O]&amp;"'!"&amp;ADDRESS(1, COLUMN(J:J), 2)&amp;":"&amp;ADDRESS(1, COLUMN(J:J), 2))))),)</f>
        <v/>
      </c>
      <c r="J23" s="917" t="str">
        <f ca="1">IFERROR(IF(SUMPRODUCT(SUMIF(INDIRECT("'"&amp;O[O]&amp;"'!$a:$a"),$A23,INDIRECT("'"&amp;O[O]&amp;"'!"&amp;ADDRESS(1, COLUMN(K:K), 2)&amp;":"&amp;ADDRESS(1, COLUMN(K:K), 2))))=0, "", SUMPRODUCT(SUMIF(INDIRECT("'"&amp;O[O]&amp;"'!$a:$a"),$A23,INDIRECT("'"&amp;O[O]&amp;"'!"&amp;ADDRESS(1, COLUMN(K:K), 2)&amp;":"&amp;ADDRESS(1, COLUMN(K:K), 2))))),)</f>
        <v/>
      </c>
      <c r="K23" s="922" t="s">
        <v>776</v>
      </c>
      <c r="L23" s="922" t="s">
        <v>776</v>
      </c>
      <c r="M23" s="917" t="str">
        <f ca="1">IF(SUMPRODUCT(SUMIF(INDIRECT("'"&amp;O[O]&amp;"'!$a:$a"),$A23,INDIRECT("'"&amp;O[O]&amp;"'!"&amp;ADDRESS(1, COLUMN(L:L), 2)&amp;":"&amp;ADDRESS(1, COLUMN(L:L), 2))))=0, "", IFERROR(SUMPRODUCT(SUMIF(INDIRECT("'"&amp;O[O]&amp;"'!$a:$a"),$A23,INDIRECT("'"&amp;O[O]&amp;"'!"&amp;ADDRESS(1, COLUMN(L:L), 2)&amp;":"&amp;ADDRESS(1, COLUMN(L:L), 2)))),))</f>
        <v/>
      </c>
      <c r="N23" s="917" t="str">
        <f ca="1">IF(SUMPRODUCT(SUMIF(INDIRECT("'"&amp;O[O]&amp;"'!$a:$a"),$A23,INDIRECT("'"&amp;O[O]&amp;"'!"&amp;ADDRESS(1, COLUMN(M:M), 2)&amp;":"&amp;ADDRESS(1, COLUMN(M:M), 2))))=0, "", IFERROR(SUMPRODUCT(SUMIF(INDIRECT("'"&amp;O[O]&amp;"'!$a:$a"),$A23,INDIRECT("'"&amp;O[O]&amp;"'!"&amp;ADDRESS(1, COLUMN(M:M), 2)&amp;":"&amp;ADDRESS(1, COLUMN(M:M), 2)))),))</f>
        <v/>
      </c>
      <c r="O23" s="917" t="str">
        <f ca="1">IF(SUMPRODUCT(SUMIF(INDIRECT("'"&amp;O[O]&amp;"'!$a:$a"),$A23,INDIRECT("'"&amp;O[O]&amp;"'!"&amp;ADDRESS(1, COLUMN(N:N), 2)&amp;":"&amp;ADDRESS(1, COLUMN(N:N), 2))))=0, "", IFERROR(SUMPRODUCT(SUMIF(INDIRECT("'"&amp;O[O]&amp;"'!$a:$a"),$A23,INDIRECT("'"&amp;O[O]&amp;"'!"&amp;ADDRESS(1, COLUMN(N:N), 2)&amp;":"&amp;ADDRESS(1, COLUMN(N:N), 2)))),))</f>
        <v/>
      </c>
      <c r="P23" s="917" t="str">
        <f ca="1">IF(SUMPRODUCT(SUMIF(INDIRECT("'"&amp;O[O]&amp;"'!$a:$a"),$A23,INDIRECT("'"&amp;O[O]&amp;"'!"&amp;ADDRESS(1, COLUMN(O:O), 2)&amp;":"&amp;ADDRESS(1, COLUMN(O:O), 2))))=0, "", IFERROR(SUMPRODUCT(SUMIF(INDIRECT("'"&amp;O[O]&amp;"'!$a:$a"),$A23,INDIRECT("'"&amp;O[O]&amp;"'!"&amp;ADDRESS(1, COLUMN(O:O), 2)&amp;":"&amp;ADDRESS(1, COLUMN(O:O), 2)))),))</f>
        <v/>
      </c>
      <c r="Q23" s="917" t="str">
        <f ca="1">IF(SUMPRODUCT(SUMIF(INDIRECT("'"&amp;O[O]&amp;"'!$a:$a"),$A23,INDIRECT("'"&amp;O[O]&amp;"'!"&amp;ADDRESS(1, COLUMN(P:P), 2)&amp;":"&amp;ADDRESS(1, COLUMN(P:P), 2))))=0, "", IFERROR(SUMPRODUCT(SUMIF(INDIRECT("'"&amp;O[O]&amp;"'!$a:$a"),$A23,INDIRECT("'"&amp;O[O]&amp;"'!"&amp;ADDRESS(1, COLUMN(P:P), 2)&amp;":"&amp;ADDRESS(1, COLUMN(P:P), 2)))),))</f>
        <v/>
      </c>
      <c r="R23" s="917" t="str">
        <f ca="1">IF(SUMPRODUCT(SUMIF(INDIRECT("'"&amp;O[O]&amp;"'!$a:$a"),$A23,INDIRECT("'"&amp;O[O]&amp;"'!"&amp;ADDRESS(1, COLUMN(Q:Q), 2)&amp;":"&amp;ADDRESS(1, COLUMN(Q:Q), 2))))=0, "", IFERROR(SUMPRODUCT(SUMIF(INDIRECT("'"&amp;O[O]&amp;"'!$a:$a"),$A23,INDIRECT("'"&amp;O[O]&amp;"'!"&amp;ADDRESS(1, COLUMN(Q:Q), 2)&amp;":"&amp;ADDRESS(1, COLUMN(Q:Q), 2)))),))</f>
        <v/>
      </c>
      <c r="S23" s="917" t="str">
        <f ca="1">IF(SUMPRODUCT(SUMIF(INDIRECT("'"&amp;O[O]&amp;"'!$a:$a"),$A23,INDIRECT("'"&amp;O[O]&amp;"'!"&amp;ADDRESS(1, COLUMN(R:R), 2)&amp;":"&amp;ADDRESS(1, COLUMN(R:R), 2))))=0, "", IFERROR(SUMPRODUCT(SUMIF(INDIRECT("'"&amp;O[O]&amp;"'!$a:$a"),$A23,INDIRECT("'"&amp;O[O]&amp;"'!"&amp;ADDRESS(1, COLUMN(R:R), 2)&amp;":"&amp;ADDRESS(1, COLUMN(R:R), 2)))),))</f>
        <v/>
      </c>
      <c r="T23" s="917" t="str">
        <f ca="1">IF(SUMPRODUCT(SUMIF(INDIRECT("'"&amp;O[O]&amp;"'!$a:$a"),$A23,INDIRECT("'"&amp;O[O]&amp;"'!"&amp;ADDRESS(1, COLUMN(S:S), 2)&amp;":"&amp;ADDRESS(1, COLUMN(S:S), 2))))=0, "", IFERROR(SUMPRODUCT(SUMIF(INDIRECT("'"&amp;O[O]&amp;"'!$a:$a"),$A23,INDIRECT("'"&amp;O[O]&amp;"'!"&amp;ADDRESS(1, COLUMN(S:S), 2)&amp;":"&amp;ADDRESS(1, COLUMN(S:S), 2)))),))</f>
        <v/>
      </c>
      <c r="U23" s="917" t="str">
        <f ca="1">IF(SUMPRODUCT(SUMIF(INDIRECT("'"&amp;O[O]&amp;"'!$a:$a"),$A23,INDIRECT("'"&amp;O[O]&amp;"'!"&amp;ADDRESS(1, COLUMN(T:T), 2)&amp;":"&amp;ADDRESS(1, COLUMN(T:T), 2))))=0, "", IFERROR(SUMPRODUCT(SUMIF(INDIRECT("'"&amp;O[O]&amp;"'!$a:$a"),$A23,INDIRECT("'"&amp;O[O]&amp;"'!"&amp;ADDRESS(1, COLUMN(T:T), 2)&amp;":"&amp;ADDRESS(1, COLUMN(T:T), 2)))),))</f>
        <v/>
      </c>
      <c r="V23" s="113" t="str">
        <f t="shared" ca="1" si="5"/>
        <v/>
      </c>
      <c r="W23" s="917" t="str">
        <f ca="1">IF(SUMPRODUCT(SUMIF(INDIRECT("'"&amp;O[O]&amp;"'!$a:$a"),$A23,INDIRECT("'"&amp;O[O]&amp;"'!"&amp;ADDRESS(1, COLUMN(U:U), 2)&amp;":"&amp;ADDRESS(1, COLUMN(U:U), 2))))=0, "", IFERROR(SUMPRODUCT(SUMIF(INDIRECT("'"&amp;O[O]&amp;"'!$a:$a"),$A23,INDIRECT("'"&amp;O[O]&amp;"'!"&amp;ADDRESS(1, COLUMN(U:U), 2)&amp;":"&amp;ADDRESS(1, COLUMN(U:U), 2)))),))</f>
        <v/>
      </c>
      <c r="X23" s="917" t="str">
        <f ca="1">IF(SUMPRODUCT(SUMIF(INDIRECT("'"&amp;O[O]&amp;"'!$a:$a"),$A23,INDIRECT("'"&amp;O[O]&amp;"'!"&amp;ADDRESS(1, COLUMN(V:V), 2)&amp;":"&amp;ADDRESS(1, COLUMN(V:V), 2))))=0, "", IFERROR(SUMPRODUCT(SUMIF(INDIRECT("'"&amp;O[O]&amp;"'!$a:$a"),$A23,INDIRECT("'"&amp;O[O]&amp;"'!"&amp;ADDRESS(1, COLUMN(V:V), 2)&amp;":"&amp;ADDRESS(1, COLUMN(V:V), 2)))),))</f>
        <v/>
      </c>
      <c r="Y23" s="917" t="str">
        <f ca="1">IF(SUMPRODUCT(SUMIF(INDIRECT("'"&amp;O[O]&amp;"'!$a:$a"),$A23,INDIRECT("'"&amp;O[O]&amp;"'!"&amp;ADDRESS(1, COLUMN(W:W), 2)&amp;":"&amp;ADDRESS(1, COLUMN(W:W), 2))))=0, "", IFERROR(SUMPRODUCT(SUMIF(INDIRECT("'"&amp;O[O]&amp;"'!$a:$a"),$A23,INDIRECT("'"&amp;O[O]&amp;"'!"&amp;ADDRESS(1, COLUMN(W:W), 2)&amp;":"&amp;ADDRESS(1, COLUMN(W:W), 2)))),))</f>
        <v/>
      </c>
      <c r="Z23" s="917" t="str">
        <f ca="1">IF(SUMPRODUCT(SUMIF(INDIRECT("'"&amp;O[O]&amp;"'!$a:$a"),$A23,INDIRECT("'"&amp;O[O]&amp;"'!"&amp;ADDRESS(1, COLUMN(X:X), 2)&amp;":"&amp;ADDRESS(1, COLUMN(X:X), 2))))=0, "", IFERROR(SUMPRODUCT(SUMIF(INDIRECT("'"&amp;O[O]&amp;"'!$a:$a"),$A23,INDIRECT("'"&amp;O[O]&amp;"'!"&amp;ADDRESS(1, COLUMN(X:X), 2)&amp;":"&amp;ADDRESS(1, COLUMN(X:X), 2)))),))</f>
        <v/>
      </c>
      <c r="AA23" s="917" t="str">
        <f ca="1">IF(SUMPRODUCT(SUMIF(INDIRECT("'"&amp;O[O]&amp;"'!$a:$a"),$A23,INDIRECT("'"&amp;O[O]&amp;"'!"&amp;ADDRESS(1, COLUMN(Y:Y), 2)&amp;":"&amp;ADDRESS(1, COLUMN(Y:Y), 2))))=0, "", IFERROR(SUMPRODUCT(SUMIF(INDIRECT("'"&amp;O[O]&amp;"'!$a:$a"),$A23,INDIRECT("'"&amp;O[O]&amp;"'!"&amp;ADDRESS(1, COLUMN(Y:Y), 2)&amp;":"&amp;ADDRESS(1, COLUMN(Y:Y), 2)))),))</f>
        <v/>
      </c>
      <c r="AB23" s="917" t="str">
        <f ca="1">IF(SUMPRODUCT(SUMIF(INDIRECT("'"&amp;O[O]&amp;"'!$a:$a"),$A23,INDIRECT("'"&amp;O[O]&amp;"'!"&amp;ADDRESS(1, COLUMN(Z:Z), 2)&amp;":"&amp;ADDRESS(1, COLUMN(Z:Z), 2))))=0, "", IFERROR(SUMPRODUCT(SUMIF(INDIRECT("'"&amp;O[O]&amp;"'!$a:$a"),$A23,INDIRECT("'"&amp;O[O]&amp;"'!"&amp;ADDRESS(1, COLUMN(Z:Z), 2)&amp;":"&amp;ADDRESS(1, COLUMN(Z:Z), 2)))),))</f>
        <v/>
      </c>
      <c r="AC23" s="917" t="str">
        <f ca="1">IF(SUMPRODUCT(SUMIF(INDIRECT("'"&amp;O[O]&amp;"'!$a:$a"),$A23,INDIRECT("'"&amp;O[O]&amp;"'!"&amp;ADDRESS(1, COLUMN(AA:AA), 2)&amp;":"&amp;ADDRESS(1, COLUMN(AA:AA), 2))))=0, "", IFERROR(SUMPRODUCT(SUMIF(INDIRECT("'"&amp;O[O]&amp;"'!$a:$a"),$A23,INDIRECT("'"&amp;O[O]&amp;"'!"&amp;ADDRESS(1, COLUMN(AA:AA), 2)&amp;":"&amp;ADDRESS(1, COLUMN(AA:AA), 2)))),))</f>
        <v/>
      </c>
      <c r="AD23" s="917" t="str">
        <f ca="1">IF(SUMPRODUCT(SUMIF(INDIRECT("'"&amp;O[O]&amp;"'!$a:$a"),$A23,INDIRECT("'"&amp;O[O]&amp;"'!"&amp;ADDRESS(1, COLUMN(AB:AB), 2)&amp;":"&amp;ADDRESS(1, COLUMN(AB:AB), 2))))=0, "", IFERROR(SUMPRODUCT(SUMIF(INDIRECT("'"&amp;O[O]&amp;"'!$a:$a"),$A23,INDIRECT("'"&amp;O[O]&amp;"'!"&amp;ADDRESS(1, COLUMN(AB:AB), 2)&amp;":"&amp;ADDRESS(1, COLUMN(AB:AB), 2)))),))</f>
        <v/>
      </c>
      <c r="AE23" s="917" t="str">
        <f ca="1">IF(SUMPRODUCT(SUMIF(INDIRECT("'"&amp;O[O]&amp;"'!$a:$a"),$A23,INDIRECT("'"&amp;O[O]&amp;"'!"&amp;ADDRESS(1, COLUMN(AC:AC), 2)&amp;":"&amp;ADDRESS(1, COLUMN(AC:AC), 2))))=0, "", IFERROR(SUMPRODUCT(SUMIF(INDIRECT("'"&amp;O[O]&amp;"'!$a:$a"),$A23,INDIRECT("'"&amp;O[O]&amp;"'!"&amp;ADDRESS(1, COLUMN(AC:AC), 2)&amp;":"&amp;ADDRESS(1, COLUMN(AC:AC), 2)))),))</f>
        <v/>
      </c>
      <c r="AF23" s="917" t="str">
        <f ca="1">IF(SUMPRODUCT(SUMIF(INDIRECT("'"&amp;O[O]&amp;"'!$a:$a"),$A23,INDIRECT("'"&amp;O[O]&amp;"'!"&amp;ADDRESS(1, COLUMN(AD:AD), 2)&amp;":"&amp;ADDRESS(1, COLUMN(AD:AD), 2))))=0, "", IFERROR(SUMPRODUCT(SUMIF(INDIRECT("'"&amp;O[O]&amp;"'!$a:$a"),$A23,INDIRECT("'"&amp;O[O]&amp;"'!"&amp;ADDRESS(1, COLUMN(AD:AD), 2)&amp;":"&amp;ADDRESS(1, COLUMN(AD:AD), 2)))),))</f>
        <v/>
      </c>
      <c r="AG23" s="917" t="str">
        <f ca="1">IF(SUMPRODUCT(SUMIF(INDIRECT("'"&amp;O[O]&amp;"'!$a:$a"),$A23,INDIRECT("'"&amp;O[O]&amp;"'!"&amp;ADDRESS(1, COLUMN(AE:AE), 2)&amp;":"&amp;ADDRESS(1, COLUMN(AE:AE), 2))))=0, "", IFERROR(SUMPRODUCT(SUMIF(INDIRECT("'"&amp;O[O]&amp;"'!$a:$a"),$A23,INDIRECT("'"&amp;O[O]&amp;"'!"&amp;ADDRESS(1, COLUMN(AE:AE), 2)&amp;":"&amp;ADDRESS(1, COLUMN(AE:AE), 2)))),))</f>
        <v/>
      </c>
      <c r="AH23" s="917" t="str">
        <f ca="1">IF(SUMPRODUCT(SUMIF(INDIRECT("'"&amp;O[O]&amp;"'!$a:$a"),$A23,INDIRECT("'"&amp;O[O]&amp;"'!"&amp;ADDRESS(1, COLUMN(AF:AF), 2)&amp;":"&amp;ADDRESS(1, COLUMN(AF:AF), 2))))=0, "", IFERROR(SUMPRODUCT(SUMIF(INDIRECT("'"&amp;O[O]&amp;"'!$a:$a"),$A23,INDIRECT("'"&amp;O[O]&amp;"'!"&amp;ADDRESS(1, COLUMN(AF:AF), 2)&amp;":"&amp;ADDRESS(1, COLUMN(AF:AF), 2)))),))</f>
        <v/>
      </c>
      <c r="AI23" s="917" t="str">
        <f ca="1">IF(SUMPRODUCT(SUMIF(INDIRECT("'"&amp;O[O]&amp;"'!$a:$a"),$A23,INDIRECT("'"&amp;O[O]&amp;"'!"&amp;ADDRESS(1, COLUMN(AG:AG), 2)&amp;":"&amp;ADDRESS(1, COLUMN(AG:AG), 2))))=0, "", IFERROR(SUMPRODUCT(SUMIF(INDIRECT("'"&amp;O[O]&amp;"'!$a:$a"),$A23,INDIRECT("'"&amp;O[O]&amp;"'!"&amp;ADDRESS(1, COLUMN(AG:AG), 2)&amp;":"&amp;ADDRESS(1, COLUMN(AG:AG), 2)))),))</f>
        <v/>
      </c>
      <c r="AJ23" s="917" t="str">
        <f ca="1">IF(SUMPRODUCT(SUMIF(INDIRECT("'"&amp;O[O]&amp;"'!$a:$a"),$A23,INDIRECT("'"&amp;O[O]&amp;"'!"&amp;ADDRESS(1, COLUMN(AH:AH), 2)&amp;":"&amp;ADDRESS(1, COLUMN(AH:AH), 2))))=0, "", IFERROR(SUMPRODUCT(SUMIF(INDIRECT("'"&amp;O[O]&amp;"'!$a:$a"),$A23,INDIRECT("'"&amp;O[O]&amp;"'!"&amp;ADDRESS(1, COLUMN(AH:AH), 2)&amp;":"&amp;ADDRESS(1, COLUMN(AH:AH), 2)))),))</f>
        <v/>
      </c>
      <c r="AK23" s="917" t="str">
        <f ca="1">IF(SUMPRODUCT(SUMIF(INDIRECT("'"&amp;O[O]&amp;"'!$a:$a"),$A23,INDIRECT("'"&amp;O[O]&amp;"'!"&amp;ADDRESS(1, COLUMN(AI:AI), 2)&amp;":"&amp;ADDRESS(1, COLUMN(AI:AI), 2))))=0, "", IFERROR(SUMPRODUCT(SUMIF(INDIRECT("'"&amp;O[O]&amp;"'!$a:$a"),$A23,INDIRECT("'"&amp;O[O]&amp;"'!"&amp;ADDRESS(1, COLUMN(AI:AI), 2)&amp;":"&amp;ADDRESS(1, COLUMN(AI:AI), 2)))),))</f>
        <v/>
      </c>
      <c r="AL23" s="919" t="str">
        <f ca="1">IF(SUMPRODUCT(SUMIF(INDIRECT("'"&amp;O[O]&amp;"'!$a:$a"),$A23,INDIRECT("'"&amp;O[O]&amp;"'!"&amp;ADDRESS(1, COLUMN(AJ:AJ), 2)&amp;":"&amp;ADDRESS(1, COLUMN(AJ:AJ), 2))))=0, "", IFERROR(SUMPRODUCT(SUMIF(INDIRECT("'"&amp;O[O]&amp;"'!$a:$a"),$A23,INDIRECT("'"&amp;O[O]&amp;"'!"&amp;ADDRESS(1, COLUMN(AJ:AJ), 2)&amp;":"&amp;ADDRESS(1, COLUMN(AJ:AJ), 2)))),))</f>
        <v/>
      </c>
    </row>
    <row r="24" spans="1:38" s="763" customFormat="1">
      <c r="A24" s="920" t="s">
        <v>125</v>
      </c>
      <c r="B24" s="921" t="s">
        <v>43</v>
      </c>
      <c r="C24" s="921"/>
      <c r="D24" s="921"/>
      <c r="E24" s="917" t="str">
        <f ca="1">IFERROR(IF(SUMPRODUCT(SUMIF(INDIRECT("'"&amp;O[O]&amp;"'!$a:$a"),$A24,INDIRECT("'"&amp;O[O]&amp;"'!"&amp;ADDRESS(1, COLUMN(F:F), 2)&amp;":"&amp;ADDRESS(1, COLUMN(F:F), 2))))=0, "", SUMPRODUCT(SUMIF(INDIRECT("'"&amp;O[O]&amp;"'!$a:$a"),$A24,INDIRECT("'"&amp;O[O]&amp;"'!"&amp;ADDRESS(1, COLUMN(F:F), 2)&amp;":"&amp;ADDRESS(1, COLUMN(F:F), 2))))),)</f>
        <v/>
      </c>
      <c r="F24" s="917" t="str">
        <f ca="1">IFERROR(IF(SUMPRODUCT(SUMIF(INDIRECT("'"&amp;O[O]&amp;"'!$a:$a"),$A24,INDIRECT("'"&amp;O[O]&amp;"'!"&amp;ADDRESS(1, COLUMN(G:G), 2)&amp;":"&amp;ADDRESS(1, COLUMN(G:G), 2))))=0, "", SUMPRODUCT(SUMIF(INDIRECT("'"&amp;O[O]&amp;"'!$a:$a"),$A24,INDIRECT("'"&amp;O[O]&amp;"'!"&amp;ADDRESS(1, COLUMN(G:G), 2)&amp;":"&amp;ADDRESS(1, COLUMN(G:G), 2))))),)</f>
        <v/>
      </c>
      <c r="G24" s="914">
        <f t="shared" ca="1" si="4"/>
        <v>5928</v>
      </c>
      <c r="H24" s="917" t="str">
        <f ca="1">IFERROR(IF(SUMPRODUCT(SUMIF(INDIRECT("'"&amp;O[O]&amp;"'!$a:$a"),$A24,INDIRECT("'"&amp;O[O]&amp;"'!"&amp;ADDRESS(1, COLUMN(I:I), 2)&amp;":"&amp;ADDRESS(1, COLUMN(I:I), 2))))=0, "", SUMPRODUCT(SUMIF(INDIRECT("'"&amp;O[O]&amp;"'!$a:$a"),$A24,INDIRECT("'"&amp;O[O]&amp;"'!"&amp;ADDRESS(1, COLUMN(I:I), 2)&amp;":"&amp;ADDRESS(1, COLUMN(I:I), 2))))),)</f>
        <v/>
      </c>
      <c r="I24" s="917">
        <f ca="1">IFERROR(IF(SUMPRODUCT(SUMIF(INDIRECT("'"&amp;O[O]&amp;"'!$a:$a"),$A24,INDIRECT("'"&amp;O[O]&amp;"'!"&amp;ADDRESS(1, COLUMN(J:J), 2)&amp;":"&amp;ADDRESS(1, COLUMN(J:J), 2))))=0, "", SUMPRODUCT(SUMIF(INDIRECT("'"&amp;O[O]&amp;"'!$a:$a"),$A24,INDIRECT("'"&amp;O[O]&amp;"'!"&amp;ADDRESS(1, COLUMN(J:J), 2)&amp;":"&amp;ADDRESS(1, COLUMN(J:J), 2))))),)</f>
        <v>5928</v>
      </c>
      <c r="J24" s="917">
        <f ca="1">IFERROR(IF(SUMPRODUCT(SUMIF(INDIRECT("'"&amp;O[O]&amp;"'!$a:$a"),$A24,INDIRECT("'"&amp;O[O]&amp;"'!"&amp;ADDRESS(1, COLUMN(K:K), 2)&amp;":"&amp;ADDRESS(1, COLUMN(K:K), 2))))=0, "", SUMPRODUCT(SUMIF(INDIRECT("'"&amp;O[O]&amp;"'!$a:$a"),$A24,INDIRECT("'"&amp;O[O]&amp;"'!"&amp;ADDRESS(1, COLUMN(K:K), 2)&amp;":"&amp;ADDRESS(1, COLUMN(K:K), 2))))),)</f>
        <v>1000</v>
      </c>
      <c r="K24" s="922" t="s">
        <v>776</v>
      </c>
      <c r="L24" s="922" t="s">
        <v>776</v>
      </c>
      <c r="M24" s="917" t="str">
        <f ca="1">IF(SUMPRODUCT(SUMIF(INDIRECT("'"&amp;O[O]&amp;"'!$a:$a"),$A24,INDIRECT("'"&amp;O[O]&amp;"'!"&amp;ADDRESS(1, COLUMN(L:L), 2)&amp;":"&amp;ADDRESS(1, COLUMN(L:L), 2))))=0, "", IFERROR(SUMPRODUCT(SUMIF(INDIRECT("'"&amp;O[O]&amp;"'!$a:$a"),$A24,INDIRECT("'"&amp;O[O]&amp;"'!"&amp;ADDRESS(1, COLUMN(L:L), 2)&amp;":"&amp;ADDRESS(1, COLUMN(L:L), 2)))),))</f>
        <v/>
      </c>
      <c r="N24" s="917" t="str">
        <f ca="1">IF(SUMPRODUCT(SUMIF(INDIRECT("'"&amp;O[O]&amp;"'!$a:$a"),$A24,INDIRECT("'"&amp;O[O]&amp;"'!"&amp;ADDRESS(1, COLUMN(M:M), 2)&amp;":"&amp;ADDRESS(1, COLUMN(M:M), 2))))=0, "", IFERROR(SUMPRODUCT(SUMIF(INDIRECT("'"&amp;O[O]&amp;"'!$a:$a"),$A24,INDIRECT("'"&amp;O[O]&amp;"'!"&amp;ADDRESS(1, COLUMN(M:M), 2)&amp;":"&amp;ADDRESS(1, COLUMN(M:M), 2)))),))</f>
        <v/>
      </c>
      <c r="O24" s="917">
        <f ca="1">IF(SUMPRODUCT(SUMIF(INDIRECT("'"&amp;O[O]&amp;"'!$a:$a"),$A24,INDIRECT("'"&amp;O[O]&amp;"'!"&amp;ADDRESS(1, COLUMN(N:N), 2)&amp;":"&amp;ADDRESS(1, COLUMN(N:N), 2))))=0, "", IFERROR(SUMPRODUCT(SUMIF(INDIRECT("'"&amp;O[O]&amp;"'!$a:$a"),$A24,INDIRECT("'"&amp;O[O]&amp;"'!"&amp;ADDRESS(1, COLUMN(N:N), 2)&amp;":"&amp;ADDRESS(1, COLUMN(N:N), 2)))),))</f>
        <v>475</v>
      </c>
      <c r="P24" s="917" t="str">
        <f ca="1">IF(SUMPRODUCT(SUMIF(INDIRECT("'"&amp;O[O]&amp;"'!$a:$a"),$A24,INDIRECT("'"&amp;O[O]&amp;"'!"&amp;ADDRESS(1, COLUMN(O:O), 2)&amp;":"&amp;ADDRESS(1, COLUMN(O:O), 2))))=0, "", IFERROR(SUMPRODUCT(SUMIF(INDIRECT("'"&amp;O[O]&amp;"'!$a:$a"),$A24,INDIRECT("'"&amp;O[O]&amp;"'!"&amp;ADDRESS(1, COLUMN(O:O), 2)&amp;":"&amp;ADDRESS(1, COLUMN(O:O), 2)))),))</f>
        <v/>
      </c>
      <c r="Q24" s="917">
        <f ca="1">IF(SUMPRODUCT(SUMIF(INDIRECT("'"&amp;O[O]&amp;"'!$a:$a"),$A24,INDIRECT("'"&amp;O[O]&amp;"'!"&amp;ADDRESS(1, COLUMN(P:P), 2)&amp;":"&amp;ADDRESS(1, COLUMN(P:P), 2))))=0, "", IFERROR(SUMPRODUCT(SUMIF(INDIRECT("'"&amp;O[O]&amp;"'!$a:$a"),$A24,INDIRECT("'"&amp;O[O]&amp;"'!"&amp;ADDRESS(1, COLUMN(P:P), 2)&amp;":"&amp;ADDRESS(1, COLUMN(P:P), 2)))),))</f>
        <v>193</v>
      </c>
      <c r="R24" s="917">
        <f ca="1">IF(SUMPRODUCT(SUMIF(INDIRECT("'"&amp;O[O]&amp;"'!$a:$a"),$A24,INDIRECT("'"&amp;O[O]&amp;"'!"&amp;ADDRESS(1, COLUMN(Q:Q), 2)&amp;":"&amp;ADDRESS(1, COLUMN(Q:Q), 2))))=0, "", IFERROR(SUMPRODUCT(SUMIF(INDIRECT("'"&amp;O[O]&amp;"'!$a:$a"),$A24,INDIRECT("'"&amp;O[O]&amp;"'!"&amp;ADDRESS(1, COLUMN(Q:Q), 2)&amp;":"&amp;ADDRESS(1, COLUMN(Q:Q), 2)))),))</f>
        <v>332</v>
      </c>
      <c r="S24" s="917" t="str">
        <f ca="1">IF(SUMPRODUCT(SUMIF(INDIRECT("'"&amp;O[O]&amp;"'!$a:$a"),$A24,INDIRECT("'"&amp;O[O]&amp;"'!"&amp;ADDRESS(1, COLUMN(R:R), 2)&amp;":"&amp;ADDRESS(1, COLUMN(R:R), 2))))=0, "", IFERROR(SUMPRODUCT(SUMIF(INDIRECT("'"&amp;O[O]&amp;"'!$a:$a"),$A24,INDIRECT("'"&amp;O[O]&amp;"'!"&amp;ADDRESS(1, COLUMN(R:R), 2)&amp;":"&amp;ADDRESS(1, COLUMN(R:R), 2)))),))</f>
        <v/>
      </c>
      <c r="T24" s="917" t="str">
        <f ca="1">IF(SUMPRODUCT(SUMIF(INDIRECT("'"&amp;O[O]&amp;"'!$a:$a"),$A24,INDIRECT("'"&amp;O[O]&amp;"'!"&amp;ADDRESS(1, COLUMN(S:S), 2)&amp;":"&amp;ADDRESS(1, COLUMN(S:S), 2))))=0, "", IFERROR(SUMPRODUCT(SUMIF(INDIRECT("'"&amp;O[O]&amp;"'!$a:$a"),$A24,INDIRECT("'"&amp;O[O]&amp;"'!"&amp;ADDRESS(1, COLUMN(S:S), 2)&amp;":"&amp;ADDRESS(1, COLUMN(S:S), 2)))),))</f>
        <v/>
      </c>
      <c r="U24" s="917" t="str">
        <f ca="1">IF(SUMPRODUCT(SUMIF(INDIRECT("'"&amp;O[O]&amp;"'!$a:$a"),$A24,INDIRECT("'"&amp;O[O]&amp;"'!"&amp;ADDRESS(1, COLUMN(T:T), 2)&amp;":"&amp;ADDRESS(1, COLUMN(T:T), 2))))=0, "", IFERROR(SUMPRODUCT(SUMIF(INDIRECT("'"&amp;O[O]&amp;"'!$a:$a"),$A24,INDIRECT("'"&amp;O[O]&amp;"'!"&amp;ADDRESS(1, COLUMN(T:T), 2)&amp;":"&amp;ADDRESS(1, COLUMN(T:T), 2)))),))</f>
        <v/>
      </c>
      <c r="V24" s="113" t="str">
        <f t="shared" ca="1" si="5"/>
        <v/>
      </c>
      <c r="W24" s="917" t="str">
        <f ca="1">IF(SUMPRODUCT(SUMIF(INDIRECT("'"&amp;O[O]&amp;"'!$a:$a"),$A24,INDIRECT("'"&amp;O[O]&amp;"'!"&amp;ADDRESS(1, COLUMN(U:U), 2)&amp;":"&amp;ADDRESS(1, COLUMN(U:U), 2))))=0, "", IFERROR(SUMPRODUCT(SUMIF(INDIRECT("'"&amp;O[O]&amp;"'!$a:$a"),$A24,INDIRECT("'"&amp;O[O]&amp;"'!"&amp;ADDRESS(1, COLUMN(U:U), 2)&amp;":"&amp;ADDRESS(1, COLUMN(U:U), 2)))),))</f>
        <v/>
      </c>
      <c r="X24" s="917" t="str">
        <f ca="1">IF(SUMPRODUCT(SUMIF(INDIRECT("'"&amp;O[O]&amp;"'!$a:$a"),$A24,INDIRECT("'"&amp;O[O]&amp;"'!"&amp;ADDRESS(1, COLUMN(V:V), 2)&amp;":"&amp;ADDRESS(1, COLUMN(V:V), 2))))=0, "", IFERROR(SUMPRODUCT(SUMIF(INDIRECT("'"&amp;O[O]&amp;"'!$a:$a"),$A24,INDIRECT("'"&amp;O[O]&amp;"'!"&amp;ADDRESS(1, COLUMN(V:V), 2)&amp;":"&amp;ADDRESS(1, COLUMN(V:V), 2)))),))</f>
        <v/>
      </c>
      <c r="Y24" s="917" t="str">
        <f ca="1">IF(SUMPRODUCT(SUMIF(INDIRECT("'"&amp;O[O]&amp;"'!$a:$a"),$A24,INDIRECT("'"&amp;O[O]&amp;"'!"&amp;ADDRESS(1, COLUMN(W:W), 2)&amp;":"&amp;ADDRESS(1, COLUMN(W:W), 2))))=0, "", IFERROR(SUMPRODUCT(SUMIF(INDIRECT("'"&amp;O[O]&amp;"'!$a:$a"),$A24,INDIRECT("'"&amp;O[O]&amp;"'!"&amp;ADDRESS(1, COLUMN(W:W), 2)&amp;":"&amp;ADDRESS(1, COLUMN(W:W), 2)))),))</f>
        <v/>
      </c>
      <c r="Z24" s="917" t="str">
        <f ca="1">IF(SUMPRODUCT(SUMIF(INDIRECT("'"&amp;O[O]&amp;"'!$a:$a"),$A24,INDIRECT("'"&amp;O[O]&amp;"'!"&amp;ADDRESS(1, COLUMN(X:X), 2)&amp;":"&amp;ADDRESS(1, COLUMN(X:X), 2))))=0, "", IFERROR(SUMPRODUCT(SUMIF(INDIRECT("'"&amp;O[O]&amp;"'!$a:$a"),$A24,INDIRECT("'"&amp;O[O]&amp;"'!"&amp;ADDRESS(1, COLUMN(X:X), 2)&amp;":"&amp;ADDRESS(1, COLUMN(X:X), 2)))),))</f>
        <v/>
      </c>
      <c r="AA24" s="917" t="str">
        <f ca="1">IF(SUMPRODUCT(SUMIF(INDIRECT("'"&amp;O[O]&amp;"'!$a:$a"),$A24,INDIRECT("'"&amp;O[O]&amp;"'!"&amp;ADDRESS(1, COLUMN(Y:Y), 2)&amp;":"&amp;ADDRESS(1, COLUMN(Y:Y), 2))))=0, "", IFERROR(SUMPRODUCT(SUMIF(INDIRECT("'"&amp;O[O]&amp;"'!$a:$a"),$A24,INDIRECT("'"&amp;O[O]&amp;"'!"&amp;ADDRESS(1, COLUMN(Y:Y), 2)&amp;":"&amp;ADDRESS(1, COLUMN(Y:Y), 2)))),))</f>
        <v/>
      </c>
      <c r="AB24" s="917" t="str">
        <f ca="1">IF(SUMPRODUCT(SUMIF(INDIRECT("'"&amp;O[O]&amp;"'!$a:$a"),$A24,INDIRECT("'"&amp;O[O]&amp;"'!"&amp;ADDRESS(1, COLUMN(Z:Z), 2)&amp;":"&amp;ADDRESS(1, COLUMN(Z:Z), 2))))=0, "", IFERROR(SUMPRODUCT(SUMIF(INDIRECT("'"&amp;O[O]&amp;"'!$a:$a"),$A24,INDIRECT("'"&amp;O[O]&amp;"'!"&amp;ADDRESS(1, COLUMN(Z:Z), 2)&amp;":"&amp;ADDRESS(1, COLUMN(Z:Z), 2)))),))</f>
        <v/>
      </c>
      <c r="AC24" s="917" t="str">
        <f ca="1">IF(SUMPRODUCT(SUMIF(INDIRECT("'"&amp;O[O]&amp;"'!$a:$a"),$A24,INDIRECT("'"&amp;O[O]&amp;"'!"&amp;ADDRESS(1, COLUMN(AA:AA), 2)&amp;":"&amp;ADDRESS(1, COLUMN(AA:AA), 2))))=0, "", IFERROR(SUMPRODUCT(SUMIF(INDIRECT("'"&amp;O[O]&amp;"'!$a:$a"),$A24,INDIRECT("'"&amp;O[O]&amp;"'!"&amp;ADDRESS(1, COLUMN(AA:AA), 2)&amp;":"&amp;ADDRESS(1, COLUMN(AA:AA), 2)))),))</f>
        <v/>
      </c>
      <c r="AD24" s="917" t="str">
        <f ca="1">IF(SUMPRODUCT(SUMIF(INDIRECT("'"&amp;O[O]&amp;"'!$a:$a"),$A24,INDIRECT("'"&amp;O[O]&amp;"'!"&amp;ADDRESS(1, COLUMN(AB:AB), 2)&amp;":"&amp;ADDRESS(1, COLUMN(AB:AB), 2))))=0, "", IFERROR(SUMPRODUCT(SUMIF(INDIRECT("'"&amp;O[O]&amp;"'!$a:$a"),$A24,INDIRECT("'"&amp;O[O]&amp;"'!"&amp;ADDRESS(1, COLUMN(AB:AB), 2)&amp;":"&amp;ADDRESS(1, COLUMN(AB:AB), 2)))),))</f>
        <v/>
      </c>
      <c r="AE24" s="917" t="str">
        <f ca="1">IF(SUMPRODUCT(SUMIF(INDIRECT("'"&amp;O[O]&amp;"'!$a:$a"),$A24,INDIRECT("'"&amp;O[O]&amp;"'!"&amp;ADDRESS(1, COLUMN(AC:AC), 2)&amp;":"&amp;ADDRESS(1, COLUMN(AC:AC), 2))))=0, "", IFERROR(SUMPRODUCT(SUMIF(INDIRECT("'"&amp;O[O]&amp;"'!$a:$a"),$A24,INDIRECT("'"&amp;O[O]&amp;"'!"&amp;ADDRESS(1, COLUMN(AC:AC), 2)&amp;":"&amp;ADDRESS(1, COLUMN(AC:AC), 2)))),))</f>
        <v/>
      </c>
      <c r="AF24" s="917" t="str">
        <f ca="1">IF(SUMPRODUCT(SUMIF(INDIRECT("'"&amp;O[O]&amp;"'!$a:$a"),$A24,INDIRECT("'"&amp;O[O]&amp;"'!"&amp;ADDRESS(1, COLUMN(AD:AD), 2)&amp;":"&amp;ADDRESS(1, COLUMN(AD:AD), 2))))=0, "", IFERROR(SUMPRODUCT(SUMIF(INDIRECT("'"&amp;O[O]&amp;"'!$a:$a"),$A24,INDIRECT("'"&amp;O[O]&amp;"'!"&amp;ADDRESS(1, COLUMN(AD:AD), 2)&amp;":"&amp;ADDRESS(1, COLUMN(AD:AD), 2)))),))</f>
        <v/>
      </c>
      <c r="AG24" s="917" t="str">
        <f ca="1">IF(SUMPRODUCT(SUMIF(INDIRECT("'"&amp;O[O]&amp;"'!$a:$a"),$A24,INDIRECT("'"&amp;O[O]&amp;"'!"&amp;ADDRESS(1, COLUMN(AE:AE), 2)&amp;":"&amp;ADDRESS(1, COLUMN(AE:AE), 2))))=0, "", IFERROR(SUMPRODUCT(SUMIF(INDIRECT("'"&amp;O[O]&amp;"'!$a:$a"),$A24,INDIRECT("'"&amp;O[O]&amp;"'!"&amp;ADDRESS(1, COLUMN(AE:AE), 2)&amp;":"&amp;ADDRESS(1, COLUMN(AE:AE), 2)))),))</f>
        <v/>
      </c>
      <c r="AH24" s="917" t="str">
        <f ca="1">IF(SUMPRODUCT(SUMIF(INDIRECT("'"&amp;O[O]&amp;"'!$a:$a"),$A24,INDIRECT("'"&amp;O[O]&amp;"'!"&amp;ADDRESS(1, COLUMN(AF:AF), 2)&amp;":"&amp;ADDRESS(1, COLUMN(AF:AF), 2))))=0, "", IFERROR(SUMPRODUCT(SUMIF(INDIRECT("'"&amp;O[O]&amp;"'!$a:$a"),$A24,INDIRECT("'"&amp;O[O]&amp;"'!"&amp;ADDRESS(1, COLUMN(AF:AF), 2)&amp;":"&amp;ADDRESS(1, COLUMN(AF:AF), 2)))),))</f>
        <v/>
      </c>
      <c r="AI24" s="917" t="str">
        <f ca="1">IF(SUMPRODUCT(SUMIF(INDIRECT("'"&amp;O[O]&amp;"'!$a:$a"),$A24,INDIRECT("'"&amp;O[O]&amp;"'!"&amp;ADDRESS(1, COLUMN(AG:AG), 2)&amp;":"&amp;ADDRESS(1, COLUMN(AG:AG), 2))))=0, "", IFERROR(SUMPRODUCT(SUMIF(INDIRECT("'"&amp;O[O]&amp;"'!$a:$a"),$A24,INDIRECT("'"&amp;O[O]&amp;"'!"&amp;ADDRESS(1, COLUMN(AG:AG), 2)&amp;":"&amp;ADDRESS(1, COLUMN(AG:AG), 2)))),))</f>
        <v/>
      </c>
      <c r="AJ24" s="917" t="str">
        <f ca="1">IF(SUMPRODUCT(SUMIF(INDIRECT("'"&amp;O[O]&amp;"'!$a:$a"),$A24,INDIRECT("'"&amp;O[O]&amp;"'!"&amp;ADDRESS(1, COLUMN(AH:AH), 2)&amp;":"&amp;ADDRESS(1, COLUMN(AH:AH), 2))))=0, "", IFERROR(SUMPRODUCT(SUMIF(INDIRECT("'"&amp;O[O]&amp;"'!$a:$a"),$A24,INDIRECT("'"&amp;O[O]&amp;"'!"&amp;ADDRESS(1, COLUMN(AH:AH), 2)&amp;":"&amp;ADDRESS(1, COLUMN(AH:AH), 2)))),))</f>
        <v/>
      </c>
      <c r="AK24" s="917" t="str">
        <f ca="1">IF(SUMPRODUCT(SUMIF(INDIRECT("'"&amp;O[O]&amp;"'!$a:$a"),$A24,INDIRECT("'"&amp;O[O]&amp;"'!"&amp;ADDRESS(1, COLUMN(AI:AI), 2)&amp;":"&amp;ADDRESS(1, COLUMN(AI:AI), 2))))=0, "", IFERROR(SUMPRODUCT(SUMIF(INDIRECT("'"&amp;O[O]&amp;"'!$a:$a"),$A24,INDIRECT("'"&amp;O[O]&amp;"'!"&amp;ADDRESS(1, COLUMN(AI:AI), 2)&amp;":"&amp;ADDRESS(1, COLUMN(AI:AI), 2)))),))</f>
        <v/>
      </c>
      <c r="AL24" s="919" t="str">
        <f ca="1">IF(SUMPRODUCT(SUMIF(INDIRECT("'"&amp;O[O]&amp;"'!$a:$a"),$A24,INDIRECT("'"&amp;O[O]&amp;"'!"&amp;ADDRESS(1, COLUMN(AJ:AJ), 2)&amp;":"&amp;ADDRESS(1, COLUMN(AJ:AJ), 2))))=0, "", IFERROR(SUMPRODUCT(SUMIF(INDIRECT("'"&amp;O[O]&amp;"'!$a:$a"),$A24,INDIRECT("'"&amp;O[O]&amp;"'!"&amp;ADDRESS(1, COLUMN(AJ:AJ), 2)&amp;":"&amp;ADDRESS(1, COLUMN(AJ:AJ), 2)))),))</f>
        <v/>
      </c>
    </row>
    <row r="25" spans="1:38" s="763" customFormat="1">
      <c r="A25" s="920" t="s">
        <v>831</v>
      </c>
      <c r="B25" s="921" t="s">
        <v>43</v>
      </c>
      <c r="C25" s="921"/>
      <c r="D25" s="921"/>
      <c r="E25" s="917" t="str">
        <f ca="1">IFERROR(IF(SUMPRODUCT(SUMIF(INDIRECT("'"&amp;O[O]&amp;"'!$a:$a"),$A25,INDIRECT("'"&amp;O[O]&amp;"'!"&amp;ADDRESS(1, COLUMN(F:F), 2)&amp;":"&amp;ADDRESS(1, COLUMN(F:F), 2))))=0, "", SUMPRODUCT(SUMIF(INDIRECT("'"&amp;O[O]&amp;"'!$a:$a"),$A25,INDIRECT("'"&amp;O[O]&amp;"'!"&amp;ADDRESS(1, COLUMN(F:F), 2)&amp;":"&amp;ADDRESS(1, COLUMN(F:F), 2))))),)</f>
        <v/>
      </c>
      <c r="F25" s="917" t="str">
        <f ca="1">IFERROR(IF(SUMPRODUCT(SUMIF(INDIRECT("'"&amp;O[O]&amp;"'!$a:$a"),$A25,INDIRECT("'"&amp;O[O]&amp;"'!"&amp;ADDRESS(1, COLUMN(G:G), 2)&amp;":"&amp;ADDRESS(1, COLUMN(G:G), 2))))=0, "", SUMPRODUCT(SUMIF(INDIRECT("'"&amp;O[O]&amp;"'!$a:$a"),$A25,INDIRECT("'"&amp;O[O]&amp;"'!"&amp;ADDRESS(1, COLUMN(G:G), 2)&amp;":"&amp;ADDRESS(1, COLUMN(G:G), 2))))),)</f>
        <v/>
      </c>
      <c r="G25" s="914">
        <f t="shared" ca="1" si="4"/>
        <v>1016</v>
      </c>
      <c r="H25" s="917" t="str">
        <f ca="1">IFERROR(IF(SUMPRODUCT(SUMIF(INDIRECT("'"&amp;O[O]&amp;"'!$a:$a"),$A25,INDIRECT("'"&amp;O[O]&amp;"'!"&amp;ADDRESS(1, COLUMN(I:I), 2)&amp;":"&amp;ADDRESS(1, COLUMN(I:I), 2))))=0, "", SUMPRODUCT(SUMIF(INDIRECT("'"&amp;O[O]&amp;"'!$a:$a"),$A25,INDIRECT("'"&amp;O[O]&amp;"'!"&amp;ADDRESS(1, COLUMN(I:I), 2)&amp;":"&amp;ADDRESS(1, COLUMN(I:I), 2))))),)</f>
        <v/>
      </c>
      <c r="I25" s="917">
        <f ca="1">IFERROR(IF(SUMPRODUCT(SUMIF(INDIRECT("'"&amp;O[O]&amp;"'!$a:$a"),$A25,INDIRECT("'"&amp;O[O]&amp;"'!"&amp;ADDRESS(1, COLUMN(J:J), 2)&amp;":"&amp;ADDRESS(1, COLUMN(J:J), 2))))=0, "", SUMPRODUCT(SUMIF(INDIRECT("'"&amp;O[O]&amp;"'!$a:$a"),$A25,INDIRECT("'"&amp;O[O]&amp;"'!"&amp;ADDRESS(1, COLUMN(J:J), 2)&amp;":"&amp;ADDRESS(1, COLUMN(J:J), 2))))),)</f>
        <v>1016</v>
      </c>
      <c r="J25" s="917" t="str">
        <f ca="1">IFERROR(IF(SUMPRODUCT(SUMIF(INDIRECT("'"&amp;O[O]&amp;"'!$a:$a"),$A25,INDIRECT("'"&amp;O[O]&amp;"'!"&amp;ADDRESS(1, COLUMN(K:K), 2)&amp;":"&amp;ADDRESS(1, COLUMN(K:K), 2))))=0, "", SUMPRODUCT(SUMIF(INDIRECT("'"&amp;O[O]&amp;"'!$a:$a"),$A25,INDIRECT("'"&amp;O[O]&amp;"'!"&amp;ADDRESS(1, COLUMN(K:K), 2)&amp;":"&amp;ADDRESS(1, COLUMN(K:K), 2))))),)</f>
        <v/>
      </c>
      <c r="K25" s="922" t="s">
        <v>776</v>
      </c>
      <c r="L25" s="922" t="s">
        <v>776</v>
      </c>
      <c r="M25" s="917" t="str">
        <f ca="1">IF(SUMPRODUCT(SUMIF(INDIRECT("'"&amp;O[O]&amp;"'!$a:$a"),$A25,INDIRECT("'"&amp;O[O]&amp;"'!"&amp;ADDRESS(1, COLUMN(L:L), 2)&amp;":"&amp;ADDRESS(1, COLUMN(L:L), 2))))=0, "", IFERROR(SUMPRODUCT(SUMIF(INDIRECT("'"&amp;O[O]&amp;"'!$a:$a"),$A25,INDIRECT("'"&amp;O[O]&amp;"'!"&amp;ADDRESS(1, COLUMN(L:L), 2)&amp;":"&amp;ADDRESS(1, COLUMN(L:L), 2)))),))</f>
        <v/>
      </c>
      <c r="N25" s="917" t="str">
        <f ca="1">IF(SUMPRODUCT(SUMIF(INDIRECT("'"&amp;O[O]&amp;"'!$a:$a"),$A25,INDIRECT("'"&amp;O[O]&amp;"'!"&amp;ADDRESS(1, COLUMN(M:M), 2)&amp;":"&amp;ADDRESS(1, COLUMN(M:M), 2))))=0, "", IFERROR(SUMPRODUCT(SUMIF(INDIRECT("'"&amp;O[O]&amp;"'!$a:$a"),$A25,INDIRECT("'"&amp;O[O]&amp;"'!"&amp;ADDRESS(1, COLUMN(M:M), 2)&amp;":"&amp;ADDRESS(1, COLUMN(M:M), 2)))),))</f>
        <v/>
      </c>
      <c r="O25" s="917" t="str">
        <f ca="1">IF(SUMPRODUCT(SUMIF(INDIRECT("'"&amp;O[O]&amp;"'!$a:$a"),$A25,INDIRECT("'"&amp;O[O]&amp;"'!"&amp;ADDRESS(1, COLUMN(N:N), 2)&amp;":"&amp;ADDRESS(1, COLUMN(N:N), 2))))=0, "", IFERROR(SUMPRODUCT(SUMIF(INDIRECT("'"&amp;O[O]&amp;"'!$a:$a"),$A25,INDIRECT("'"&amp;O[O]&amp;"'!"&amp;ADDRESS(1, COLUMN(N:N), 2)&amp;":"&amp;ADDRESS(1, COLUMN(N:N), 2)))),))</f>
        <v/>
      </c>
      <c r="P25" s="917" t="str">
        <f ca="1">IF(SUMPRODUCT(SUMIF(INDIRECT("'"&amp;O[O]&amp;"'!$a:$a"),$A25,INDIRECT("'"&amp;O[O]&amp;"'!"&amp;ADDRESS(1, COLUMN(O:O), 2)&amp;":"&amp;ADDRESS(1, COLUMN(O:O), 2))))=0, "", IFERROR(SUMPRODUCT(SUMIF(INDIRECT("'"&amp;O[O]&amp;"'!$a:$a"),$A25,INDIRECT("'"&amp;O[O]&amp;"'!"&amp;ADDRESS(1, COLUMN(O:O), 2)&amp;":"&amp;ADDRESS(1, COLUMN(O:O), 2)))),))</f>
        <v/>
      </c>
      <c r="Q25" s="917" t="str">
        <f ca="1">IF(SUMPRODUCT(SUMIF(INDIRECT("'"&amp;O[O]&amp;"'!$a:$a"),$A25,INDIRECT("'"&amp;O[O]&amp;"'!"&amp;ADDRESS(1, COLUMN(P:P), 2)&amp;":"&amp;ADDRESS(1, COLUMN(P:P), 2))))=0, "", IFERROR(SUMPRODUCT(SUMIF(INDIRECT("'"&amp;O[O]&amp;"'!$a:$a"),$A25,INDIRECT("'"&amp;O[O]&amp;"'!"&amp;ADDRESS(1, COLUMN(P:P), 2)&amp;":"&amp;ADDRESS(1, COLUMN(P:P), 2)))),))</f>
        <v/>
      </c>
      <c r="R25" s="917" t="str">
        <f ca="1">IF(SUMPRODUCT(SUMIF(INDIRECT("'"&amp;O[O]&amp;"'!$a:$a"),$A25,INDIRECT("'"&amp;O[O]&amp;"'!"&amp;ADDRESS(1, COLUMN(Q:Q), 2)&amp;":"&amp;ADDRESS(1, COLUMN(Q:Q), 2))))=0, "", IFERROR(SUMPRODUCT(SUMIF(INDIRECT("'"&amp;O[O]&amp;"'!$a:$a"),$A25,INDIRECT("'"&amp;O[O]&amp;"'!"&amp;ADDRESS(1, COLUMN(Q:Q), 2)&amp;":"&amp;ADDRESS(1, COLUMN(Q:Q), 2)))),))</f>
        <v/>
      </c>
      <c r="S25" s="917" t="str">
        <f ca="1">IF(SUMPRODUCT(SUMIF(INDIRECT("'"&amp;O[O]&amp;"'!$a:$a"),$A25,INDIRECT("'"&amp;O[O]&amp;"'!"&amp;ADDRESS(1, COLUMN(R:R), 2)&amp;":"&amp;ADDRESS(1, COLUMN(R:R), 2))))=0, "", IFERROR(SUMPRODUCT(SUMIF(INDIRECT("'"&amp;O[O]&amp;"'!$a:$a"),$A25,INDIRECT("'"&amp;O[O]&amp;"'!"&amp;ADDRESS(1, COLUMN(R:R), 2)&amp;":"&amp;ADDRESS(1, COLUMN(R:R), 2)))),))</f>
        <v/>
      </c>
      <c r="T25" s="917" t="str">
        <f ca="1">IF(SUMPRODUCT(SUMIF(INDIRECT("'"&amp;O[O]&amp;"'!$a:$a"),$A25,INDIRECT("'"&amp;O[O]&amp;"'!"&amp;ADDRESS(1, COLUMN(S:S), 2)&amp;":"&amp;ADDRESS(1, COLUMN(S:S), 2))))=0, "", IFERROR(SUMPRODUCT(SUMIF(INDIRECT("'"&amp;O[O]&amp;"'!$a:$a"),$A25,INDIRECT("'"&amp;O[O]&amp;"'!"&amp;ADDRESS(1, COLUMN(S:S), 2)&amp;":"&amp;ADDRESS(1, COLUMN(S:S), 2)))),))</f>
        <v/>
      </c>
      <c r="U25" s="917" t="str">
        <f ca="1">IF(SUMPRODUCT(SUMIF(INDIRECT("'"&amp;O[O]&amp;"'!$a:$a"),$A25,INDIRECT("'"&amp;O[O]&amp;"'!"&amp;ADDRESS(1, COLUMN(T:T), 2)&amp;":"&amp;ADDRESS(1, COLUMN(T:T), 2))))=0, "", IFERROR(SUMPRODUCT(SUMIF(INDIRECT("'"&amp;O[O]&amp;"'!$a:$a"),$A25,INDIRECT("'"&amp;O[O]&amp;"'!"&amp;ADDRESS(1, COLUMN(T:T), 2)&amp;":"&amp;ADDRESS(1, COLUMN(T:T), 2)))),))</f>
        <v/>
      </c>
      <c r="V25" s="113" t="str">
        <f t="shared" ca="1" si="5"/>
        <v/>
      </c>
      <c r="W25" s="917" t="str">
        <f ca="1">IF(SUMPRODUCT(SUMIF(INDIRECT("'"&amp;O[O]&amp;"'!$a:$a"),$A25,INDIRECT("'"&amp;O[O]&amp;"'!"&amp;ADDRESS(1, COLUMN(U:U), 2)&amp;":"&amp;ADDRESS(1, COLUMN(U:U), 2))))=0, "", IFERROR(SUMPRODUCT(SUMIF(INDIRECT("'"&amp;O[O]&amp;"'!$a:$a"),$A25,INDIRECT("'"&amp;O[O]&amp;"'!"&amp;ADDRESS(1, COLUMN(U:U), 2)&amp;":"&amp;ADDRESS(1, COLUMN(U:U), 2)))),))</f>
        <v/>
      </c>
      <c r="X25" s="917" t="str">
        <f ca="1">IF(SUMPRODUCT(SUMIF(INDIRECT("'"&amp;O[O]&amp;"'!$a:$a"),$A25,INDIRECT("'"&amp;O[O]&amp;"'!"&amp;ADDRESS(1, COLUMN(V:V), 2)&amp;":"&amp;ADDRESS(1, COLUMN(V:V), 2))))=0, "", IFERROR(SUMPRODUCT(SUMIF(INDIRECT("'"&amp;O[O]&amp;"'!$a:$a"),$A25,INDIRECT("'"&amp;O[O]&amp;"'!"&amp;ADDRESS(1, COLUMN(V:V), 2)&amp;":"&amp;ADDRESS(1, COLUMN(V:V), 2)))),))</f>
        <v/>
      </c>
      <c r="Y25" s="917" t="str">
        <f ca="1">IF(SUMPRODUCT(SUMIF(INDIRECT("'"&amp;O[O]&amp;"'!$a:$a"),$A25,INDIRECT("'"&amp;O[O]&amp;"'!"&amp;ADDRESS(1, COLUMN(W:W), 2)&amp;":"&amp;ADDRESS(1, COLUMN(W:W), 2))))=0, "", IFERROR(SUMPRODUCT(SUMIF(INDIRECT("'"&amp;O[O]&amp;"'!$a:$a"),$A25,INDIRECT("'"&amp;O[O]&amp;"'!"&amp;ADDRESS(1, COLUMN(W:W), 2)&amp;":"&amp;ADDRESS(1, COLUMN(W:W), 2)))),))</f>
        <v/>
      </c>
      <c r="Z25" s="917" t="str">
        <f ca="1">IF(SUMPRODUCT(SUMIF(INDIRECT("'"&amp;O[O]&amp;"'!$a:$a"),$A25,INDIRECT("'"&amp;O[O]&amp;"'!"&amp;ADDRESS(1, COLUMN(X:X), 2)&amp;":"&amp;ADDRESS(1, COLUMN(X:X), 2))))=0, "", IFERROR(SUMPRODUCT(SUMIF(INDIRECT("'"&amp;O[O]&amp;"'!$a:$a"),$A25,INDIRECT("'"&amp;O[O]&amp;"'!"&amp;ADDRESS(1, COLUMN(X:X), 2)&amp;":"&amp;ADDRESS(1, COLUMN(X:X), 2)))),))</f>
        <v/>
      </c>
      <c r="AA25" s="917" t="str">
        <f ca="1">IF(SUMPRODUCT(SUMIF(INDIRECT("'"&amp;O[O]&amp;"'!$a:$a"),$A25,INDIRECT("'"&amp;O[O]&amp;"'!"&amp;ADDRESS(1, COLUMN(Y:Y), 2)&amp;":"&amp;ADDRESS(1, COLUMN(Y:Y), 2))))=0, "", IFERROR(SUMPRODUCT(SUMIF(INDIRECT("'"&amp;O[O]&amp;"'!$a:$a"),$A25,INDIRECT("'"&amp;O[O]&amp;"'!"&amp;ADDRESS(1, COLUMN(Y:Y), 2)&amp;":"&amp;ADDRESS(1, COLUMN(Y:Y), 2)))),))</f>
        <v/>
      </c>
      <c r="AB25" s="917" t="str">
        <f ca="1">IF(SUMPRODUCT(SUMIF(INDIRECT("'"&amp;O[O]&amp;"'!$a:$a"),$A25,INDIRECT("'"&amp;O[O]&amp;"'!"&amp;ADDRESS(1, COLUMN(Z:Z), 2)&amp;":"&amp;ADDRESS(1, COLUMN(Z:Z), 2))))=0, "", IFERROR(SUMPRODUCT(SUMIF(INDIRECT("'"&amp;O[O]&amp;"'!$a:$a"),$A25,INDIRECT("'"&amp;O[O]&amp;"'!"&amp;ADDRESS(1, COLUMN(Z:Z), 2)&amp;":"&amp;ADDRESS(1, COLUMN(Z:Z), 2)))),))</f>
        <v/>
      </c>
      <c r="AC25" s="917" t="str">
        <f ca="1">IF(SUMPRODUCT(SUMIF(INDIRECT("'"&amp;O[O]&amp;"'!$a:$a"),$A25,INDIRECT("'"&amp;O[O]&amp;"'!"&amp;ADDRESS(1, COLUMN(AA:AA), 2)&amp;":"&amp;ADDRESS(1, COLUMN(AA:AA), 2))))=0, "", IFERROR(SUMPRODUCT(SUMIF(INDIRECT("'"&amp;O[O]&amp;"'!$a:$a"),$A25,INDIRECT("'"&amp;O[O]&amp;"'!"&amp;ADDRESS(1, COLUMN(AA:AA), 2)&amp;":"&amp;ADDRESS(1, COLUMN(AA:AA), 2)))),))</f>
        <v/>
      </c>
      <c r="AD25" s="917" t="str">
        <f ca="1">IF(SUMPRODUCT(SUMIF(INDIRECT("'"&amp;O[O]&amp;"'!$a:$a"),$A25,INDIRECT("'"&amp;O[O]&amp;"'!"&amp;ADDRESS(1, COLUMN(AB:AB), 2)&amp;":"&amp;ADDRESS(1, COLUMN(AB:AB), 2))))=0, "", IFERROR(SUMPRODUCT(SUMIF(INDIRECT("'"&amp;O[O]&amp;"'!$a:$a"),$A25,INDIRECT("'"&amp;O[O]&amp;"'!"&amp;ADDRESS(1, COLUMN(AB:AB), 2)&amp;":"&amp;ADDRESS(1, COLUMN(AB:AB), 2)))),))</f>
        <v/>
      </c>
      <c r="AE25" s="917" t="str">
        <f ca="1">IF(SUMPRODUCT(SUMIF(INDIRECT("'"&amp;O[O]&amp;"'!$a:$a"),$A25,INDIRECT("'"&amp;O[O]&amp;"'!"&amp;ADDRESS(1, COLUMN(AC:AC), 2)&amp;":"&amp;ADDRESS(1, COLUMN(AC:AC), 2))))=0, "", IFERROR(SUMPRODUCT(SUMIF(INDIRECT("'"&amp;O[O]&amp;"'!$a:$a"),$A25,INDIRECT("'"&amp;O[O]&amp;"'!"&amp;ADDRESS(1, COLUMN(AC:AC), 2)&amp;":"&amp;ADDRESS(1, COLUMN(AC:AC), 2)))),))</f>
        <v/>
      </c>
      <c r="AF25" s="917" t="str">
        <f ca="1">IF(SUMPRODUCT(SUMIF(INDIRECT("'"&amp;O[O]&amp;"'!$a:$a"),$A25,INDIRECT("'"&amp;O[O]&amp;"'!"&amp;ADDRESS(1, COLUMN(AD:AD), 2)&amp;":"&amp;ADDRESS(1, COLUMN(AD:AD), 2))))=0, "", IFERROR(SUMPRODUCT(SUMIF(INDIRECT("'"&amp;O[O]&amp;"'!$a:$a"),$A25,INDIRECT("'"&amp;O[O]&amp;"'!"&amp;ADDRESS(1, COLUMN(AD:AD), 2)&amp;":"&amp;ADDRESS(1, COLUMN(AD:AD), 2)))),))</f>
        <v/>
      </c>
      <c r="AG25" s="917" t="str">
        <f ca="1">IF(SUMPRODUCT(SUMIF(INDIRECT("'"&amp;O[O]&amp;"'!$a:$a"),$A25,INDIRECT("'"&amp;O[O]&amp;"'!"&amp;ADDRESS(1, COLUMN(AE:AE), 2)&amp;":"&amp;ADDRESS(1, COLUMN(AE:AE), 2))))=0, "", IFERROR(SUMPRODUCT(SUMIF(INDIRECT("'"&amp;O[O]&amp;"'!$a:$a"),$A25,INDIRECT("'"&amp;O[O]&amp;"'!"&amp;ADDRESS(1, COLUMN(AE:AE), 2)&amp;":"&amp;ADDRESS(1, COLUMN(AE:AE), 2)))),))</f>
        <v/>
      </c>
      <c r="AH25" s="917" t="str">
        <f ca="1">IF(SUMPRODUCT(SUMIF(INDIRECT("'"&amp;O[O]&amp;"'!$a:$a"),$A25,INDIRECT("'"&amp;O[O]&amp;"'!"&amp;ADDRESS(1, COLUMN(AF:AF), 2)&amp;":"&amp;ADDRESS(1, COLUMN(AF:AF), 2))))=0, "", IFERROR(SUMPRODUCT(SUMIF(INDIRECT("'"&amp;O[O]&amp;"'!$a:$a"),$A25,INDIRECT("'"&amp;O[O]&amp;"'!"&amp;ADDRESS(1, COLUMN(AF:AF), 2)&amp;":"&amp;ADDRESS(1, COLUMN(AF:AF), 2)))),))</f>
        <v/>
      </c>
      <c r="AI25" s="917" t="str">
        <f ca="1">IF(SUMPRODUCT(SUMIF(INDIRECT("'"&amp;O[O]&amp;"'!$a:$a"),$A25,INDIRECT("'"&amp;O[O]&amp;"'!"&amp;ADDRESS(1, COLUMN(AG:AG), 2)&amp;":"&amp;ADDRESS(1, COLUMN(AG:AG), 2))))=0, "", IFERROR(SUMPRODUCT(SUMIF(INDIRECT("'"&amp;O[O]&amp;"'!$a:$a"),$A25,INDIRECT("'"&amp;O[O]&amp;"'!"&amp;ADDRESS(1, COLUMN(AG:AG), 2)&amp;":"&amp;ADDRESS(1, COLUMN(AG:AG), 2)))),))</f>
        <v/>
      </c>
      <c r="AJ25" s="917" t="str">
        <f ca="1">IF(SUMPRODUCT(SUMIF(INDIRECT("'"&amp;O[O]&amp;"'!$a:$a"),$A25,INDIRECT("'"&amp;O[O]&amp;"'!"&amp;ADDRESS(1, COLUMN(AH:AH), 2)&amp;":"&amp;ADDRESS(1, COLUMN(AH:AH), 2))))=0, "", IFERROR(SUMPRODUCT(SUMIF(INDIRECT("'"&amp;O[O]&amp;"'!$a:$a"),$A25,INDIRECT("'"&amp;O[O]&amp;"'!"&amp;ADDRESS(1, COLUMN(AH:AH), 2)&amp;":"&amp;ADDRESS(1, COLUMN(AH:AH), 2)))),))</f>
        <v/>
      </c>
      <c r="AK25" s="917" t="str">
        <f ca="1">IF(SUMPRODUCT(SUMIF(INDIRECT("'"&amp;O[O]&amp;"'!$a:$a"),$A25,INDIRECT("'"&amp;O[O]&amp;"'!"&amp;ADDRESS(1, COLUMN(AI:AI), 2)&amp;":"&amp;ADDRESS(1, COLUMN(AI:AI), 2))))=0, "", IFERROR(SUMPRODUCT(SUMIF(INDIRECT("'"&amp;O[O]&amp;"'!$a:$a"),$A25,INDIRECT("'"&amp;O[O]&amp;"'!"&amp;ADDRESS(1, COLUMN(AI:AI), 2)&amp;":"&amp;ADDRESS(1, COLUMN(AI:AI), 2)))),))</f>
        <v/>
      </c>
      <c r="AL25" s="919" t="str">
        <f ca="1">IF(SUMPRODUCT(SUMIF(INDIRECT("'"&amp;O[O]&amp;"'!$a:$a"),$A25,INDIRECT("'"&amp;O[O]&amp;"'!"&amp;ADDRESS(1, COLUMN(AJ:AJ), 2)&amp;":"&amp;ADDRESS(1, COLUMN(AJ:AJ), 2))))=0, "", IFERROR(SUMPRODUCT(SUMIF(INDIRECT("'"&amp;O[O]&amp;"'!$a:$a"),$A25,INDIRECT("'"&amp;O[O]&amp;"'!"&amp;ADDRESS(1, COLUMN(AJ:AJ), 2)&amp;":"&amp;ADDRESS(1, COLUMN(AJ:AJ), 2)))),))</f>
        <v/>
      </c>
    </row>
    <row r="26" spans="1:38" s="763" customFormat="1">
      <c r="A26" s="920" t="s">
        <v>818</v>
      </c>
      <c r="B26" s="921" t="s">
        <v>43</v>
      </c>
      <c r="C26" s="921"/>
      <c r="D26" s="921"/>
      <c r="E26" s="917" t="str">
        <f ca="1">IFERROR(IF(SUMPRODUCT(SUMIF(INDIRECT("'"&amp;O[O]&amp;"'!$a:$a"),$A26,INDIRECT("'"&amp;O[O]&amp;"'!"&amp;ADDRESS(1, COLUMN(F:F), 2)&amp;":"&amp;ADDRESS(1, COLUMN(F:F), 2))))=0, "", SUMPRODUCT(SUMIF(INDIRECT("'"&amp;O[O]&amp;"'!$a:$a"),$A26,INDIRECT("'"&amp;O[O]&amp;"'!"&amp;ADDRESS(1, COLUMN(F:F), 2)&amp;":"&amp;ADDRESS(1, COLUMN(F:F), 2))))),)</f>
        <v/>
      </c>
      <c r="F26" s="917">
        <f ca="1">IFERROR(IF(SUMPRODUCT(SUMIF(INDIRECT("'"&amp;O[O]&amp;"'!$a:$a"),$A26,INDIRECT("'"&amp;O[O]&amp;"'!"&amp;ADDRESS(1, COLUMN(G:G), 2)&amp;":"&amp;ADDRESS(1, COLUMN(G:G), 2))))=0, "", SUMPRODUCT(SUMIF(INDIRECT("'"&amp;O[O]&amp;"'!$a:$a"),$A26,INDIRECT("'"&amp;O[O]&amp;"'!"&amp;ADDRESS(1, COLUMN(G:G), 2)&amp;":"&amp;ADDRESS(1, COLUMN(G:G), 2))))),)</f>
        <v>1</v>
      </c>
      <c r="G26" s="914" t="str">
        <f t="shared" ca="1" si="4"/>
        <v/>
      </c>
      <c r="H26" s="917" t="str">
        <f ca="1">IFERROR(IF(SUMPRODUCT(SUMIF(INDIRECT("'"&amp;O[O]&amp;"'!$a:$a"),$A26,INDIRECT("'"&amp;O[O]&amp;"'!"&amp;ADDRESS(1, COLUMN(I:I), 2)&amp;":"&amp;ADDRESS(1, COLUMN(I:I), 2))))=0, "", SUMPRODUCT(SUMIF(INDIRECT("'"&amp;O[O]&amp;"'!$a:$a"),$A26,INDIRECT("'"&amp;O[O]&amp;"'!"&amp;ADDRESS(1, COLUMN(I:I), 2)&amp;":"&amp;ADDRESS(1, COLUMN(I:I), 2))))),)</f>
        <v/>
      </c>
      <c r="I26" s="917" t="str">
        <f ca="1">IFERROR(IF(SUMPRODUCT(SUMIF(INDIRECT("'"&amp;O[O]&amp;"'!$a:$a"),$A26,INDIRECT("'"&amp;O[O]&amp;"'!"&amp;ADDRESS(1, COLUMN(J:J), 2)&amp;":"&amp;ADDRESS(1, COLUMN(J:J), 2))))=0, "", SUMPRODUCT(SUMIF(INDIRECT("'"&amp;O[O]&amp;"'!$a:$a"),$A26,INDIRECT("'"&amp;O[O]&amp;"'!"&amp;ADDRESS(1, COLUMN(J:J), 2)&amp;":"&amp;ADDRESS(1, COLUMN(J:J), 2))))),)</f>
        <v/>
      </c>
      <c r="J26" s="917">
        <f ca="1">IFERROR(IF(SUMPRODUCT(SUMIF(INDIRECT("'"&amp;O[O]&amp;"'!$a:$a"),$A26,INDIRECT("'"&amp;O[O]&amp;"'!"&amp;ADDRESS(1, COLUMN(K:K), 2)&amp;":"&amp;ADDRESS(1, COLUMN(K:K), 2))))=0, "", SUMPRODUCT(SUMIF(INDIRECT("'"&amp;O[O]&amp;"'!$a:$a"),$A26,INDIRECT("'"&amp;O[O]&amp;"'!"&amp;ADDRESS(1, COLUMN(K:K), 2)&amp;":"&amp;ADDRESS(1, COLUMN(K:K), 2))))),)</f>
        <v>2</v>
      </c>
      <c r="K26" s="922" t="s">
        <v>776</v>
      </c>
      <c r="L26" s="922" t="s">
        <v>776</v>
      </c>
      <c r="M26" s="917" t="str">
        <f ca="1">IF(SUMPRODUCT(SUMIF(INDIRECT("'"&amp;O[O]&amp;"'!$a:$a"),$A26,INDIRECT("'"&amp;O[O]&amp;"'!"&amp;ADDRESS(1, COLUMN(L:L), 2)&amp;":"&amp;ADDRESS(1, COLUMN(L:L), 2))))=0, "", IFERROR(SUMPRODUCT(SUMIF(INDIRECT("'"&amp;O[O]&amp;"'!$a:$a"),$A26,INDIRECT("'"&amp;O[O]&amp;"'!"&amp;ADDRESS(1, COLUMN(L:L), 2)&amp;":"&amp;ADDRESS(1, COLUMN(L:L), 2)))),))</f>
        <v/>
      </c>
      <c r="N26" s="917" t="str">
        <f ca="1">IF(SUMPRODUCT(SUMIF(INDIRECT("'"&amp;O[O]&amp;"'!$a:$a"),$A26,INDIRECT("'"&amp;O[O]&amp;"'!"&amp;ADDRESS(1, COLUMN(M:M), 2)&amp;":"&amp;ADDRESS(1, COLUMN(M:M), 2))))=0, "", IFERROR(SUMPRODUCT(SUMIF(INDIRECT("'"&amp;O[O]&amp;"'!$a:$a"),$A26,INDIRECT("'"&amp;O[O]&amp;"'!"&amp;ADDRESS(1, COLUMN(M:M), 2)&amp;":"&amp;ADDRESS(1, COLUMN(M:M), 2)))),))</f>
        <v/>
      </c>
      <c r="O26" s="917" t="str">
        <f ca="1">IF(SUMPRODUCT(SUMIF(INDIRECT("'"&amp;O[O]&amp;"'!$a:$a"),$A26,INDIRECT("'"&amp;O[O]&amp;"'!"&amp;ADDRESS(1, COLUMN(N:N), 2)&amp;":"&amp;ADDRESS(1, COLUMN(N:N), 2))))=0, "", IFERROR(SUMPRODUCT(SUMIF(INDIRECT("'"&amp;O[O]&amp;"'!$a:$a"),$A26,INDIRECT("'"&amp;O[O]&amp;"'!"&amp;ADDRESS(1, COLUMN(N:N), 2)&amp;":"&amp;ADDRESS(1, COLUMN(N:N), 2)))),))</f>
        <v/>
      </c>
      <c r="P26" s="917" t="str">
        <f ca="1">IF(SUMPRODUCT(SUMIF(INDIRECT("'"&amp;O[O]&amp;"'!$a:$a"),$A26,INDIRECT("'"&amp;O[O]&amp;"'!"&amp;ADDRESS(1, COLUMN(O:O), 2)&amp;":"&amp;ADDRESS(1, COLUMN(O:O), 2))))=0, "", IFERROR(SUMPRODUCT(SUMIF(INDIRECT("'"&amp;O[O]&amp;"'!$a:$a"),$A26,INDIRECT("'"&amp;O[O]&amp;"'!"&amp;ADDRESS(1, COLUMN(O:O), 2)&amp;":"&amp;ADDRESS(1, COLUMN(O:O), 2)))),))</f>
        <v/>
      </c>
      <c r="Q26" s="917" t="str">
        <f ca="1">IF(SUMPRODUCT(SUMIF(INDIRECT("'"&amp;O[O]&amp;"'!$a:$a"),$A26,INDIRECT("'"&amp;O[O]&amp;"'!"&amp;ADDRESS(1, COLUMN(P:P), 2)&amp;":"&amp;ADDRESS(1, COLUMN(P:P), 2))))=0, "", IFERROR(SUMPRODUCT(SUMIF(INDIRECT("'"&amp;O[O]&amp;"'!$a:$a"),$A26,INDIRECT("'"&amp;O[O]&amp;"'!"&amp;ADDRESS(1, COLUMN(P:P), 2)&amp;":"&amp;ADDRESS(1, COLUMN(P:P), 2)))),))</f>
        <v/>
      </c>
      <c r="R26" s="917" t="str">
        <f ca="1">IF(SUMPRODUCT(SUMIF(INDIRECT("'"&amp;O[O]&amp;"'!$a:$a"),$A26,INDIRECT("'"&amp;O[O]&amp;"'!"&amp;ADDRESS(1, COLUMN(Q:Q), 2)&amp;":"&amp;ADDRESS(1, COLUMN(Q:Q), 2))))=0, "", IFERROR(SUMPRODUCT(SUMIF(INDIRECT("'"&amp;O[O]&amp;"'!$a:$a"),$A26,INDIRECT("'"&amp;O[O]&amp;"'!"&amp;ADDRESS(1, COLUMN(Q:Q), 2)&amp;":"&amp;ADDRESS(1, COLUMN(Q:Q), 2)))),))</f>
        <v/>
      </c>
      <c r="S26" s="917" t="str">
        <f ca="1">IF(SUMPRODUCT(SUMIF(INDIRECT("'"&amp;O[O]&amp;"'!$a:$a"),$A26,INDIRECT("'"&amp;O[O]&amp;"'!"&amp;ADDRESS(1, COLUMN(R:R), 2)&amp;":"&amp;ADDRESS(1, COLUMN(R:R), 2))))=0, "", IFERROR(SUMPRODUCT(SUMIF(INDIRECT("'"&amp;O[O]&amp;"'!$a:$a"),$A26,INDIRECT("'"&amp;O[O]&amp;"'!"&amp;ADDRESS(1, COLUMN(R:R), 2)&amp;":"&amp;ADDRESS(1, COLUMN(R:R), 2)))),))</f>
        <v/>
      </c>
      <c r="T26" s="917" t="str">
        <f ca="1">IF(SUMPRODUCT(SUMIF(INDIRECT("'"&amp;O[O]&amp;"'!$a:$a"),$A26,INDIRECT("'"&amp;O[O]&amp;"'!"&amp;ADDRESS(1, COLUMN(S:S), 2)&amp;":"&amp;ADDRESS(1, COLUMN(S:S), 2))))=0, "", IFERROR(SUMPRODUCT(SUMIF(INDIRECT("'"&amp;O[O]&amp;"'!$a:$a"),$A26,INDIRECT("'"&amp;O[O]&amp;"'!"&amp;ADDRESS(1, COLUMN(S:S), 2)&amp;":"&amp;ADDRESS(1, COLUMN(S:S), 2)))),))</f>
        <v/>
      </c>
      <c r="U26" s="917" t="str">
        <f ca="1">IF(SUMPRODUCT(SUMIF(INDIRECT("'"&amp;O[O]&amp;"'!$a:$a"),$A26,INDIRECT("'"&amp;O[O]&amp;"'!"&amp;ADDRESS(1, COLUMN(T:T), 2)&amp;":"&amp;ADDRESS(1, COLUMN(T:T), 2))))=0, "", IFERROR(SUMPRODUCT(SUMIF(INDIRECT("'"&amp;O[O]&amp;"'!$a:$a"),$A26,INDIRECT("'"&amp;O[O]&amp;"'!"&amp;ADDRESS(1, COLUMN(T:T), 2)&amp;":"&amp;ADDRESS(1, COLUMN(T:T), 2)))),))</f>
        <v/>
      </c>
      <c r="V26" s="113" t="str">
        <f t="shared" ca="1" si="5"/>
        <v/>
      </c>
      <c r="W26" s="917" t="str">
        <f ca="1">IF(SUMPRODUCT(SUMIF(INDIRECT("'"&amp;O[O]&amp;"'!$a:$a"),$A26,INDIRECT("'"&amp;O[O]&amp;"'!"&amp;ADDRESS(1, COLUMN(U:U), 2)&amp;":"&amp;ADDRESS(1, COLUMN(U:U), 2))))=0, "", IFERROR(SUMPRODUCT(SUMIF(INDIRECT("'"&amp;O[O]&amp;"'!$a:$a"),$A26,INDIRECT("'"&amp;O[O]&amp;"'!"&amp;ADDRESS(1, COLUMN(U:U), 2)&amp;":"&amp;ADDRESS(1, COLUMN(U:U), 2)))),))</f>
        <v/>
      </c>
      <c r="X26" s="917" t="str">
        <f ca="1">IF(SUMPRODUCT(SUMIF(INDIRECT("'"&amp;O[O]&amp;"'!$a:$a"),$A26,INDIRECT("'"&amp;O[O]&amp;"'!"&amp;ADDRESS(1, COLUMN(V:V), 2)&amp;":"&amp;ADDRESS(1, COLUMN(V:V), 2))))=0, "", IFERROR(SUMPRODUCT(SUMIF(INDIRECT("'"&amp;O[O]&amp;"'!$a:$a"),$A26,INDIRECT("'"&amp;O[O]&amp;"'!"&amp;ADDRESS(1, COLUMN(V:V), 2)&amp;":"&amp;ADDRESS(1, COLUMN(V:V), 2)))),))</f>
        <v/>
      </c>
      <c r="Y26" s="917" t="str">
        <f ca="1">IF(SUMPRODUCT(SUMIF(INDIRECT("'"&amp;O[O]&amp;"'!$a:$a"),$A26,INDIRECT("'"&amp;O[O]&amp;"'!"&amp;ADDRESS(1, COLUMN(W:W), 2)&amp;":"&amp;ADDRESS(1, COLUMN(W:W), 2))))=0, "", IFERROR(SUMPRODUCT(SUMIF(INDIRECT("'"&amp;O[O]&amp;"'!$a:$a"),$A26,INDIRECT("'"&amp;O[O]&amp;"'!"&amp;ADDRESS(1, COLUMN(W:W), 2)&amp;":"&amp;ADDRESS(1, COLUMN(W:W), 2)))),))</f>
        <v/>
      </c>
      <c r="Z26" s="917" t="str">
        <f ca="1">IF(SUMPRODUCT(SUMIF(INDIRECT("'"&amp;O[O]&amp;"'!$a:$a"),$A26,INDIRECT("'"&amp;O[O]&amp;"'!"&amp;ADDRESS(1, COLUMN(X:X), 2)&amp;":"&amp;ADDRESS(1, COLUMN(X:X), 2))))=0, "", IFERROR(SUMPRODUCT(SUMIF(INDIRECT("'"&amp;O[O]&amp;"'!$a:$a"),$A26,INDIRECT("'"&amp;O[O]&amp;"'!"&amp;ADDRESS(1, COLUMN(X:X), 2)&amp;":"&amp;ADDRESS(1, COLUMN(X:X), 2)))),))</f>
        <v/>
      </c>
      <c r="AA26" s="917" t="str">
        <f ca="1">IF(SUMPRODUCT(SUMIF(INDIRECT("'"&amp;O[O]&amp;"'!$a:$a"),$A26,INDIRECT("'"&amp;O[O]&amp;"'!"&amp;ADDRESS(1, COLUMN(Y:Y), 2)&amp;":"&amp;ADDRESS(1, COLUMN(Y:Y), 2))))=0, "", IFERROR(SUMPRODUCT(SUMIF(INDIRECT("'"&amp;O[O]&amp;"'!$a:$a"),$A26,INDIRECT("'"&amp;O[O]&amp;"'!"&amp;ADDRESS(1, COLUMN(Y:Y), 2)&amp;":"&amp;ADDRESS(1, COLUMN(Y:Y), 2)))),))</f>
        <v/>
      </c>
      <c r="AB26" s="917" t="str">
        <f ca="1">IF(SUMPRODUCT(SUMIF(INDIRECT("'"&amp;O[O]&amp;"'!$a:$a"),$A26,INDIRECT("'"&amp;O[O]&amp;"'!"&amp;ADDRESS(1, COLUMN(Z:Z), 2)&amp;":"&amp;ADDRESS(1, COLUMN(Z:Z), 2))))=0, "", IFERROR(SUMPRODUCT(SUMIF(INDIRECT("'"&amp;O[O]&amp;"'!$a:$a"),$A26,INDIRECT("'"&amp;O[O]&amp;"'!"&amp;ADDRESS(1, COLUMN(Z:Z), 2)&amp;":"&amp;ADDRESS(1, COLUMN(Z:Z), 2)))),))</f>
        <v/>
      </c>
      <c r="AC26" s="917" t="str">
        <f ca="1">IF(SUMPRODUCT(SUMIF(INDIRECT("'"&amp;O[O]&amp;"'!$a:$a"),$A26,INDIRECT("'"&amp;O[O]&amp;"'!"&amp;ADDRESS(1, COLUMN(AA:AA), 2)&amp;":"&amp;ADDRESS(1, COLUMN(AA:AA), 2))))=0, "", IFERROR(SUMPRODUCT(SUMIF(INDIRECT("'"&amp;O[O]&amp;"'!$a:$a"),$A26,INDIRECT("'"&amp;O[O]&amp;"'!"&amp;ADDRESS(1, COLUMN(AA:AA), 2)&amp;":"&amp;ADDRESS(1, COLUMN(AA:AA), 2)))),))</f>
        <v/>
      </c>
      <c r="AD26" s="917" t="str">
        <f ca="1">IF(SUMPRODUCT(SUMIF(INDIRECT("'"&amp;O[O]&amp;"'!$a:$a"),$A26,INDIRECT("'"&amp;O[O]&amp;"'!"&amp;ADDRESS(1, COLUMN(AB:AB), 2)&amp;":"&amp;ADDRESS(1, COLUMN(AB:AB), 2))))=0, "", IFERROR(SUMPRODUCT(SUMIF(INDIRECT("'"&amp;O[O]&amp;"'!$a:$a"),$A26,INDIRECT("'"&amp;O[O]&amp;"'!"&amp;ADDRESS(1, COLUMN(AB:AB), 2)&amp;":"&amp;ADDRESS(1, COLUMN(AB:AB), 2)))),))</f>
        <v/>
      </c>
      <c r="AE26" s="917" t="str">
        <f ca="1">IF(SUMPRODUCT(SUMIF(INDIRECT("'"&amp;O[O]&amp;"'!$a:$a"),$A26,INDIRECT("'"&amp;O[O]&amp;"'!"&amp;ADDRESS(1, COLUMN(AC:AC), 2)&amp;":"&amp;ADDRESS(1, COLUMN(AC:AC), 2))))=0, "", IFERROR(SUMPRODUCT(SUMIF(INDIRECT("'"&amp;O[O]&amp;"'!$a:$a"),$A26,INDIRECT("'"&amp;O[O]&amp;"'!"&amp;ADDRESS(1, COLUMN(AC:AC), 2)&amp;":"&amp;ADDRESS(1, COLUMN(AC:AC), 2)))),))</f>
        <v/>
      </c>
      <c r="AF26" s="917" t="str">
        <f ca="1">IF(SUMPRODUCT(SUMIF(INDIRECT("'"&amp;O[O]&amp;"'!$a:$a"),$A26,INDIRECT("'"&amp;O[O]&amp;"'!"&amp;ADDRESS(1, COLUMN(AD:AD), 2)&amp;":"&amp;ADDRESS(1, COLUMN(AD:AD), 2))))=0, "", IFERROR(SUMPRODUCT(SUMIF(INDIRECT("'"&amp;O[O]&amp;"'!$a:$a"),$A26,INDIRECT("'"&amp;O[O]&amp;"'!"&amp;ADDRESS(1, COLUMN(AD:AD), 2)&amp;":"&amp;ADDRESS(1, COLUMN(AD:AD), 2)))),))</f>
        <v/>
      </c>
      <c r="AG26" s="917">
        <f ca="1">IF(SUMPRODUCT(SUMIF(INDIRECT("'"&amp;O[O]&amp;"'!$a:$a"),$A26,INDIRECT("'"&amp;O[O]&amp;"'!"&amp;ADDRESS(1, COLUMN(AE:AE), 2)&amp;":"&amp;ADDRESS(1, COLUMN(AE:AE), 2))))=0, "", IFERROR(SUMPRODUCT(SUMIF(INDIRECT("'"&amp;O[O]&amp;"'!$a:$a"),$A26,INDIRECT("'"&amp;O[O]&amp;"'!"&amp;ADDRESS(1, COLUMN(AE:AE), 2)&amp;":"&amp;ADDRESS(1, COLUMN(AE:AE), 2)))),))</f>
        <v>2</v>
      </c>
      <c r="AH26" s="917" t="str">
        <f ca="1">IF(SUMPRODUCT(SUMIF(INDIRECT("'"&amp;O[O]&amp;"'!$a:$a"),$A26,INDIRECT("'"&amp;O[O]&amp;"'!"&amp;ADDRESS(1, COLUMN(AF:AF), 2)&amp;":"&amp;ADDRESS(1, COLUMN(AF:AF), 2))))=0, "", IFERROR(SUMPRODUCT(SUMIF(INDIRECT("'"&amp;O[O]&amp;"'!$a:$a"),$A26,INDIRECT("'"&amp;O[O]&amp;"'!"&amp;ADDRESS(1, COLUMN(AF:AF), 2)&amp;":"&amp;ADDRESS(1, COLUMN(AF:AF), 2)))),))</f>
        <v/>
      </c>
      <c r="AI26" s="917" t="str">
        <f ca="1">IF(SUMPRODUCT(SUMIF(INDIRECT("'"&amp;O[O]&amp;"'!$a:$a"),$A26,INDIRECT("'"&amp;O[O]&amp;"'!"&amp;ADDRESS(1, COLUMN(AG:AG), 2)&amp;":"&amp;ADDRESS(1, COLUMN(AG:AG), 2))))=0, "", IFERROR(SUMPRODUCT(SUMIF(INDIRECT("'"&amp;O[O]&amp;"'!$a:$a"),$A26,INDIRECT("'"&amp;O[O]&amp;"'!"&amp;ADDRESS(1, COLUMN(AG:AG), 2)&amp;":"&amp;ADDRESS(1, COLUMN(AG:AG), 2)))),))</f>
        <v/>
      </c>
      <c r="AJ26" s="917" t="str">
        <f ca="1">IF(SUMPRODUCT(SUMIF(INDIRECT("'"&amp;O[O]&amp;"'!$a:$a"),$A26,INDIRECT("'"&amp;O[O]&amp;"'!"&amp;ADDRESS(1, COLUMN(AH:AH), 2)&amp;":"&amp;ADDRESS(1, COLUMN(AH:AH), 2))))=0, "", IFERROR(SUMPRODUCT(SUMIF(INDIRECT("'"&amp;O[O]&amp;"'!$a:$a"),$A26,INDIRECT("'"&amp;O[O]&amp;"'!"&amp;ADDRESS(1, COLUMN(AH:AH), 2)&amp;":"&amp;ADDRESS(1, COLUMN(AH:AH), 2)))),))</f>
        <v/>
      </c>
      <c r="AK26" s="917" t="str">
        <f ca="1">IF(SUMPRODUCT(SUMIF(INDIRECT("'"&amp;O[O]&amp;"'!$a:$a"),$A26,INDIRECT("'"&amp;O[O]&amp;"'!"&amp;ADDRESS(1, COLUMN(AI:AI), 2)&amp;":"&amp;ADDRESS(1, COLUMN(AI:AI), 2))))=0, "", IFERROR(SUMPRODUCT(SUMIF(INDIRECT("'"&amp;O[O]&amp;"'!$a:$a"),$A26,INDIRECT("'"&amp;O[O]&amp;"'!"&amp;ADDRESS(1, COLUMN(AI:AI), 2)&amp;":"&amp;ADDRESS(1, COLUMN(AI:AI), 2)))),))</f>
        <v/>
      </c>
      <c r="AL26" s="919" t="str">
        <f ca="1">IF(SUMPRODUCT(SUMIF(INDIRECT("'"&amp;O[O]&amp;"'!$a:$a"),$A26,INDIRECT("'"&amp;O[O]&amp;"'!"&amp;ADDRESS(1, COLUMN(AJ:AJ), 2)&amp;":"&amp;ADDRESS(1, COLUMN(AJ:AJ), 2))))=0, "", IFERROR(SUMPRODUCT(SUMIF(INDIRECT("'"&amp;O[O]&amp;"'!$a:$a"),$A26,INDIRECT("'"&amp;O[O]&amp;"'!"&amp;ADDRESS(1, COLUMN(AJ:AJ), 2)&amp;":"&amp;ADDRESS(1, COLUMN(AJ:AJ), 2)))),))</f>
        <v/>
      </c>
    </row>
    <row r="27" spans="1:38" s="763" customFormat="1">
      <c r="A27" s="920" t="s">
        <v>130</v>
      </c>
      <c r="B27" s="921" t="s">
        <v>43</v>
      </c>
      <c r="C27" s="921"/>
      <c r="D27" s="921"/>
      <c r="E27" s="917" t="str">
        <f ca="1">IFERROR(IF(SUMPRODUCT(SUMIF(INDIRECT("'"&amp;O[O]&amp;"'!$a:$a"),$A27,INDIRECT("'"&amp;O[O]&amp;"'!"&amp;ADDRESS(1, COLUMN(F:F), 2)&amp;":"&amp;ADDRESS(1, COLUMN(F:F), 2))))=0, "", SUMPRODUCT(SUMIF(INDIRECT("'"&amp;O[O]&amp;"'!$a:$a"),$A27,INDIRECT("'"&amp;O[O]&amp;"'!"&amp;ADDRESS(1, COLUMN(F:F), 2)&amp;":"&amp;ADDRESS(1, COLUMN(F:F), 2))))),)</f>
        <v/>
      </c>
      <c r="F27" s="917" t="str">
        <f ca="1">IFERROR(IF(SUMPRODUCT(SUMIF(INDIRECT("'"&amp;O[O]&amp;"'!$a:$a"),$A27,INDIRECT("'"&amp;O[O]&amp;"'!"&amp;ADDRESS(1, COLUMN(G:G), 2)&amp;":"&amp;ADDRESS(1, COLUMN(G:G), 2))))=0, "", SUMPRODUCT(SUMIF(INDIRECT("'"&amp;O[O]&amp;"'!$a:$a"),$A27,INDIRECT("'"&amp;O[O]&amp;"'!"&amp;ADDRESS(1, COLUMN(G:G), 2)&amp;":"&amp;ADDRESS(1, COLUMN(G:G), 2))))),)</f>
        <v/>
      </c>
      <c r="G27" s="914">
        <f t="shared" ca="1" si="4"/>
        <v>44</v>
      </c>
      <c r="H27" s="917" t="str">
        <f ca="1">IFERROR(IF(SUMPRODUCT(SUMIF(INDIRECT("'"&amp;O[O]&amp;"'!$a:$a"),$A27,INDIRECT("'"&amp;O[O]&amp;"'!"&amp;ADDRESS(1, COLUMN(I:I), 2)&amp;":"&amp;ADDRESS(1, COLUMN(I:I), 2))))=0, "", SUMPRODUCT(SUMIF(INDIRECT("'"&amp;O[O]&amp;"'!$a:$a"),$A27,INDIRECT("'"&amp;O[O]&amp;"'!"&amp;ADDRESS(1, COLUMN(I:I), 2)&amp;":"&amp;ADDRESS(1, COLUMN(I:I), 2))))),)</f>
        <v/>
      </c>
      <c r="I27" s="917">
        <f ca="1">IFERROR(IF(SUMPRODUCT(SUMIF(INDIRECT("'"&amp;O[O]&amp;"'!$a:$a"),$A27,INDIRECT("'"&amp;O[O]&amp;"'!"&amp;ADDRESS(1, COLUMN(J:J), 2)&amp;":"&amp;ADDRESS(1, COLUMN(J:J), 2))))=0, "", SUMPRODUCT(SUMIF(INDIRECT("'"&amp;O[O]&amp;"'!$a:$a"),$A27,INDIRECT("'"&amp;O[O]&amp;"'!"&amp;ADDRESS(1, COLUMN(J:J), 2)&amp;":"&amp;ADDRESS(1, COLUMN(J:J), 2))))),)</f>
        <v>44</v>
      </c>
      <c r="J27" s="917" t="str">
        <f ca="1">IFERROR(IF(SUMPRODUCT(SUMIF(INDIRECT("'"&amp;O[O]&amp;"'!$a:$a"),$A27,INDIRECT("'"&amp;O[O]&amp;"'!"&amp;ADDRESS(1, COLUMN(K:K), 2)&amp;":"&amp;ADDRESS(1, COLUMN(K:K), 2))))=0, "", SUMPRODUCT(SUMIF(INDIRECT("'"&amp;O[O]&amp;"'!$a:$a"),$A27,INDIRECT("'"&amp;O[O]&amp;"'!"&amp;ADDRESS(1, COLUMN(K:K), 2)&amp;":"&amp;ADDRESS(1, COLUMN(K:K), 2))))),)</f>
        <v/>
      </c>
      <c r="K27" s="922" t="s">
        <v>776</v>
      </c>
      <c r="L27" s="922" t="s">
        <v>776</v>
      </c>
      <c r="M27" s="917" t="str">
        <f ca="1">IF(SUMPRODUCT(SUMIF(INDIRECT("'"&amp;O[O]&amp;"'!$a:$a"),$A27,INDIRECT("'"&amp;O[O]&amp;"'!"&amp;ADDRESS(1, COLUMN(L:L), 2)&amp;":"&amp;ADDRESS(1, COLUMN(L:L), 2))))=0, "", IFERROR(SUMPRODUCT(SUMIF(INDIRECT("'"&amp;O[O]&amp;"'!$a:$a"),$A27,INDIRECT("'"&amp;O[O]&amp;"'!"&amp;ADDRESS(1, COLUMN(L:L), 2)&amp;":"&amp;ADDRESS(1, COLUMN(L:L), 2)))),))</f>
        <v/>
      </c>
      <c r="N27" s="917" t="str">
        <f ca="1">IF(SUMPRODUCT(SUMIF(INDIRECT("'"&amp;O[O]&amp;"'!$a:$a"),$A27,INDIRECT("'"&amp;O[O]&amp;"'!"&amp;ADDRESS(1, COLUMN(M:M), 2)&amp;":"&amp;ADDRESS(1, COLUMN(M:M), 2))))=0, "", IFERROR(SUMPRODUCT(SUMIF(INDIRECT("'"&amp;O[O]&amp;"'!$a:$a"),$A27,INDIRECT("'"&amp;O[O]&amp;"'!"&amp;ADDRESS(1, COLUMN(M:M), 2)&amp;":"&amp;ADDRESS(1, COLUMN(M:M), 2)))),))</f>
        <v/>
      </c>
      <c r="O27" s="917" t="str">
        <f ca="1">IF(SUMPRODUCT(SUMIF(INDIRECT("'"&amp;O[O]&amp;"'!$a:$a"),$A27,INDIRECT("'"&amp;O[O]&amp;"'!"&amp;ADDRESS(1, COLUMN(N:N), 2)&amp;":"&amp;ADDRESS(1, COLUMN(N:N), 2))))=0, "", IFERROR(SUMPRODUCT(SUMIF(INDIRECT("'"&amp;O[O]&amp;"'!$a:$a"),$A27,INDIRECT("'"&amp;O[O]&amp;"'!"&amp;ADDRESS(1, COLUMN(N:N), 2)&amp;":"&amp;ADDRESS(1, COLUMN(N:N), 2)))),))</f>
        <v/>
      </c>
      <c r="P27" s="917" t="str">
        <f ca="1">IF(SUMPRODUCT(SUMIF(INDIRECT("'"&amp;O[O]&amp;"'!$a:$a"),$A27,INDIRECT("'"&amp;O[O]&amp;"'!"&amp;ADDRESS(1, COLUMN(O:O), 2)&amp;":"&amp;ADDRESS(1, COLUMN(O:O), 2))))=0, "", IFERROR(SUMPRODUCT(SUMIF(INDIRECT("'"&amp;O[O]&amp;"'!$a:$a"),$A27,INDIRECT("'"&amp;O[O]&amp;"'!"&amp;ADDRESS(1, COLUMN(O:O), 2)&amp;":"&amp;ADDRESS(1, COLUMN(O:O), 2)))),))</f>
        <v/>
      </c>
      <c r="Q27" s="917" t="str">
        <f ca="1">IF(SUMPRODUCT(SUMIF(INDIRECT("'"&amp;O[O]&amp;"'!$a:$a"),$A27,INDIRECT("'"&amp;O[O]&amp;"'!"&amp;ADDRESS(1, COLUMN(P:P), 2)&amp;":"&amp;ADDRESS(1, COLUMN(P:P), 2))))=0, "", IFERROR(SUMPRODUCT(SUMIF(INDIRECT("'"&amp;O[O]&amp;"'!$a:$a"),$A27,INDIRECT("'"&amp;O[O]&amp;"'!"&amp;ADDRESS(1, COLUMN(P:P), 2)&amp;":"&amp;ADDRESS(1, COLUMN(P:P), 2)))),))</f>
        <v/>
      </c>
      <c r="R27" s="917" t="str">
        <f ca="1">IF(SUMPRODUCT(SUMIF(INDIRECT("'"&amp;O[O]&amp;"'!$a:$a"),$A27,INDIRECT("'"&amp;O[O]&amp;"'!"&amp;ADDRESS(1, COLUMN(Q:Q), 2)&amp;":"&amp;ADDRESS(1, COLUMN(Q:Q), 2))))=0, "", IFERROR(SUMPRODUCT(SUMIF(INDIRECT("'"&amp;O[O]&amp;"'!$a:$a"),$A27,INDIRECT("'"&amp;O[O]&amp;"'!"&amp;ADDRESS(1, COLUMN(Q:Q), 2)&amp;":"&amp;ADDRESS(1, COLUMN(Q:Q), 2)))),))</f>
        <v/>
      </c>
      <c r="S27" s="917" t="str">
        <f ca="1">IF(SUMPRODUCT(SUMIF(INDIRECT("'"&amp;O[O]&amp;"'!$a:$a"),$A27,INDIRECT("'"&amp;O[O]&amp;"'!"&amp;ADDRESS(1, COLUMN(R:R), 2)&amp;":"&amp;ADDRESS(1, COLUMN(R:R), 2))))=0, "", IFERROR(SUMPRODUCT(SUMIF(INDIRECT("'"&amp;O[O]&amp;"'!$a:$a"),$A27,INDIRECT("'"&amp;O[O]&amp;"'!"&amp;ADDRESS(1, COLUMN(R:R), 2)&amp;":"&amp;ADDRESS(1, COLUMN(R:R), 2)))),))</f>
        <v/>
      </c>
      <c r="T27" s="917" t="str">
        <f ca="1">IF(SUMPRODUCT(SUMIF(INDIRECT("'"&amp;O[O]&amp;"'!$a:$a"),$A27,INDIRECT("'"&amp;O[O]&amp;"'!"&amp;ADDRESS(1, COLUMN(S:S), 2)&amp;":"&amp;ADDRESS(1, COLUMN(S:S), 2))))=0, "", IFERROR(SUMPRODUCT(SUMIF(INDIRECT("'"&amp;O[O]&amp;"'!$a:$a"),$A27,INDIRECT("'"&amp;O[O]&amp;"'!"&amp;ADDRESS(1, COLUMN(S:S), 2)&amp;":"&amp;ADDRESS(1, COLUMN(S:S), 2)))),))</f>
        <v/>
      </c>
      <c r="U27" s="917" t="str">
        <f ca="1">IF(SUMPRODUCT(SUMIF(INDIRECT("'"&amp;O[O]&amp;"'!$a:$a"),$A27,INDIRECT("'"&amp;O[O]&amp;"'!"&amp;ADDRESS(1, COLUMN(T:T), 2)&amp;":"&amp;ADDRESS(1, COLUMN(T:T), 2))))=0, "", IFERROR(SUMPRODUCT(SUMIF(INDIRECT("'"&amp;O[O]&amp;"'!$a:$a"),$A27,INDIRECT("'"&amp;O[O]&amp;"'!"&amp;ADDRESS(1, COLUMN(T:T), 2)&amp;":"&amp;ADDRESS(1, COLUMN(T:T), 2)))),))</f>
        <v/>
      </c>
      <c r="V27" s="113" t="str">
        <f t="shared" ca="1" si="5"/>
        <v/>
      </c>
      <c r="W27" s="917" t="str">
        <f ca="1">IF(SUMPRODUCT(SUMIF(INDIRECT("'"&amp;O[O]&amp;"'!$a:$a"),$A27,INDIRECT("'"&amp;O[O]&amp;"'!"&amp;ADDRESS(1, COLUMN(U:U), 2)&amp;":"&amp;ADDRESS(1, COLUMN(U:U), 2))))=0, "", IFERROR(SUMPRODUCT(SUMIF(INDIRECT("'"&amp;O[O]&amp;"'!$a:$a"),$A27,INDIRECT("'"&amp;O[O]&amp;"'!"&amp;ADDRESS(1, COLUMN(U:U), 2)&amp;":"&amp;ADDRESS(1, COLUMN(U:U), 2)))),))</f>
        <v/>
      </c>
      <c r="X27" s="917" t="str">
        <f ca="1">IF(SUMPRODUCT(SUMIF(INDIRECT("'"&amp;O[O]&amp;"'!$a:$a"),$A27,INDIRECT("'"&amp;O[O]&amp;"'!"&amp;ADDRESS(1, COLUMN(V:V), 2)&amp;":"&amp;ADDRESS(1, COLUMN(V:V), 2))))=0, "", IFERROR(SUMPRODUCT(SUMIF(INDIRECT("'"&amp;O[O]&amp;"'!$a:$a"),$A27,INDIRECT("'"&amp;O[O]&amp;"'!"&amp;ADDRESS(1, COLUMN(V:V), 2)&amp;":"&amp;ADDRESS(1, COLUMN(V:V), 2)))),))</f>
        <v/>
      </c>
      <c r="Y27" s="917" t="str">
        <f ca="1">IF(SUMPRODUCT(SUMIF(INDIRECT("'"&amp;O[O]&amp;"'!$a:$a"),$A27,INDIRECT("'"&amp;O[O]&amp;"'!"&amp;ADDRESS(1, COLUMN(W:W), 2)&amp;":"&amp;ADDRESS(1, COLUMN(W:W), 2))))=0, "", IFERROR(SUMPRODUCT(SUMIF(INDIRECT("'"&amp;O[O]&amp;"'!$a:$a"),$A27,INDIRECT("'"&amp;O[O]&amp;"'!"&amp;ADDRESS(1, COLUMN(W:W), 2)&amp;":"&amp;ADDRESS(1, COLUMN(W:W), 2)))),))</f>
        <v/>
      </c>
      <c r="Z27" s="917" t="str">
        <f ca="1">IF(SUMPRODUCT(SUMIF(INDIRECT("'"&amp;O[O]&amp;"'!$a:$a"),$A27,INDIRECT("'"&amp;O[O]&amp;"'!"&amp;ADDRESS(1, COLUMN(X:X), 2)&amp;":"&amp;ADDRESS(1, COLUMN(X:X), 2))))=0, "", IFERROR(SUMPRODUCT(SUMIF(INDIRECT("'"&amp;O[O]&amp;"'!$a:$a"),$A27,INDIRECT("'"&amp;O[O]&amp;"'!"&amp;ADDRESS(1, COLUMN(X:X), 2)&amp;":"&amp;ADDRESS(1, COLUMN(X:X), 2)))),))</f>
        <v/>
      </c>
      <c r="AA27" s="917" t="str">
        <f ca="1">IF(SUMPRODUCT(SUMIF(INDIRECT("'"&amp;O[O]&amp;"'!$a:$a"),$A27,INDIRECT("'"&amp;O[O]&amp;"'!"&amp;ADDRESS(1, COLUMN(Y:Y), 2)&amp;":"&amp;ADDRESS(1, COLUMN(Y:Y), 2))))=0, "", IFERROR(SUMPRODUCT(SUMIF(INDIRECT("'"&amp;O[O]&amp;"'!$a:$a"),$A27,INDIRECT("'"&amp;O[O]&amp;"'!"&amp;ADDRESS(1, COLUMN(Y:Y), 2)&amp;":"&amp;ADDRESS(1, COLUMN(Y:Y), 2)))),))</f>
        <v/>
      </c>
      <c r="AB27" s="917" t="str">
        <f ca="1">IF(SUMPRODUCT(SUMIF(INDIRECT("'"&amp;O[O]&amp;"'!$a:$a"),$A27,INDIRECT("'"&amp;O[O]&amp;"'!"&amp;ADDRESS(1, COLUMN(Z:Z), 2)&amp;":"&amp;ADDRESS(1, COLUMN(Z:Z), 2))))=0, "", IFERROR(SUMPRODUCT(SUMIF(INDIRECT("'"&amp;O[O]&amp;"'!$a:$a"),$A27,INDIRECT("'"&amp;O[O]&amp;"'!"&amp;ADDRESS(1, COLUMN(Z:Z), 2)&amp;":"&amp;ADDRESS(1, COLUMN(Z:Z), 2)))),))</f>
        <v/>
      </c>
      <c r="AC27" s="917" t="str">
        <f ca="1">IF(SUMPRODUCT(SUMIF(INDIRECT("'"&amp;O[O]&amp;"'!$a:$a"),$A27,INDIRECT("'"&amp;O[O]&amp;"'!"&amp;ADDRESS(1, COLUMN(AA:AA), 2)&amp;":"&amp;ADDRESS(1, COLUMN(AA:AA), 2))))=0, "", IFERROR(SUMPRODUCT(SUMIF(INDIRECT("'"&amp;O[O]&amp;"'!$a:$a"),$A27,INDIRECT("'"&amp;O[O]&amp;"'!"&amp;ADDRESS(1, COLUMN(AA:AA), 2)&amp;":"&amp;ADDRESS(1, COLUMN(AA:AA), 2)))),))</f>
        <v/>
      </c>
      <c r="AD27" s="917" t="str">
        <f ca="1">IF(SUMPRODUCT(SUMIF(INDIRECT("'"&amp;O[O]&amp;"'!$a:$a"),$A27,INDIRECT("'"&amp;O[O]&amp;"'!"&amp;ADDRESS(1, COLUMN(AB:AB), 2)&amp;":"&amp;ADDRESS(1, COLUMN(AB:AB), 2))))=0, "", IFERROR(SUMPRODUCT(SUMIF(INDIRECT("'"&amp;O[O]&amp;"'!$a:$a"),$A27,INDIRECT("'"&amp;O[O]&amp;"'!"&amp;ADDRESS(1, COLUMN(AB:AB), 2)&amp;":"&amp;ADDRESS(1, COLUMN(AB:AB), 2)))),))</f>
        <v/>
      </c>
      <c r="AE27" s="917" t="str">
        <f ca="1">IF(SUMPRODUCT(SUMIF(INDIRECT("'"&amp;O[O]&amp;"'!$a:$a"),$A27,INDIRECT("'"&amp;O[O]&amp;"'!"&amp;ADDRESS(1, COLUMN(AC:AC), 2)&amp;":"&amp;ADDRESS(1, COLUMN(AC:AC), 2))))=0, "", IFERROR(SUMPRODUCT(SUMIF(INDIRECT("'"&amp;O[O]&amp;"'!$a:$a"),$A27,INDIRECT("'"&amp;O[O]&amp;"'!"&amp;ADDRESS(1, COLUMN(AC:AC), 2)&amp;":"&amp;ADDRESS(1, COLUMN(AC:AC), 2)))),))</f>
        <v/>
      </c>
      <c r="AF27" s="917" t="str">
        <f ca="1">IF(SUMPRODUCT(SUMIF(INDIRECT("'"&amp;O[O]&amp;"'!$a:$a"),$A27,INDIRECT("'"&amp;O[O]&amp;"'!"&amp;ADDRESS(1, COLUMN(AD:AD), 2)&amp;":"&amp;ADDRESS(1, COLUMN(AD:AD), 2))))=0, "", IFERROR(SUMPRODUCT(SUMIF(INDIRECT("'"&amp;O[O]&amp;"'!$a:$a"),$A27,INDIRECT("'"&amp;O[O]&amp;"'!"&amp;ADDRESS(1, COLUMN(AD:AD), 2)&amp;":"&amp;ADDRESS(1, COLUMN(AD:AD), 2)))),))</f>
        <v/>
      </c>
      <c r="AG27" s="917" t="str">
        <f ca="1">IF(SUMPRODUCT(SUMIF(INDIRECT("'"&amp;O[O]&amp;"'!$a:$a"),$A27,INDIRECT("'"&amp;O[O]&amp;"'!"&amp;ADDRESS(1, COLUMN(AE:AE), 2)&amp;":"&amp;ADDRESS(1, COLUMN(AE:AE), 2))))=0, "", IFERROR(SUMPRODUCT(SUMIF(INDIRECT("'"&amp;O[O]&amp;"'!$a:$a"),$A27,INDIRECT("'"&amp;O[O]&amp;"'!"&amp;ADDRESS(1, COLUMN(AE:AE), 2)&amp;":"&amp;ADDRESS(1, COLUMN(AE:AE), 2)))),))</f>
        <v/>
      </c>
      <c r="AH27" s="917" t="str">
        <f ca="1">IF(SUMPRODUCT(SUMIF(INDIRECT("'"&amp;O[O]&amp;"'!$a:$a"),$A27,INDIRECT("'"&amp;O[O]&amp;"'!"&amp;ADDRESS(1, COLUMN(AF:AF), 2)&amp;":"&amp;ADDRESS(1, COLUMN(AF:AF), 2))))=0, "", IFERROR(SUMPRODUCT(SUMIF(INDIRECT("'"&amp;O[O]&amp;"'!$a:$a"),$A27,INDIRECT("'"&amp;O[O]&amp;"'!"&amp;ADDRESS(1, COLUMN(AF:AF), 2)&amp;":"&amp;ADDRESS(1, COLUMN(AF:AF), 2)))),))</f>
        <v/>
      </c>
      <c r="AI27" s="917" t="str">
        <f ca="1">IF(SUMPRODUCT(SUMIF(INDIRECT("'"&amp;O[O]&amp;"'!$a:$a"),$A27,INDIRECT("'"&amp;O[O]&amp;"'!"&amp;ADDRESS(1, COLUMN(AG:AG), 2)&amp;":"&amp;ADDRESS(1, COLUMN(AG:AG), 2))))=0, "", IFERROR(SUMPRODUCT(SUMIF(INDIRECT("'"&amp;O[O]&amp;"'!$a:$a"),$A27,INDIRECT("'"&amp;O[O]&amp;"'!"&amp;ADDRESS(1, COLUMN(AG:AG), 2)&amp;":"&amp;ADDRESS(1, COLUMN(AG:AG), 2)))),))</f>
        <v/>
      </c>
      <c r="AJ27" s="917" t="str">
        <f ca="1">IF(SUMPRODUCT(SUMIF(INDIRECT("'"&amp;O[O]&amp;"'!$a:$a"),$A27,INDIRECT("'"&amp;O[O]&amp;"'!"&amp;ADDRESS(1, COLUMN(AH:AH), 2)&amp;":"&amp;ADDRESS(1, COLUMN(AH:AH), 2))))=0, "", IFERROR(SUMPRODUCT(SUMIF(INDIRECT("'"&amp;O[O]&amp;"'!$a:$a"),$A27,INDIRECT("'"&amp;O[O]&amp;"'!"&amp;ADDRESS(1, COLUMN(AH:AH), 2)&amp;":"&amp;ADDRESS(1, COLUMN(AH:AH), 2)))),))</f>
        <v/>
      </c>
      <c r="AK27" s="917" t="str">
        <f ca="1">IF(SUMPRODUCT(SUMIF(INDIRECT("'"&amp;O[O]&amp;"'!$a:$a"),$A27,INDIRECT("'"&amp;O[O]&amp;"'!"&amp;ADDRESS(1, COLUMN(AI:AI), 2)&amp;":"&amp;ADDRESS(1, COLUMN(AI:AI), 2))))=0, "", IFERROR(SUMPRODUCT(SUMIF(INDIRECT("'"&amp;O[O]&amp;"'!$a:$a"),$A27,INDIRECT("'"&amp;O[O]&amp;"'!"&amp;ADDRESS(1, COLUMN(AI:AI), 2)&amp;":"&amp;ADDRESS(1, COLUMN(AI:AI), 2)))),))</f>
        <v/>
      </c>
      <c r="AL27" s="919" t="str">
        <f ca="1">IF(SUMPRODUCT(SUMIF(INDIRECT("'"&amp;O[O]&amp;"'!$a:$a"),$A27,INDIRECT("'"&amp;O[O]&amp;"'!"&amp;ADDRESS(1, COLUMN(AJ:AJ), 2)&amp;":"&amp;ADDRESS(1, COLUMN(AJ:AJ), 2))))=0, "", IFERROR(SUMPRODUCT(SUMIF(INDIRECT("'"&amp;O[O]&amp;"'!$a:$a"),$A27,INDIRECT("'"&amp;O[O]&amp;"'!"&amp;ADDRESS(1, COLUMN(AJ:AJ), 2)&amp;":"&amp;ADDRESS(1, COLUMN(AJ:AJ), 2)))),))</f>
        <v/>
      </c>
    </row>
    <row r="28" spans="1:38" s="763" customFormat="1">
      <c r="A28" s="920" t="s">
        <v>481</v>
      </c>
      <c r="B28" s="921" t="s">
        <v>43</v>
      </c>
      <c r="C28" s="921"/>
      <c r="D28" s="921"/>
      <c r="E28" s="917" t="str">
        <f ca="1">IFERROR(IF(SUMPRODUCT(SUMIF(INDIRECT("'"&amp;O[O]&amp;"'!$a:$a"),$A28,INDIRECT("'"&amp;O[O]&amp;"'!"&amp;ADDRESS(1, COLUMN(F:F), 2)&amp;":"&amp;ADDRESS(1, COLUMN(F:F), 2))))=0, "", SUMPRODUCT(SUMIF(INDIRECT("'"&amp;O[O]&amp;"'!$a:$a"),$A28,INDIRECT("'"&amp;O[O]&amp;"'!"&amp;ADDRESS(1, COLUMN(F:F), 2)&amp;":"&amp;ADDRESS(1, COLUMN(F:F), 2))))),)</f>
        <v/>
      </c>
      <c r="F28" s="917" t="str">
        <f ca="1">IFERROR(IF(SUMPRODUCT(SUMIF(INDIRECT("'"&amp;O[O]&amp;"'!$a:$a"),$A28,INDIRECT("'"&amp;O[O]&amp;"'!"&amp;ADDRESS(1, COLUMN(G:G), 2)&amp;":"&amp;ADDRESS(1, COLUMN(G:G), 2))))=0, "", SUMPRODUCT(SUMIF(INDIRECT("'"&amp;O[O]&amp;"'!$a:$a"),$A28,INDIRECT("'"&amp;O[O]&amp;"'!"&amp;ADDRESS(1, COLUMN(G:G), 2)&amp;":"&amp;ADDRESS(1, COLUMN(G:G), 2))))),)</f>
        <v/>
      </c>
      <c r="G28" s="914" t="str">
        <f t="shared" ca="1" si="4"/>
        <v/>
      </c>
      <c r="H28" s="917" t="str">
        <f ca="1">IFERROR(IF(SUMPRODUCT(SUMIF(INDIRECT("'"&amp;O[O]&amp;"'!$a:$a"),$A28,INDIRECT("'"&amp;O[O]&amp;"'!"&amp;ADDRESS(1, COLUMN(I:I), 2)&amp;":"&amp;ADDRESS(1, COLUMN(I:I), 2))))=0, "", SUMPRODUCT(SUMIF(INDIRECT("'"&amp;O[O]&amp;"'!$a:$a"),$A28,INDIRECT("'"&amp;O[O]&amp;"'!"&amp;ADDRESS(1, COLUMN(I:I), 2)&amp;":"&amp;ADDRESS(1, COLUMN(I:I), 2))))),)</f>
        <v/>
      </c>
      <c r="I28" s="917" t="str">
        <f ca="1">IFERROR(IF(SUMPRODUCT(SUMIF(INDIRECT("'"&amp;O[O]&amp;"'!$a:$a"),$A28,INDIRECT("'"&amp;O[O]&amp;"'!"&amp;ADDRESS(1, COLUMN(J:J), 2)&amp;":"&amp;ADDRESS(1, COLUMN(J:J), 2))))=0, "", SUMPRODUCT(SUMIF(INDIRECT("'"&amp;O[O]&amp;"'!$a:$a"),$A28,INDIRECT("'"&amp;O[O]&amp;"'!"&amp;ADDRESS(1, COLUMN(J:J), 2)&amp;":"&amp;ADDRESS(1, COLUMN(J:J), 2))))),)</f>
        <v/>
      </c>
      <c r="J28" s="917">
        <f ca="1">IFERROR(IF(SUMPRODUCT(SUMIF(INDIRECT("'"&amp;O[O]&amp;"'!$a:$a"),$A28,INDIRECT("'"&amp;O[O]&amp;"'!"&amp;ADDRESS(1, COLUMN(K:K), 2)&amp;":"&amp;ADDRESS(1, COLUMN(K:K), 2))))=0, "", SUMPRODUCT(SUMIF(INDIRECT("'"&amp;O[O]&amp;"'!$a:$a"),$A28,INDIRECT("'"&amp;O[O]&amp;"'!"&amp;ADDRESS(1, COLUMN(K:K), 2)&amp;":"&amp;ADDRESS(1, COLUMN(K:K), 2))))),)</f>
        <v>360</v>
      </c>
      <c r="K28" s="922" t="s">
        <v>776</v>
      </c>
      <c r="L28" s="922" t="s">
        <v>776</v>
      </c>
      <c r="M28" s="917" t="str">
        <f ca="1">IF(SUMPRODUCT(SUMIF(INDIRECT("'"&amp;O[O]&amp;"'!$a:$a"),$A28,INDIRECT("'"&amp;O[O]&amp;"'!"&amp;ADDRESS(1, COLUMN(L:L), 2)&amp;":"&amp;ADDRESS(1, COLUMN(L:L), 2))))=0, "", IFERROR(SUMPRODUCT(SUMIF(INDIRECT("'"&amp;O[O]&amp;"'!$a:$a"),$A28,INDIRECT("'"&amp;O[O]&amp;"'!"&amp;ADDRESS(1, COLUMN(L:L), 2)&amp;":"&amp;ADDRESS(1, COLUMN(L:L), 2)))),))</f>
        <v/>
      </c>
      <c r="N28" s="917" t="str">
        <f ca="1">IF(SUMPRODUCT(SUMIF(INDIRECT("'"&amp;O[O]&amp;"'!$a:$a"),$A28,INDIRECT("'"&amp;O[O]&amp;"'!"&amp;ADDRESS(1, COLUMN(M:M), 2)&amp;":"&amp;ADDRESS(1, COLUMN(M:M), 2))))=0, "", IFERROR(SUMPRODUCT(SUMIF(INDIRECT("'"&amp;O[O]&amp;"'!$a:$a"),$A28,INDIRECT("'"&amp;O[O]&amp;"'!"&amp;ADDRESS(1, COLUMN(M:M), 2)&amp;":"&amp;ADDRESS(1, COLUMN(M:M), 2)))),))</f>
        <v/>
      </c>
      <c r="O28" s="917" t="str">
        <f ca="1">IF(SUMPRODUCT(SUMIF(INDIRECT("'"&amp;O[O]&amp;"'!$a:$a"),$A28,INDIRECT("'"&amp;O[O]&amp;"'!"&amp;ADDRESS(1, COLUMN(N:N), 2)&amp;":"&amp;ADDRESS(1, COLUMN(N:N), 2))))=0, "", IFERROR(SUMPRODUCT(SUMIF(INDIRECT("'"&amp;O[O]&amp;"'!$a:$a"),$A28,INDIRECT("'"&amp;O[O]&amp;"'!"&amp;ADDRESS(1, COLUMN(N:N), 2)&amp;":"&amp;ADDRESS(1, COLUMN(N:N), 2)))),))</f>
        <v/>
      </c>
      <c r="P28" s="917" t="str">
        <f ca="1">IF(SUMPRODUCT(SUMIF(INDIRECT("'"&amp;O[O]&amp;"'!$a:$a"),$A28,INDIRECT("'"&amp;O[O]&amp;"'!"&amp;ADDRESS(1, COLUMN(O:O), 2)&amp;":"&amp;ADDRESS(1, COLUMN(O:O), 2))))=0, "", IFERROR(SUMPRODUCT(SUMIF(INDIRECT("'"&amp;O[O]&amp;"'!$a:$a"),$A28,INDIRECT("'"&amp;O[O]&amp;"'!"&amp;ADDRESS(1, COLUMN(O:O), 2)&amp;":"&amp;ADDRESS(1, COLUMN(O:O), 2)))),))</f>
        <v/>
      </c>
      <c r="Q28" s="917">
        <f ca="1">IF(SUMPRODUCT(SUMIF(INDIRECT("'"&amp;O[O]&amp;"'!$a:$a"),$A28,INDIRECT("'"&amp;O[O]&amp;"'!"&amp;ADDRESS(1, COLUMN(P:P), 2)&amp;":"&amp;ADDRESS(1, COLUMN(P:P), 2))))=0, "", IFERROR(SUMPRODUCT(SUMIF(INDIRECT("'"&amp;O[O]&amp;"'!$a:$a"),$A28,INDIRECT("'"&amp;O[O]&amp;"'!"&amp;ADDRESS(1, COLUMN(P:P), 2)&amp;":"&amp;ADDRESS(1, COLUMN(P:P), 2)))),))</f>
        <v>360</v>
      </c>
      <c r="R28" s="917" t="str">
        <f ca="1">IF(SUMPRODUCT(SUMIF(INDIRECT("'"&amp;O[O]&amp;"'!$a:$a"),$A28,INDIRECT("'"&amp;O[O]&amp;"'!"&amp;ADDRESS(1, COLUMN(Q:Q), 2)&amp;":"&amp;ADDRESS(1, COLUMN(Q:Q), 2))))=0, "", IFERROR(SUMPRODUCT(SUMIF(INDIRECT("'"&amp;O[O]&amp;"'!$a:$a"),$A28,INDIRECT("'"&amp;O[O]&amp;"'!"&amp;ADDRESS(1, COLUMN(Q:Q), 2)&amp;":"&amp;ADDRESS(1, COLUMN(Q:Q), 2)))),))</f>
        <v/>
      </c>
      <c r="S28" s="917" t="str">
        <f ca="1">IF(SUMPRODUCT(SUMIF(INDIRECT("'"&amp;O[O]&amp;"'!$a:$a"),$A28,INDIRECT("'"&amp;O[O]&amp;"'!"&amp;ADDRESS(1, COLUMN(R:R), 2)&amp;":"&amp;ADDRESS(1, COLUMN(R:R), 2))))=0, "", IFERROR(SUMPRODUCT(SUMIF(INDIRECT("'"&amp;O[O]&amp;"'!$a:$a"),$A28,INDIRECT("'"&amp;O[O]&amp;"'!"&amp;ADDRESS(1, COLUMN(R:R), 2)&amp;":"&amp;ADDRESS(1, COLUMN(R:R), 2)))),))</f>
        <v/>
      </c>
      <c r="T28" s="917" t="str">
        <f ca="1">IF(SUMPRODUCT(SUMIF(INDIRECT("'"&amp;O[O]&amp;"'!$a:$a"),$A28,INDIRECT("'"&amp;O[O]&amp;"'!"&amp;ADDRESS(1, COLUMN(S:S), 2)&amp;":"&amp;ADDRESS(1, COLUMN(S:S), 2))))=0, "", IFERROR(SUMPRODUCT(SUMIF(INDIRECT("'"&amp;O[O]&amp;"'!$a:$a"),$A28,INDIRECT("'"&amp;O[O]&amp;"'!"&amp;ADDRESS(1, COLUMN(S:S), 2)&amp;":"&amp;ADDRESS(1, COLUMN(S:S), 2)))),))</f>
        <v/>
      </c>
      <c r="U28" s="917" t="str">
        <f ca="1">IF(SUMPRODUCT(SUMIF(INDIRECT("'"&amp;O[O]&amp;"'!$a:$a"),$A28,INDIRECT("'"&amp;O[O]&amp;"'!"&amp;ADDRESS(1, COLUMN(T:T), 2)&amp;":"&amp;ADDRESS(1, COLUMN(T:T), 2))))=0, "", IFERROR(SUMPRODUCT(SUMIF(INDIRECT("'"&amp;O[O]&amp;"'!$a:$a"),$A28,INDIRECT("'"&amp;O[O]&amp;"'!"&amp;ADDRESS(1, COLUMN(T:T), 2)&amp;":"&amp;ADDRESS(1, COLUMN(T:T), 2)))),))</f>
        <v/>
      </c>
      <c r="V28" s="113" t="str">
        <f t="shared" ca="1" si="5"/>
        <v/>
      </c>
      <c r="W28" s="917" t="str">
        <f ca="1">IF(SUMPRODUCT(SUMIF(INDIRECT("'"&amp;O[O]&amp;"'!$a:$a"),$A28,INDIRECT("'"&amp;O[O]&amp;"'!"&amp;ADDRESS(1, COLUMN(U:U), 2)&amp;":"&amp;ADDRESS(1, COLUMN(U:U), 2))))=0, "", IFERROR(SUMPRODUCT(SUMIF(INDIRECT("'"&amp;O[O]&amp;"'!$a:$a"),$A28,INDIRECT("'"&amp;O[O]&amp;"'!"&amp;ADDRESS(1, COLUMN(U:U), 2)&amp;":"&amp;ADDRESS(1, COLUMN(U:U), 2)))),))</f>
        <v/>
      </c>
      <c r="X28" s="917" t="str">
        <f ca="1">IF(SUMPRODUCT(SUMIF(INDIRECT("'"&amp;O[O]&amp;"'!$a:$a"),$A28,INDIRECT("'"&amp;O[O]&amp;"'!"&amp;ADDRESS(1, COLUMN(V:V), 2)&amp;":"&amp;ADDRESS(1, COLUMN(V:V), 2))))=0, "", IFERROR(SUMPRODUCT(SUMIF(INDIRECT("'"&amp;O[O]&amp;"'!$a:$a"),$A28,INDIRECT("'"&amp;O[O]&amp;"'!"&amp;ADDRESS(1, COLUMN(V:V), 2)&amp;":"&amp;ADDRESS(1, COLUMN(V:V), 2)))),))</f>
        <v/>
      </c>
      <c r="Y28" s="917" t="str">
        <f ca="1">IF(SUMPRODUCT(SUMIF(INDIRECT("'"&amp;O[O]&amp;"'!$a:$a"),$A28,INDIRECT("'"&amp;O[O]&amp;"'!"&amp;ADDRESS(1, COLUMN(W:W), 2)&amp;":"&amp;ADDRESS(1, COLUMN(W:W), 2))))=0, "", IFERROR(SUMPRODUCT(SUMIF(INDIRECT("'"&amp;O[O]&amp;"'!$a:$a"),$A28,INDIRECT("'"&amp;O[O]&amp;"'!"&amp;ADDRESS(1, COLUMN(W:W), 2)&amp;":"&amp;ADDRESS(1, COLUMN(W:W), 2)))),))</f>
        <v/>
      </c>
      <c r="Z28" s="917" t="str">
        <f ca="1">IF(SUMPRODUCT(SUMIF(INDIRECT("'"&amp;O[O]&amp;"'!$a:$a"),$A28,INDIRECT("'"&amp;O[O]&amp;"'!"&amp;ADDRESS(1, COLUMN(X:X), 2)&amp;":"&amp;ADDRESS(1, COLUMN(X:X), 2))))=0, "", IFERROR(SUMPRODUCT(SUMIF(INDIRECT("'"&amp;O[O]&amp;"'!$a:$a"),$A28,INDIRECT("'"&amp;O[O]&amp;"'!"&amp;ADDRESS(1, COLUMN(X:X), 2)&amp;":"&amp;ADDRESS(1, COLUMN(X:X), 2)))),))</f>
        <v/>
      </c>
      <c r="AA28" s="917" t="str">
        <f ca="1">IF(SUMPRODUCT(SUMIF(INDIRECT("'"&amp;O[O]&amp;"'!$a:$a"),$A28,INDIRECT("'"&amp;O[O]&amp;"'!"&amp;ADDRESS(1, COLUMN(Y:Y), 2)&amp;":"&amp;ADDRESS(1, COLUMN(Y:Y), 2))))=0, "", IFERROR(SUMPRODUCT(SUMIF(INDIRECT("'"&amp;O[O]&amp;"'!$a:$a"),$A28,INDIRECT("'"&amp;O[O]&amp;"'!"&amp;ADDRESS(1, COLUMN(Y:Y), 2)&amp;":"&amp;ADDRESS(1, COLUMN(Y:Y), 2)))),))</f>
        <v/>
      </c>
      <c r="AB28" s="917" t="str">
        <f ca="1">IF(SUMPRODUCT(SUMIF(INDIRECT("'"&amp;O[O]&amp;"'!$a:$a"),$A28,INDIRECT("'"&amp;O[O]&amp;"'!"&amp;ADDRESS(1, COLUMN(Z:Z), 2)&amp;":"&amp;ADDRESS(1, COLUMN(Z:Z), 2))))=0, "", IFERROR(SUMPRODUCT(SUMIF(INDIRECT("'"&amp;O[O]&amp;"'!$a:$a"),$A28,INDIRECT("'"&amp;O[O]&amp;"'!"&amp;ADDRESS(1, COLUMN(Z:Z), 2)&amp;":"&amp;ADDRESS(1, COLUMN(Z:Z), 2)))),))</f>
        <v/>
      </c>
      <c r="AC28" s="917" t="str">
        <f ca="1">IF(SUMPRODUCT(SUMIF(INDIRECT("'"&amp;O[O]&amp;"'!$a:$a"),$A28,INDIRECT("'"&amp;O[O]&amp;"'!"&amp;ADDRESS(1, COLUMN(AA:AA), 2)&amp;":"&amp;ADDRESS(1, COLUMN(AA:AA), 2))))=0, "", IFERROR(SUMPRODUCT(SUMIF(INDIRECT("'"&amp;O[O]&amp;"'!$a:$a"),$A28,INDIRECT("'"&amp;O[O]&amp;"'!"&amp;ADDRESS(1, COLUMN(AA:AA), 2)&amp;":"&amp;ADDRESS(1, COLUMN(AA:AA), 2)))),))</f>
        <v/>
      </c>
      <c r="AD28" s="917" t="str">
        <f ca="1">IF(SUMPRODUCT(SUMIF(INDIRECT("'"&amp;O[O]&amp;"'!$a:$a"),$A28,INDIRECT("'"&amp;O[O]&amp;"'!"&amp;ADDRESS(1, COLUMN(AB:AB), 2)&amp;":"&amp;ADDRESS(1, COLUMN(AB:AB), 2))))=0, "", IFERROR(SUMPRODUCT(SUMIF(INDIRECT("'"&amp;O[O]&amp;"'!$a:$a"),$A28,INDIRECT("'"&amp;O[O]&amp;"'!"&amp;ADDRESS(1, COLUMN(AB:AB), 2)&amp;":"&amp;ADDRESS(1, COLUMN(AB:AB), 2)))),))</f>
        <v/>
      </c>
      <c r="AE28" s="917" t="str">
        <f ca="1">IF(SUMPRODUCT(SUMIF(INDIRECT("'"&amp;O[O]&amp;"'!$a:$a"),$A28,INDIRECT("'"&amp;O[O]&amp;"'!"&amp;ADDRESS(1, COLUMN(AC:AC), 2)&amp;":"&amp;ADDRESS(1, COLUMN(AC:AC), 2))))=0, "", IFERROR(SUMPRODUCT(SUMIF(INDIRECT("'"&amp;O[O]&amp;"'!$a:$a"),$A28,INDIRECT("'"&amp;O[O]&amp;"'!"&amp;ADDRESS(1, COLUMN(AC:AC), 2)&amp;":"&amp;ADDRESS(1, COLUMN(AC:AC), 2)))),))</f>
        <v/>
      </c>
      <c r="AF28" s="917" t="str">
        <f ca="1">IF(SUMPRODUCT(SUMIF(INDIRECT("'"&amp;O[O]&amp;"'!$a:$a"),$A28,INDIRECT("'"&amp;O[O]&amp;"'!"&amp;ADDRESS(1, COLUMN(AD:AD), 2)&amp;":"&amp;ADDRESS(1, COLUMN(AD:AD), 2))))=0, "", IFERROR(SUMPRODUCT(SUMIF(INDIRECT("'"&amp;O[O]&amp;"'!$a:$a"),$A28,INDIRECT("'"&amp;O[O]&amp;"'!"&amp;ADDRESS(1, COLUMN(AD:AD), 2)&amp;":"&amp;ADDRESS(1, COLUMN(AD:AD), 2)))),))</f>
        <v/>
      </c>
      <c r="AG28" s="917" t="str">
        <f ca="1">IF(SUMPRODUCT(SUMIF(INDIRECT("'"&amp;O[O]&amp;"'!$a:$a"),$A28,INDIRECT("'"&amp;O[O]&amp;"'!"&amp;ADDRESS(1, COLUMN(AE:AE), 2)&amp;":"&amp;ADDRESS(1, COLUMN(AE:AE), 2))))=0, "", IFERROR(SUMPRODUCT(SUMIF(INDIRECT("'"&amp;O[O]&amp;"'!$a:$a"),$A28,INDIRECT("'"&amp;O[O]&amp;"'!"&amp;ADDRESS(1, COLUMN(AE:AE), 2)&amp;":"&amp;ADDRESS(1, COLUMN(AE:AE), 2)))),))</f>
        <v/>
      </c>
      <c r="AH28" s="917" t="str">
        <f ca="1">IF(SUMPRODUCT(SUMIF(INDIRECT("'"&amp;O[O]&amp;"'!$a:$a"),$A28,INDIRECT("'"&amp;O[O]&amp;"'!"&amp;ADDRESS(1, COLUMN(AF:AF), 2)&amp;":"&amp;ADDRESS(1, COLUMN(AF:AF), 2))))=0, "", IFERROR(SUMPRODUCT(SUMIF(INDIRECT("'"&amp;O[O]&amp;"'!$a:$a"),$A28,INDIRECT("'"&amp;O[O]&amp;"'!"&amp;ADDRESS(1, COLUMN(AF:AF), 2)&amp;":"&amp;ADDRESS(1, COLUMN(AF:AF), 2)))),))</f>
        <v/>
      </c>
      <c r="AI28" s="917" t="str">
        <f ca="1">IF(SUMPRODUCT(SUMIF(INDIRECT("'"&amp;O[O]&amp;"'!$a:$a"),$A28,INDIRECT("'"&amp;O[O]&amp;"'!"&amp;ADDRESS(1, COLUMN(AG:AG), 2)&amp;":"&amp;ADDRESS(1, COLUMN(AG:AG), 2))))=0, "", IFERROR(SUMPRODUCT(SUMIF(INDIRECT("'"&amp;O[O]&amp;"'!$a:$a"),$A28,INDIRECT("'"&amp;O[O]&amp;"'!"&amp;ADDRESS(1, COLUMN(AG:AG), 2)&amp;":"&amp;ADDRESS(1, COLUMN(AG:AG), 2)))),))</f>
        <v/>
      </c>
      <c r="AJ28" s="917" t="str">
        <f ca="1">IF(SUMPRODUCT(SUMIF(INDIRECT("'"&amp;O[O]&amp;"'!$a:$a"),$A28,INDIRECT("'"&amp;O[O]&amp;"'!"&amp;ADDRESS(1, COLUMN(AH:AH), 2)&amp;":"&amp;ADDRESS(1, COLUMN(AH:AH), 2))))=0, "", IFERROR(SUMPRODUCT(SUMIF(INDIRECT("'"&amp;O[O]&amp;"'!$a:$a"),$A28,INDIRECT("'"&amp;O[O]&amp;"'!"&amp;ADDRESS(1, COLUMN(AH:AH), 2)&amp;":"&amp;ADDRESS(1, COLUMN(AH:AH), 2)))),))</f>
        <v/>
      </c>
      <c r="AK28" s="917" t="str">
        <f ca="1">IF(SUMPRODUCT(SUMIF(INDIRECT("'"&amp;O[O]&amp;"'!$a:$a"),$A28,INDIRECT("'"&amp;O[O]&amp;"'!"&amp;ADDRESS(1, COLUMN(AI:AI), 2)&amp;":"&amp;ADDRESS(1, COLUMN(AI:AI), 2))))=0, "", IFERROR(SUMPRODUCT(SUMIF(INDIRECT("'"&amp;O[O]&amp;"'!$a:$a"),$A28,INDIRECT("'"&amp;O[O]&amp;"'!"&amp;ADDRESS(1, COLUMN(AI:AI), 2)&amp;":"&amp;ADDRESS(1, COLUMN(AI:AI), 2)))),))</f>
        <v/>
      </c>
      <c r="AL28" s="919" t="str">
        <f ca="1">IF(SUMPRODUCT(SUMIF(INDIRECT("'"&amp;O[O]&amp;"'!$a:$a"),$A28,INDIRECT("'"&amp;O[O]&amp;"'!"&amp;ADDRESS(1, COLUMN(AJ:AJ), 2)&amp;":"&amp;ADDRESS(1, COLUMN(AJ:AJ), 2))))=0, "", IFERROR(SUMPRODUCT(SUMIF(INDIRECT("'"&amp;O[O]&amp;"'!$a:$a"),$A28,INDIRECT("'"&amp;O[O]&amp;"'!"&amp;ADDRESS(1, COLUMN(AJ:AJ), 2)&amp;":"&amp;ADDRESS(1, COLUMN(AJ:AJ), 2)))),))</f>
        <v/>
      </c>
    </row>
    <row r="29" spans="1:38" s="763" customFormat="1">
      <c r="A29" s="920" t="s">
        <v>465</v>
      </c>
      <c r="B29" s="921" t="s">
        <v>43</v>
      </c>
      <c r="C29" s="921"/>
      <c r="D29" s="921"/>
      <c r="E29" s="917" t="str">
        <f ca="1">IFERROR(IF(SUMPRODUCT(SUMIF(INDIRECT("'"&amp;O[O]&amp;"'!$a:$a"),$A29,INDIRECT("'"&amp;O[O]&amp;"'!"&amp;ADDRESS(1, COLUMN(F:F), 2)&amp;":"&amp;ADDRESS(1, COLUMN(F:F), 2))))=0, "", SUMPRODUCT(SUMIF(INDIRECT("'"&amp;O[O]&amp;"'!$a:$a"),$A29,INDIRECT("'"&amp;O[O]&amp;"'!"&amp;ADDRESS(1, COLUMN(F:F), 2)&amp;":"&amp;ADDRESS(1, COLUMN(F:F), 2))))),)</f>
        <v/>
      </c>
      <c r="F29" s="917" t="str">
        <f ca="1">IFERROR(IF(SUMPRODUCT(SUMIF(INDIRECT("'"&amp;O[O]&amp;"'!$a:$a"),$A29,INDIRECT("'"&amp;O[O]&amp;"'!"&amp;ADDRESS(1, COLUMN(G:G), 2)&amp;":"&amp;ADDRESS(1, COLUMN(G:G), 2))))=0, "", SUMPRODUCT(SUMIF(INDIRECT("'"&amp;O[O]&amp;"'!$a:$a"),$A29,INDIRECT("'"&amp;O[O]&amp;"'!"&amp;ADDRESS(1, COLUMN(G:G), 2)&amp;":"&amp;ADDRESS(1, COLUMN(G:G), 2))))),)</f>
        <v/>
      </c>
      <c r="G29" s="914" t="str">
        <f t="shared" ca="1" si="4"/>
        <v/>
      </c>
      <c r="H29" s="917" t="str">
        <f ca="1">IFERROR(IF(SUMPRODUCT(SUMIF(INDIRECT("'"&amp;O[O]&amp;"'!$a:$a"),$A29,INDIRECT("'"&amp;O[O]&amp;"'!"&amp;ADDRESS(1, COLUMN(I:I), 2)&amp;":"&amp;ADDRESS(1, COLUMN(I:I), 2))))=0, "", SUMPRODUCT(SUMIF(INDIRECT("'"&amp;O[O]&amp;"'!$a:$a"),$A29,INDIRECT("'"&amp;O[O]&amp;"'!"&amp;ADDRESS(1, COLUMN(I:I), 2)&amp;":"&amp;ADDRESS(1, COLUMN(I:I), 2))))),)</f>
        <v/>
      </c>
      <c r="I29" s="917" t="str">
        <f ca="1">IFERROR(IF(SUMPRODUCT(SUMIF(INDIRECT("'"&amp;O[O]&amp;"'!$a:$a"),$A29,INDIRECT("'"&amp;O[O]&amp;"'!"&amp;ADDRESS(1, COLUMN(J:J), 2)&amp;":"&amp;ADDRESS(1, COLUMN(J:J), 2))))=0, "", SUMPRODUCT(SUMIF(INDIRECT("'"&amp;O[O]&amp;"'!$a:$a"),$A29,INDIRECT("'"&amp;O[O]&amp;"'!"&amp;ADDRESS(1, COLUMN(J:J), 2)&amp;":"&amp;ADDRESS(1, COLUMN(J:J), 2))))),)</f>
        <v/>
      </c>
      <c r="J29" s="917">
        <f ca="1">IFERROR(IF(SUMPRODUCT(SUMIF(INDIRECT("'"&amp;O[O]&amp;"'!$a:$a"),$A29,INDIRECT("'"&amp;O[O]&amp;"'!"&amp;ADDRESS(1, COLUMN(K:K), 2)&amp;":"&amp;ADDRESS(1, COLUMN(K:K), 2))))=0, "", SUMPRODUCT(SUMIF(INDIRECT("'"&amp;O[O]&amp;"'!$a:$a"),$A29,INDIRECT("'"&amp;O[O]&amp;"'!"&amp;ADDRESS(1, COLUMN(K:K), 2)&amp;":"&amp;ADDRESS(1, COLUMN(K:K), 2))))),)</f>
        <v>220</v>
      </c>
      <c r="K29" s="922" t="s">
        <v>776</v>
      </c>
      <c r="L29" s="922" t="s">
        <v>776</v>
      </c>
      <c r="M29" s="917" t="str">
        <f ca="1">IF(SUMPRODUCT(SUMIF(INDIRECT("'"&amp;O[O]&amp;"'!$a:$a"),$A29,INDIRECT("'"&amp;O[O]&amp;"'!"&amp;ADDRESS(1, COLUMN(L:L), 2)&amp;":"&amp;ADDRESS(1, COLUMN(L:L), 2))))=0, "", IFERROR(SUMPRODUCT(SUMIF(INDIRECT("'"&amp;O[O]&amp;"'!$a:$a"),$A29,INDIRECT("'"&amp;O[O]&amp;"'!"&amp;ADDRESS(1, COLUMN(L:L), 2)&amp;":"&amp;ADDRESS(1, COLUMN(L:L), 2)))),))</f>
        <v/>
      </c>
      <c r="N29" s="917" t="str">
        <f ca="1">IF(SUMPRODUCT(SUMIF(INDIRECT("'"&amp;O[O]&amp;"'!$a:$a"),$A29,INDIRECT("'"&amp;O[O]&amp;"'!"&amp;ADDRESS(1, COLUMN(M:M), 2)&amp;":"&amp;ADDRESS(1, COLUMN(M:M), 2))))=0, "", IFERROR(SUMPRODUCT(SUMIF(INDIRECT("'"&amp;O[O]&amp;"'!$a:$a"),$A29,INDIRECT("'"&amp;O[O]&amp;"'!"&amp;ADDRESS(1, COLUMN(M:M), 2)&amp;":"&amp;ADDRESS(1, COLUMN(M:M), 2)))),))</f>
        <v/>
      </c>
      <c r="O29" s="917">
        <f ca="1">IF(SUMPRODUCT(SUMIF(INDIRECT("'"&amp;O[O]&amp;"'!$a:$a"),$A29,INDIRECT("'"&amp;O[O]&amp;"'!"&amp;ADDRESS(1, COLUMN(N:N), 2)&amp;":"&amp;ADDRESS(1, COLUMN(N:N), 2))))=0, "", IFERROR(SUMPRODUCT(SUMIF(INDIRECT("'"&amp;O[O]&amp;"'!$a:$a"),$A29,INDIRECT("'"&amp;O[O]&amp;"'!"&amp;ADDRESS(1, COLUMN(N:N), 2)&amp;":"&amp;ADDRESS(1, COLUMN(N:N), 2)))),))</f>
        <v>206</v>
      </c>
      <c r="P29" s="917" t="str">
        <f ca="1">IF(SUMPRODUCT(SUMIF(INDIRECT("'"&amp;O[O]&amp;"'!$a:$a"),$A29,INDIRECT("'"&amp;O[O]&amp;"'!"&amp;ADDRESS(1, COLUMN(O:O), 2)&amp;":"&amp;ADDRESS(1, COLUMN(O:O), 2))))=0, "", IFERROR(SUMPRODUCT(SUMIF(INDIRECT("'"&amp;O[O]&amp;"'!$a:$a"),$A29,INDIRECT("'"&amp;O[O]&amp;"'!"&amp;ADDRESS(1, COLUMN(O:O), 2)&amp;":"&amp;ADDRESS(1, COLUMN(O:O), 2)))),))</f>
        <v/>
      </c>
      <c r="Q29" s="917">
        <f ca="1">IF(SUMPRODUCT(SUMIF(INDIRECT("'"&amp;O[O]&amp;"'!$a:$a"),$A29,INDIRECT("'"&amp;O[O]&amp;"'!"&amp;ADDRESS(1, COLUMN(P:P), 2)&amp;":"&amp;ADDRESS(1, COLUMN(P:P), 2))))=0, "", IFERROR(SUMPRODUCT(SUMIF(INDIRECT("'"&amp;O[O]&amp;"'!$a:$a"),$A29,INDIRECT("'"&amp;O[O]&amp;"'!"&amp;ADDRESS(1, COLUMN(P:P), 2)&amp;":"&amp;ADDRESS(1, COLUMN(P:P), 2)))),))</f>
        <v>14</v>
      </c>
      <c r="R29" s="917" t="str">
        <f ca="1">IF(SUMPRODUCT(SUMIF(INDIRECT("'"&amp;O[O]&amp;"'!$a:$a"),$A29,INDIRECT("'"&amp;O[O]&amp;"'!"&amp;ADDRESS(1, COLUMN(Q:Q), 2)&amp;":"&amp;ADDRESS(1, COLUMN(Q:Q), 2))))=0, "", IFERROR(SUMPRODUCT(SUMIF(INDIRECT("'"&amp;O[O]&amp;"'!$a:$a"),$A29,INDIRECT("'"&amp;O[O]&amp;"'!"&amp;ADDRESS(1, COLUMN(Q:Q), 2)&amp;":"&amp;ADDRESS(1, COLUMN(Q:Q), 2)))),))</f>
        <v/>
      </c>
      <c r="S29" s="917" t="str">
        <f ca="1">IF(SUMPRODUCT(SUMIF(INDIRECT("'"&amp;O[O]&amp;"'!$a:$a"),$A29,INDIRECT("'"&amp;O[O]&amp;"'!"&amp;ADDRESS(1, COLUMN(R:R), 2)&amp;":"&amp;ADDRESS(1, COLUMN(R:R), 2))))=0, "", IFERROR(SUMPRODUCT(SUMIF(INDIRECT("'"&amp;O[O]&amp;"'!$a:$a"),$A29,INDIRECT("'"&amp;O[O]&amp;"'!"&amp;ADDRESS(1, COLUMN(R:R), 2)&amp;":"&amp;ADDRESS(1, COLUMN(R:R), 2)))),))</f>
        <v/>
      </c>
      <c r="T29" s="917" t="str">
        <f ca="1">IF(SUMPRODUCT(SUMIF(INDIRECT("'"&amp;O[O]&amp;"'!$a:$a"),$A29,INDIRECT("'"&amp;O[O]&amp;"'!"&amp;ADDRESS(1, COLUMN(S:S), 2)&amp;":"&amp;ADDRESS(1, COLUMN(S:S), 2))))=0, "", IFERROR(SUMPRODUCT(SUMIF(INDIRECT("'"&amp;O[O]&amp;"'!$a:$a"),$A29,INDIRECT("'"&amp;O[O]&amp;"'!"&amp;ADDRESS(1, COLUMN(S:S), 2)&amp;":"&amp;ADDRESS(1, COLUMN(S:S), 2)))),))</f>
        <v/>
      </c>
      <c r="U29" s="917" t="str">
        <f ca="1">IF(SUMPRODUCT(SUMIF(INDIRECT("'"&amp;O[O]&amp;"'!$a:$a"),$A29,INDIRECT("'"&amp;O[O]&amp;"'!"&amp;ADDRESS(1, COLUMN(T:T), 2)&amp;":"&amp;ADDRESS(1, COLUMN(T:T), 2))))=0, "", IFERROR(SUMPRODUCT(SUMIF(INDIRECT("'"&amp;O[O]&amp;"'!$a:$a"),$A29,INDIRECT("'"&amp;O[O]&amp;"'!"&amp;ADDRESS(1, COLUMN(T:T), 2)&amp;":"&amp;ADDRESS(1, COLUMN(T:T), 2)))),))</f>
        <v/>
      </c>
      <c r="V29" s="113" t="str">
        <f t="shared" ca="1" si="5"/>
        <v/>
      </c>
      <c r="W29" s="917" t="str">
        <f ca="1">IF(SUMPRODUCT(SUMIF(INDIRECT("'"&amp;O[O]&amp;"'!$a:$a"),$A29,INDIRECT("'"&amp;O[O]&amp;"'!"&amp;ADDRESS(1, COLUMN(U:U), 2)&amp;":"&amp;ADDRESS(1, COLUMN(U:U), 2))))=0, "", IFERROR(SUMPRODUCT(SUMIF(INDIRECT("'"&amp;O[O]&amp;"'!$a:$a"),$A29,INDIRECT("'"&amp;O[O]&amp;"'!"&amp;ADDRESS(1, COLUMN(U:U), 2)&amp;":"&amp;ADDRESS(1, COLUMN(U:U), 2)))),))</f>
        <v/>
      </c>
      <c r="X29" s="917" t="str">
        <f ca="1">IF(SUMPRODUCT(SUMIF(INDIRECT("'"&amp;O[O]&amp;"'!$a:$a"),$A29,INDIRECT("'"&amp;O[O]&amp;"'!"&amp;ADDRESS(1, COLUMN(V:V), 2)&amp;":"&amp;ADDRESS(1, COLUMN(V:V), 2))))=0, "", IFERROR(SUMPRODUCT(SUMIF(INDIRECT("'"&amp;O[O]&amp;"'!$a:$a"),$A29,INDIRECT("'"&amp;O[O]&amp;"'!"&amp;ADDRESS(1, COLUMN(V:V), 2)&amp;":"&amp;ADDRESS(1, COLUMN(V:V), 2)))),))</f>
        <v/>
      </c>
      <c r="Y29" s="917" t="str">
        <f ca="1">IF(SUMPRODUCT(SUMIF(INDIRECT("'"&amp;O[O]&amp;"'!$a:$a"),$A29,INDIRECT("'"&amp;O[O]&amp;"'!"&amp;ADDRESS(1, COLUMN(W:W), 2)&amp;":"&amp;ADDRESS(1, COLUMN(W:W), 2))))=0, "", IFERROR(SUMPRODUCT(SUMIF(INDIRECT("'"&amp;O[O]&amp;"'!$a:$a"),$A29,INDIRECT("'"&amp;O[O]&amp;"'!"&amp;ADDRESS(1, COLUMN(W:W), 2)&amp;":"&amp;ADDRESS(1, COLUMN(W:W), 2)))),))</f>
        <v/>
      </c>
      <c r="Z29" s="917" t="str">
        <f ca="1">IF(SUMPRODUCT(SUMIF(INDIRECT("'"&amp;O[O]&amp;"'!$a:$a"),$A29,INDIRECT("'"&amp;O[O]&amp;"'!"&amp;ADDRESS(1, COLUMN(X:X), 2)&amp;":"&amp;ADDRESS(1, COLUMN(X:X), 2))))=0, "", IFERROR(SUMPRODUCT(SUMIF(INDIRECT("'"&amp;O[O]&amp;"'!$a:$a"),$A29,INDIRECT("'"&amp;O[O]&amp;"'!"&amp;ADDRESS(1, COLUMN(X:X), 2)&amp;":"&amp;ADDRESS(1, COLUMN(X:X), 2)))),))</f>
        <v/>
      </c>
      <c r="AA29" s="917" t="str">
        <f ca="1">IF(SUMPRODUCT(SUMIF(INDIRECT("'"&amp;O[O]&amp;"'!$a:$a"),$A29,INDIRECT("'"&amp;O[O]&amp;"'!"&amp;ADDRESS(1, COLUMN(Y:Y), 2)&amp;":"&amp;ADDRESS(1, COLUMN(Y:Y), 2))))=0, "", IFERROR(SUMPRODUCT(SUMIF(INDIRECT("'"&amp;O[O]&amp;"'!$a:$a"),$A29,INDIRECT("'"&amp;O[O]&amp;"'!"&amp;ADDRESS(1, COLUMN(Y:Y), 2)&amp;":"&amp;ADDRESS(1, COLUMN(Y:Y), 2)))),))</f>
        <v/>
      </c>
      <c r="AB29" s="917" t="str">
        <f ca="1">IF(SUMPRODUCT(SUMIF(INDIRECT("'"&amp;O[O]&amp;"'!$a:$a"),$A29,INDIRECT("'"&amp;O[O]&amp;"'!"&amp;ADDRESS(1, COLUMN(Z:Z), 2)&amp;":"&amp;ADDRESS(1, COLUMN(Z:Z), 2))))=0, "", IFERROR(SUMPRODUCT(SUMIF(INDIRECT("'"&amp;O[O]&amp;"'!$a:$a"),$A29,INDIRECT("'"&amp;O[O]&amp;"'!"&amp;ADDRESS(1, COLUMN(Z:Z), 2)&amp;":"&amp;ADDRESS(1, COLUMN(Z:Z), 2)))),))</f>
        <v/>
      </c>
      <c r="AC29" s="917" t="str">
        <f ca="1">IF(SUMPRODUCT(SUMIF(INDIRECT("'"&amp;O[O]&amp;"'!$a:$a"),$A29,INDIRECT("'"&amp;O[O]&amp;"'!"&amp;ADDRESS(1, COLUMN(AA:AA), 2)&amp;":"&amp;ADDRESS(1, COLUMN(AA:AA), 2))))=0, "", IFERROR(SUMPRODUCT(SUMIF(INDIRECT("'"&amp;O[O]&amp;"'!$a:$a"),$A29,INDIRECT("'"&amp;O[O]&amp;"'!"&amp;ADDRESS(1, COLUMN(AA:AA), 2)&amp;":"&amp;ADDRESS(1, COLUMN(AA:AA), 2)))),))</f>
        <v/>
      </c>
      <c r="AD29" s="917" t="str">
        <f ca="1">IF(SUMPRODUCT(SUMIF(INDIRECT("'"&amp;O[O]&amp;"'!$a:$a"),$A29,INDIRECT("'"&amp;O[O]&amp;"'!"&amp;ADDRESS(1, COLUMN(AB:AB), 2)&amp;":"&amp;ADDRESS(1, COLUMN(AB:AB), 2))))=0, "", IFERROR(SUMPRODUCT(SUMIF(INDIRECT("'"&amp;O[O]&amp;"'!$a:$a"),$A29,INDIRECT("'"&amp;O[O]&amp;"'!"&amp;ADDRESS(1, COLUMN(AB:AB), 2)&amp;":"&amp;ADDRESS(1, COLUMN(AB:AB), 2)))),))</f>
        <v/>
      </c>
      <c r="AE29" s="917" t="str">
        <f ca="1">IF(SUMPRODUCT(SUMIF(INDIRECT("'"&amp;O[O]&amp;"'!$a:$a"),$A29,INDIRECT("'"&amp;O[O]&amp;"'!"&amp;ADDRESS(1, COLUMN(AC:AC), 2)&amp;":"&amp;ADDRESS(1, COLUMN(AC:AC), 2))))=0, "", IFERROR(SUMPRODUCT(SUMIF(INDIRECT("'"&amp;O[O]&amp;"'!$a:$a"),$A29,INDIRECT("'"&amp;O[O]&amp;"'!"&amp;ADDRESS(1, COLUMN(AC:AC), 2)&amp;":"&amp;ADDRESS(1, COLUMN(AC:AC), 2)))),))</f>
        <v/>
      </c>
      <c r="AF29" s="917" t="str">
        <f ca="1">IF(SUMPRODUCT(SUMIF(INDIRECT("'"&amp;O[O]&amp;"'!$a:$a"),$A29,INDIRECT("'"&amp;O[O]&amp;"'!"&amp;ADDRESS(1, COLUMN(AD:AD), 2)&amp;":"&amp;ADDRESS(1, COLUMN(AD:AD), 2))))=0, "", IFERROR(SUMPRODUCT(SUMIF(INDIRECT("'"&amp;O[O]&amp;"'!$a:$a"),$A29,INDIRECT("'"&amp;O[O]&amp;"'!"&amp;ADDRESS(1, COLUMN(AD:AD), 2)&amp;":"&amp;ADDRESS(1, COLUMN(AD:AD), 2)))),))</f>
        <v/>
      </c>
      <c r="AG29" s="917" t="str">
        <f ca="1">IF(SUMPRODUCT(SUMIF(INDIRECT("'"&amp;O[O]&amp;"'!$a:$a"),$A29,INDIRECT("'"&amp;O[O]&amp;"'!"&amp;ADDRESS(1, COLUMN(AE:AE), 2)&amp;":"&amp;ADDRESS(1, COLUMN(AE:AE), 2))))=0, "", IFERROR(SUMPRODUCT(SUMIF(INDIRECT("'"&amp;O[O]&amp;"'!$a:$a"),$A29,INDIRECT("'"&amp;O[O]&amp;"'!"&amp;ADDRESS(1, COLUMN(AE:AE), 2)&amp;":"&amp;ADDRESS(1, COLUMN(AE:AE), 2)))),))</f>
        <v/>
      </c>
      <c r="AH29" s="917" t="str">
        <f ca="1">IF(SUMPRODUCT(SUMIF(INDIRECT("'"&amp;O[O]&amp;"'!$a:$a"),$A29,INDIRECT("'"&amp;O[O]&amp;"'!"&amp;ADDRESS(1, COLUMN(AF:AF), 2)&amp;":"&amp;ADDRESS(1, COLUMN(AF:AF), 2))))=0, "", IFERROR(SUMPRODUCT(SUMIF(INDIRECT("'"&amp;O[O]&amp;"'!$a:$a"),$A29,INDIRECT("'"&amp;O[O]&amp;"'!"&amp;ADDRESS(1, COLUMN(AF:AF), 2)&amp;":"&amp;ADDRESS(1, COLUMN(AF:AF), 2)))),))</f>
        <v/>
      </c>
      <c r="AI29" s="917" t="str">
        <f ca="1">IF(SUMPRODUCT(SUMIF(INDIRECT("'"&amp;O[O]&amp;"'!$a:$a"),$A29,INDIRECT("'"&amp;O[O]&amp;"'!"&amp;ADDRESS(1, COLUMN(AG:AG), 2)&amp;":"&amp;ADDRESS(1, COLUMN(AG:AG), 2))))=0, "", IFERROR(SUMPRODUCT(SUMIF(INDIRECT("'"&amp;O[O]&amp;"'!$a:$a"),$A29,INDIRECT("'"&amp;O[O]&amp;"'!"&amp;ADDRESS(1, COLUMN(AG:AG), 2)&amp;":"&amp;ADDRESS(1, COLUMN(AG:AG), 2)))),))</f>
        <v/>
      </c>
      <c r="AJ29" s="917" t="str">
        <f ca="1">IF(SUMPRODUCT(SUMIF(INDIRECT("'"&amp;O[O]&amp;"'!$a:$a"),$A29,INDIRECT("'"&amp;O[O]&amp;"'!"&amp;ADDRESS(1, COLUMN(AH:AH), 2)&amp;":"&amp;ADDRESS(1, COLUMN(AH:AH), 2))))=0, "", IFERROR(SUMPRODUCT(SUMIF(INDIRECT("'"&amp;O[O]&amp;"'!$a:$a"),$A29,INDIRECT("'"&amp;O[O]&amp;"'!"&amp;ADDRESS(1, COLUMN(AH:AH), 2)&amp;":"&amp;ADDRESS(1, COLUMN(AH:AH), 2)))),))</f>
        <v/>
      </c>
      <c r="AK29" s="917" t="str">
        <f ca="1">IF(SUMPRODUCT(SUMIF(INDIRECT("'"&amp;O[O]&amp;"'!$a:$a"),$A29,INDIRECT("'"&amp;O[O]&amp;"'!"&amp;ADDRESS(1, COLUMN(AI:AI), 2)&amp;":"&amp;ADDRESS(1, COLUMN(AI:AI), 2))))=0, "", IFERROR(SUMPRODUCT(SUMIF(INDIRECT("'"&amp;O[O]&amp;"'!$a:$a"),$A29,INDIRECT("'"&amp;O[O]&amp;"'!"&amp;ADDRESS(1, COLUMN(AI:AI), 2)&amp;":"&amp;ADDRESS(1, COLUMN(AI:AI), 2)))),))</f>
        <v/>
      </c>
      <c r="AL29" s="919" t="str">
        <f ca="1">IF(SUMPRODUCT(SUMIF(INDIRECT("'"&amp;O[O]&amp;"'!$a:$a"),$A29,INDIRECT("'"&amp;O[O]&amp;"'!"&amp;ADDRESS(1, COLUMN(AJ:AJ), 2)&amp;":"&amp;ADDRESS(1, COLUMN(AJ:AJ), 2))))=0, "", IFERROR(SUMPRODUCT(SUMIF(INDIRECT("'"&amp;O[O]&amp;"'!$a:$a"),$A29,INDIRECT("'"&amp;O[O]&amp;"'!"&amp;ADDRESS(1, COLUMN(AJ:AJ), 2)&amp;":"&amp;ADDRESS(1, COLUMN(AJ:AJ), 2)))),))</f>
        <v/>
      </c>
    </row>
    <row r="30" spans="1:38" s="763" customFormat="1">
      <c r="A30" s="920" t="s">
        <v>409</v>
      </c>
      <c r="B30" s="921" t="s">
        <v>43</v>
      </c>
      <c r="C30" s="921"/>
      <c r="D30" s="921"/>
      <c r="E30" s="917" t="str">
        <f ca="1">IFERROR(IF(SUMPRODUCT(SUMIF(INDIRECT("'"&amp;O[O]&amp;"'!$a:$a"),$A30,INDIRECT("'"&amp;O[O]&amp;"'!"&amp;ADDRESS(1, COLUMN(F:F), 2)&amp;":"&amp;ADDRESS(1, COLUMN(F:F), 2))))=0, "", SUMPRODUCT(SUMIF(INDIRECT("'"&amp;O[O]&amp;"'!$a:$a"),$A30,INDIRECT("'"&amp;O[O]&amp;"'!"&amp;ADDRESS(1, COLUMN(F:F), 2)&amp;":"&amp;ADDRESS(1, COLUMN(F:F), 2))))),)</f>
        <v/>
      </c>
      <c r="F30" s="917">
        <f ca="1">IFERROR(IF(SUMPRODUCT(SUMIF(INDIRECT("'"&amp;O[O]&amp;"'!$a:$a"),$A30,INDIRECT("'"&amp;O[O]&amp;"'!"&amp;ADDRESS(1, COLUMN(G:G), 2)&amp;":"&amp;ADDRESS(1, COLUMN(G:G), 2))))=0, "", SUMPRODUCT(SUMIF(INDIRECT("'"&amp;O[O]&amp;"'!$a:$a"),$A30,INDIRECT("'"&amp;O[O]&amp;"'!"&amp;ADDRESS(1, COLUMN(G:G), 2)&amp;":"&amp;ADDRESS(1, COLUMN(G:G), 2))))),)</f>
        <v>45</v>
      </c>
      <c r="G30" s="914">
        <f t="shared" ca="1" si="4"/>
        <v>5</v>
      </c>
      <c r="H30" s="917">
        <f ca="1">IFERROR(IF(SUMPRODUCT(SUMIF(INDIRECT("'"&amp;O[O]&amp;"'!$a:$a"),$A30,INDIRECT("'"&amp;O[O]&amp;"'!"&amp;ADDRESS(1, COLUMN(I:I), 2)&amp;":"&amp;ADDRESS(1, COLUMN(I:I), 2))))=0, "", SUMPRODUCT(SUMIF(INDIRECT("'"&amp;O[O]&amp;"'!$a:$a"),$A30,INDIRECT("'"&amp;O[O]&amp;"'!"&amp;ADDRESS(1, COLUMN(I:I), 2)&amp;":"&amp;ADDRESS(1, COLUMN(I:I), 2))))),)</f>
        <v>4</v>
      </c>
      <c r="I30" s="917">
        <f ca="1">IFERROR(IF(SUMPRODUCT(SUMIF(INDIRECT("'"&amp;O[O]&amp;"'!$a:$a"),$A30,INDIRECT("'"&amp;O[O]&amp;"'!"&amp;ADDRESS(1, COLUMN(J:J), 2)&amp;":"&amp;ADDRESS(1, COLUMN(J:J), 2))))=0, "", SUMPRODUCT(SUMIF(INDIRECT("'"&amp;O[O]&amp;"'!$a:$a"),$A30,INDIRECT("'"&amp;O[O]&amp;"'!"&amp;ADDRESS(1, COLUMN(J:J), 2)&amp;":"&amp;ADDRESS(1, COLUMN(J:J), 2))))),)</f>
        <v>1</v>
      </c>
      <c r="J30" s="917">
        <f ca="1">IFERROR(IF(SUMPRODUCT(SUMIF(INDIRECT("'"&amp;O[O]&amp;"'!$a:$a"),$A30,INDIRECT("'"&amp;O[O]&amp;"'!"&amp;ADDRESS(1, COLUMN(K:K), 2)&amp;":"&amp;ADDRESS(1, COLUMN(K:K), 2))))=0, "", SUMPRODUCT(SUMIF(INDIRECT("'"&amp;O[O]&amp;"'!$a:$a"),$A30,INDIRECT("'"&amp;O[O]&amp;"'!"&amp;ADDRESS(1, COLUMN(K:K), 2)&amp;":"&amp;ADDRESS(1, COLUMN(K:K), 2))))),)</f>
        <v>53</v>
      </c>
      <c r="K30" s="922" t="s">
        <v>776</v>
      </c>
      <c r="L30" s="922" t="s">
        <v>776</v>
      </c>
      <c r="M30" s="917" t="str">
        <f ca="1">IF(SUMPRODUCT(SUMIF(INDIRECT("'"&amp;O[O]&amp;"'!$a:$a"),$A30,INDIRECT("'"&amp;O[O]&amp;"'!"&amp;ADDRESS(1, COLUMN(L:L), 2)&amp;":"&amp;ADDRESS(1, COLUMN(L:L), 2))))=0, "", IFERROR(SUMPRODUCT(SUMIF(INDIRECT("'"&amp;O[O]&amp;"'!$a:$a"),$A30,INDIRECT("'"&amp;O[O]&amp;"'!"&amp;ADDRESS(1, COLUMN(L:L), 2)&amp;":"&amp;ADDRESS(1, COLUMN(L:L), 2)))),))</f>
        <v/>
      </c>
      <c r="N30" s="917" t="str">
        <f ca="1">IF(SUMPRODUCT(SUMIF(INDIRECT("'"&amp;O[O]&amp;"'!$a:$a"),$A30,INDIRECT("'"&amp;O[O]&amp;"'!"&amp;ADDRESS(1, COLUMN(M:M), 2)&amp;":"&amp;ADDRESS(1, COLUMN(M:M), 2))))=0, "", IFERROR(SUMPRODUCT(SUMIF(INDIRECT("'"&amp;O[O]&amp;"'!$a:$a"),$A30,INDIRECT("'"&amp;O[O]&amp;"'!"&amp;ADDRESS(1, COLUMN(M:M), 2)&amp;":"&amp;ADDRESS(1, COLUMN(M:M), 2)))),))</f>
        <v/>
      </c>
      <c r="O30" s="917">
        <f ca="1">IF(SUMPRODUCT(SUMIF(INDIRECT("'"&amp;O[O]&amp;"'!$a:$a"),$A30,INDIRECT("'"&amp;O[O]&amp;"'!"&amp;ADDRESS(1, COLUMN(N:N), 2)&amp;":"&amp;ADDRESS(1, COLUMN(N:N), 2))))=0, "", IFERROR(SUMPRODUCT(SUMIF(INDIRECT("'"&amp;O[O]&amp;"'!$a:$a"),$A30,INDIRECT("'"&amp;O[O]&amp;"'!"&amp;ADDRESS(1, COLUMN(N:N), 2)&amp;":"&amp;ADDRESS(1, COLUMN(N:N), 2)))),))</f>
        <v>5</v>
      </c>
      <c r="P30" s="917">
        <f ca="1">IF(SUMPRODUCT(SUMIF(INDIRECT("'"&amp;O[O]&amp;"'!$a:$a"),$A30,INDIRECT("'"&amp;O[O]&amp;"'!"&amp;ADDRESS(1, COLUMN(O:O), 2)&amp;":"&amp;ADDRESS(1, COLUMN(O:O), 2))))=0, "", IFERROR(SUMPRODUCT(SUMIF(INDIRECT("'"&amp;O[O]&amp;"'!$a:$a"),$A30,INDIRECT("'"&amp;O[O]&amp;"'!"&amp;ADDRESS(1, COLUMN(O:O), 2)&amp;":"&amp;ADDRESS(1, COLUMN(O:O), 2)))),))</f>
        <v>2</v>
      </c>
      <c r="Q30" s="917" t="str">
        <f ca="1">IF(SUMPRODUCT(SUMIF(INDIRECT("'"&amp;O[O]&amp;"'!$a:$a"),$A30,INDIRECT("'"&amp;O[O]&amp;"'!"&amp;ADDRESS(1, COLUMN(P:P), 2)&amp;":"&amp;ADDRESS(1, COLUMN(P:P), 2))))=0, "", IFERROR(SUMPRODUCT(SUMIF(INDIRECT("'"&amp;O[O]&amp;"'!$a:$a"),$A30,INDIRECT("'"&amp;O[O]&amp;"'!"&amp;ADDRESS(1, COLUMN(P:P), 2)&amp;":"&amp;ADDRESS(1, COLUMN(P:P), 2)))),))</f>
        <v/>
      </c>
      <c r="R30" s="917">
        <f ca="1">IF(SUMPRODUCT(SUMIF(INDIRECT("'"&amp;O[O]&amp;"'!$a:$a"),$A30,INDIRECT("'"&amp;O[O]&amp;"'!"&amp;ADDRESS(1, COLUMN(Q:Q), 2)&amp;":"&amp;ADDRESS(1, COLUMN(Q:Q), 2))))=0, "", IFERROR(SUMPRODUCT(SUMIF(INDIRECT("'"&amp;O[O]&amp;"'!$a:$a"),$A30,INDIRECT("'"&amp;O[O]&amp;"'!"&amp;ADDRESS(1, COLUMN(Q:Q), 2)&amp;":"&amp;ADDRESS(1, COLUMN(Q:Q), 2)))),))</f>
        <v>14</v>
      </c>
      <c r="S30" s="917">
        <f ca="1">IF(SUMPRODUCT(SUMIF(INDIRECT("'"&amp;O[O]&amp;"'!$a:$a"),$A30,INDIRECT("'"&amp;O[O]&amp;"'!"&amp;ADDRESS(1, COLUMN(R:R), 2)&amp;":"&amp;ADDRESS(1, COLUMN(R:R), 2))))=0, "", IFERROR(SUMPRODUCT(SUMIF(INDIRECT("'"&amp;O[O]&amp;"'!$a:$a"),$A30,INDIRECT("'"&amp;O[O]&amp;"'!"&amp;ADDRESS(1, COLUMN(R:R), 2)&amp;":"&amp;ADDRESS(1, COLUMN(R:R), 2)))),))</f>
        <v>2</v>
      </c>
      <c r="T30" s="917">
        <f ca="1">IF(SUMPRODUCT(SUMIF(INDIRECT("'"&amp;O[O]&amp;"'!$a:$a"),$A30,INDIRECT("'"&amp;O[O]&amp;"'!"&amp;ADDRESS(1, COLUMN(S:S), 2)&amp;":"&amp;ADDRESS(1, COLUMN(S:S), 2))))=0, "", IFERROR(SUMPRODUCT(SUMIF(INDIRECT("'"&amp;O[O]&amp;"'!$a:$a"),$A30,INDIRECT("'"&amp;O[O]&amp;"'!"&amp;ADDRESS(1, COLUMN(S:S), 2)&amp;":"&amp;ADDRESS(1, COLUMN(S:S), 2)))),))</f>
        <v>1</v>
      </c>
      <c r="U30" s="917">
        <f ca="1">IF(SUMPRODUCT(SUMIF(INDIRECT("'"&amp;O[O]&amp;"'!$a:$a"),$A30,INDIRECT("'"&amp;O[O]&amp;"'!"&amp;ADDRESS(1, COLUMN(T:T), 2)&amp;":"&amp;ADDRESS(1, COLUMN(T:T), 2))))=0, "", IFERROR(SUMPRODUCT(SUMIF(INDIRECT("'"&amp;O[O]&amp;"'!$a:$a"),$A30,INDIRECT("'"&amp;O[O]&amp;"'!"&amp;ADDRESS(1, COLUMN(T:T), 2)&amp;":"&amp;ADDRESS(1, COLUMN(T:T), 2)))),))</f>
        <v>1</v>
      </c>
      <c r="V30" s="113">
        <f t="shared" ca="1" si="5"/>
        <v>6</v>
      </c>
      <c r="W30" s="917">
        <f ca="1">IF(SUMPRODUCT(SUMIF(INDIRECT("'"&amp;O[O]&amp;"'!$a:$a"),$A30,INDIRECT("'"&amp;O[O]&amp;"'!"&amp;ADDRESS(1, COLUMN(U:U), 2)&amp;":"&amp;ADDRESS(1, COLUMN(U:U), 2))))=0, "", IFERROR(SUMPRODUCT(SUMIF(INDIRECT("'"&amp;O[O]&amp;"'!$a:$a"),$A30,INDIRECT("'"&amp;O[O]&amp;"'!"&amp;ADDRESS(1, COLUMN(U:U), 2)&amp;":"&amp;ADDRESS(1, COLUMN(U:U), 2)))),))</f>
        <v>3</v>
      </c>
      <c r="X30" s="917">
        <f ca="1">IF(SUMPRODUCT(SUMIF(INDIRECT("'"&amp;O[O]&amp;"'!$a:$a"),$A30,INDIRECT("'"&amp;O[O]&amp;"'!"&amp;ADDRESS(1, COLUMN(V:V), 2)&amp;":"&amp;ADDRESS(1, COLUMN(V:V), 2))))=0, "", IFERROR(SUMPRODUCT(SUMIF(INDIRECT("'"&amp;O[O]&amp;"'!$a:$a"),$A30,INDIRECT("'"&amp;O[O]&amp;"'!"&amp;ADDRESS(1, COLUMN(V:V), 2)&amp;":"&amp;ADDRESS(1, COLUMN(V:V), 2)))),))</f>
        <v>3</v>
      </c>
      <c r="Y30" s="917" t="str">
        <f ca="1">IF(SUMPRODUCT(SUMIF(INDIRECT("'"&amp;O[O]&amp;"'!$a:$a"),$A30,INDIRECT("'"&amp;O[O]&amp;"'!"&amp;ADDRESS(1, COLUMN(W:W), 2)&amp;":"&amp;ADDRESS(1, COLUMN(W:W), 2))))=0, "", IFERROR(SUMPRODUCT(SUMIF(INDIRECT("'"&amp;O[O]&amp;"'!$a:$a"),$A30,INDIRECT("'"&amp;O[O]&amp;"'!"&amp;ADDRESS(1, COLUMN(W:W), 2)&amp;":"&amp;ADDRESS(1, COLUMN(W:W), 2)))),))</f>
        <v/>
      </c>
      <c r="Z30" s="917" t="str">
        <f ca="1">IF(SUMPRODUCT(SUMIF(INDIRECT("'"&amp;O[O]&amp;"'!$a:$a"),$A30,INDIRECT("'"&amp;O[O]&amp;"'!"&amp;ADDRESS(1, COLUMN(X:X), 2)&amp;":"&amp;ADDRESS(1, COLUMN(X:X), 2))))=0, "", IFERROR(SUMPRODUCT(SUMIF(INDIRECT("'"&amp;O[O]&amp;"'!$a:$a"),$A30,INDIRECT("'"&amp;O[O]&amp;"'!"&amp;ADDRESS(1, COLUMN(X:X), 2)&amp;":"&amp;ADDRESS(1, COLUMN(X:X), 2)))),))</f>
        <v/>
      </c>
      <c r="AA30" s="917" t="str">
        <f ca="1">IF(SUMPRODUCT(SUMIF(INDIRECT("'"&amp;O[O]&amp;"'!$a:$a"),$A30,INDIRECT("'"&amp;O[O]&amp;"'!"&amp;ADDRESS(1, COLUMN(Y:Y), 2)&amp;":"&amp;ADDRESS(1, COLUMN(Y:Y), 2))))=0, "", IFERROR(SUMPRODUCT(SUMIF(INDIRECT("'"&amp;O[O]&amp;"'!$a:$a"),$A30,INDIRECT("'"&amp;O[O]&amp;"'!"&amp;ADDRESS(1, COLUMN(Y:Y), 2)&amp;":"&amp;ADDRESS(1, COLUMN(Y:Y), 2)))),))</f>
        <v/>
      </c>
      <c r="AB30" s="917">
        <f ca="1">IF(SUMPRODUCT(SUMIF(INDIRECT("'"&amp;O[O]&amp;"'!$a:$a"),$A30,INDIRECT("'"&amp;O[O]&amp;"'!"&amp;ADDRESS(1, COLUMN(Z:Z), 2)&amp;":"&amp;ADDRESS(1, COLUMN(Z:Z), 2))))=0, "", IFERROR(SUMPRODUCT(SUMIF(INDIRECT("'"&amp;O[O]&amp;"'!$a:$a"),$A30,INDIRECT("'"&amp;O[O]&amp;"'!"&amp;ADDRESS(1, COLUMN(Z:Z), 2)&amp;":"&amp;ADDRESS(1, COLUMN(Z:Z), 2)))),))</f>
        <v>1</v>
      </c>
      <c r="AC30" s="917" t="str">
        <f ca="1">IF(SUMPRODUCT(SUMIF(INDIRECT("'"&amp;O[O]&amp;"'!$a:$a"),$A30,INDIRECT("'"&amp;O[O]&amp;"'!"&amp;ADDRESS(1, COLUMN(AA:AA), 2)&amp;":"&amp;ADDRESS(1, COLUMN(AA:AA), 2))))=0, "", IFERROR(SUMPRODUCT(SUMIF(INDIRECT("'"&amp;O[O]&amp;"'!$a:$a"),$A30,INDIRECT("'"&amp;O[O]&amp;"'!"&amp;ADDRESS(1, COLUMN(AA:AA), 2)&amp;":"&amp;ADDRESS(1, COLUMN(AA:AA), 2)))),))</f>
        <v/>
      </c>
      <c r="AD30" s="917" t="str">
        <f ca="1">IF(SUMPRODUCT(SUMIF(INDIRECT("'"&amp;O[O]&amp;"'!$a:$a"),$A30,INDIRECT("'"&amp;O[O]&amp;"'!"&amp;ADDRESS(1, COLUMN(AB:AB), 2)&amp;":"&amp;ADDRESS(1, COLUMN(AB:AB), 2))))=0, "", IFERROR(SUMPRODUCT(SUMIF(INDIRECT("'"&amp;O[O]&amp;"'!$a:$a"),$A30,INDIRECT("'"&amp;O[O]&amp;"'!"&amp;ADDRESS(1, COLUMN(AB:AB), 2)&amp;":"&amp;ADDRESS(1, COLUMN(AB:AB), 2)))),))</f>
        <v/>
      </c>
      <c r="AE30" s="917">
        <f ca="1">IF(SUMPRODUCT(SUMIF(INDIRECT("'"&amp;O[O]&amp;"'!$a:$a"),$A30,INDIRECT("'"&amp;O[O]&amp;"'!"&amp;ADDRESS(1, COLUMN(AC:AC), 2)&amp;":"&amp;ADDRESS(1, COLUMN(AC:AC), 2))))=0, "", IFERROR(SUMPRODUCT(SUMIF(INDIRECT("'"&amp;O[O]&amp;"'!$a:$a"),$A30,INDIRECT("'"&amp;O[O]&amp;"'!"&amp;ADDRESS(1, COLUMN(AC:AC), 2)&amp;":"&amp;ADDRESS(1, COLUMN(AC:AC), 2)))),))</f>
        <v>7</v>
      </c>
      <c r="AF30" s="917" t="str">
        <f ca="1">IF(SUMPRODUCT(SUMIF(INDIRECT("'"&amp;O[O]&amp;"'!$a:$a"),$A30,INDIRECT("'"&amp;O[O]&amp;"'!"&amp;ADDRESS(1, COLUMN(AD:AD), 2)&amp;":"&amp;ADDRESS(1, COLUMN(AD:AD), 2))))=0, "", IFERROR(SUMPRODUCT(SUMIF(INDIRECT("'"&amp;O[O]&amp;"'!$a:$a"),$A30,INDIRECT("'"&amp;O[O]&amp;"'!"&amp;ADDRESS(1, COLUMN(AD:AD), 2)&amp;":"&amp;ADDRESS(1, COLUMN(AD:AD), 2)))),))</f>
        <v/>
      </c>
      <c r="AG30" s="917">
        <f ca="1">IF(SUMPRODUCT(SUMIF(INDIRECT("'"&amp;O[O]&amp;"'!$a:$a"),$A30,INDIRECT("'"&amp;O[O]&amp;"'!"&amp;ADDRESS(1, COLUMN(AE:AE), 2)&amp;":"&amp;ADDRESS(1, COLUMN(AE:AE), 2))))=0, "", IFERROR(SUMPRODUCT(SUMIF(INDIRECT("'"&amp;O[O]&amp;"'!$a:$a"),$A30,INDIRECT("'"&amp;O[O]&amp;"'!"&amp;ADDRESS(1, COLUMN(AE:AE), 2)&amp;":"&amp;ADDRESS(1, COLUMN(AE:AE), 2)))),))</f>
        <v>6</v>
      </c>
      <c r="AH30" s="917">
        <f ca="1">IF(SUMPRODUCT(SUMIF(INDIRECT("'"&amp;O[O]&amp;"'!$a:$a"),$A30,INDIRECT("'"&amp;O[O]&amp;"'!"&amp;ADDRESS(1, COLUMN(AF:AF), 2)&amp;":"&amp;ADDRESS(1, COLUMN(AF:AF), 2))))=0, "", IFERROR(SUMPRODUCT(SUMIF(INDIRECT("'"&amp;O[O]&amp;"'!$a:$a"),$A30,INDIRECT("'"&amp;O[O]&amp;"'!"&amp;ADDRESS(1, COLUMN(AF:AF), 2)&amp;":"&amp;ADDRESS(1, COLUMN(AF:AF), 2)))),))</f>
        <v>5</v>
      </c>
      <c r="AI30" s="917" t="str">
        <f ca="1">IF(SUMPRODUCT(SUMIF(INDIRECT("'"&amp;O[O]&amp;"'!$a:$a"),$A30,INDIRECT("'"&amp;O[O]&amp;"'!"&amp;ADDRESS(1, COLUMN(AG:AG), 2)&amp;":"&amp;ADDRESS(1, COLUMN(AG:AG), 2))))=0, "", IFERROR(SUMPRODUCT(SUMIF(INDIRECT("'"&amp;O[O]&amp;"'!$a:$a"),$A30,INDIRECT("'"&amp;O[O]&amp;"'!"&amp;ADDRESS(1, COLUMN(AG:AG), 2)&amp;":"&amp;ADDRESS(1, COLUMN(AG:AG), 2)))),))</f>
        <v/>
      </c>
      <c r="AJ30" s="917" t="str">
        <f ca="1">IF(SUMPRODUCT(SUMIF(INDIRECT("'"&amp;O[O]&amp;"'!$a:$a"),$A30,INDIRECT("'"&amp;O[O]&amp;"'!"&amp;ADDRESS(1, COLUMN(AH:AH), 2)&amp;":"&amp;ADDRESS(1, COLUMN(AH:AH), 2))))=0, "", IFERROR(SUMPRODUCT(SUMIF(INDIRECT("'"&amp;O[O]&amp;"'!$a:$a"),$A30,INDIRECT("'"&amp;O[O]&amp;"'!"&amp;ADDRESS(1, COLUMN(AH:AH), 2)&amp;":"&amp;ADDRESS(1, COLUMN(AH:AH), 2)))),))</f>
        <v/>
      </c>
      <c r="AK30" s="917" t="str">
        <f ca="1">IF(SUMPRODUCT(SUMIF(INDIRECT("'"&amp;O[O]&amp;"'!$a:$a"),$A30,INDIRECT("'"&amp;O[O]&amp;"'!"&amp;ADDRESS(1, COLUMN(AI:AI), 2)&amp;":"&amp;ADDRESS(1, COLUMN(AI:AI), 2))))=0, "", IFERROR(SUMPRODUCT(SUMIF(INDIRECT("'"&amp;O[O]&amp;"'!$a:$a"),$A30,INDIRECT("'"&amp;O[O]&amp;"'!"&amp;ADDRESS(1, COLUMN(AI:AI), 2)&amp;":"&amp;ADDRESS(1, COLUMN(AI:AI), 2)))),))</f>
        <v/>
      </c>
      <c r="AL30" s="919" t="str">
        <f ca="1">IF(SUMPRODUCT(SUMIF(INDIRECT("'"&amp;O[O]&amp;"'!$a:$a"),$A30,INDIRECT("'"&amp;O[O]&amp;"'!"&amp;ADDRESS(1, COLUMN(AJ:AJ), 2)&amp;":"&amp;ADDRESS(1, COLUMN(AJ:AJ), 2))))=0, "", IFERROR(SUMPRODUCT(SUMIF(INDIRECT("'"&amp;O[O]&amp;"'!$a:$a"),$A30,INDIRECT("'"&amp;O[O]&amp;"'!"&amp;ADDRESS(1, COLUMN(AJ:AJ), 2)&amp;":"&amp;ADDRESS(1, COLUMN(AJ:AJ), 2)))),))</f>
        <v/>
      </c>
    </row>
    <row r="31" spans="1:38" s="763" customFormat="1">
      <c r="A31" s="920" t="s">
        <v>832</v>
      </c>
      <c r="B31" s="921" t="s">
        <v>43</v>
      </c>
      <c r="C31" s="921"/>
      <c r="D31" s="921"/>
      <c r="E31" s="917" t="str">
        <f ca="1">IFERROR(IF(SUMPRODUCT(SUMIF(INDIRECT("'"&amp;O[O]&amp;"'!$a:$a"),$A31,INDIRECT("'"&amp;O[O]&amp;"'!"&amp;ADDRESS(1, COLUMN(F:F), 2)&amp;":"&amp;ADDRESS(1, COLUMN(F:F), 2))))=0, "", SUMPRODUCT(SUMIF(INDIRECT("'"&amp;O[O]&amp;"'!$a:$a"),$A31,INDIRECT("'"&amp;O[O]&amp;"'!"&amp;ADDRESS(1, COLUMN(F:F), 2)&amp;":"&amp;ADDRESS(1, COLUMN(F:F), 2))))),)</f>
        <v/>
      </c>
      <c r="F31" s="917" t="str">
        <f ca="1">IFERROR(IF(SUMPRODUCT(SUMIF(INDIRECT("'"&amp;O[O]&amp;"'!$a:$a"),$A31,INDIRECT("'"&amp;O[O]&amp;"'!"&amp;ADDRESS(1, COLUMN(G:G), 2)&amp;":"&amp;ADDRESS(1, COLUMN(G:G), 2))))=0, "", SUMPRODUCT(SUMIF(INDIRECT("'"&amp;O[O]&amp;"'!$a:$a"),$A31,INDIRECT("'"&amp;O[O]&amp;"'!"&amp;ADDRESS(1, COLUMN(G:G), 2)&amp;":"&amp;ADDRESS(1, COLUMN(G:G), 2))))),)</f>
        <v/>
      </c>
      <c r="G31" s="914" t="str">
        <f t="shared" ca="1" si="4"/>
        <v/>
      </c>
      <c r="H31" s="917" t="str">
        <f ca="1">IFERROR(IF(SUMPRODUCT(SUMIF(INDIRECT("'"&amp;O[O]&amp;"'!$a:$a"),$A31,INDIRECT("'"&amp;O[O]&amp;"'!"&amp;ADDRESS(1, COLUMN(I:I), 2)&amp;":"&amp;ADDRESS(1, COLUMN(I:I), 2))))=0, "", SUMPRODUCT(SUMIF(INDIRECT("'"&amp;O[O]&amp;"'!$a:$a"),$A31,INDIRECT("'"&amp;O[O]&amp;"'!"&amp;ADDRESS(1, COLUMN(I:I), 2)&amp;":"&amp;ADDRESS(1, COLUMN(I:I), 2))))),)</f>
        <v/>
      </c>
      <c r="I31" s="917" t="str">
        <f ca="1">IFERROR(IF(SUMPRODUCT(SUMIF(INDIRECT("'"&amp;O[O]&amp;"'!$a:$a"),$A31,INDIRECT("'"&amp;O[O]&amp;"'!"&amp;ADDRESS(1, COLUMN(J:J), 2)&amp;":"&amp;ADDRESS(1, COLUMN(J:J), 2))))=0, "", SUMPRODUCT(SUMIF(INDIRECT("'"&amp;O[O]&amp;"'!$a:$a"),$A31,INDIRECT("'"&amp;O[O]&amp;"'!"&amp;ADDRESS(1, COLUMN(J:J), 2)&amp;":"&amp;ADDRESS(1, COLUMN(J:J), 2))))),)</f>
        <v/>
      </c>
      <c r="J31" s="917">
        <f ca="1">IFERROR(IF(SUMPRODUCT(SUMIF(INDIRECT("'"&amp;O[O]&amp;"'!$a:$a"),$A31,INDIRECT("'"&amp;O[O]&amp;"'!"&amp;ADDRESS(1, COLUMN(K:K), 2)&amp;":"&amp;ADDRESS(1, COLUMN(K:K), 2))))=0, "", SUMPRODUCT(SUMIF(INDIRECT("'"&amp;O[O]&amp;"'!$a:$a"),$A31,INDIRECT("'"&amp;O[O]&amp;"'!"&amp;ADDRESS(1, COLUMN(K:K), 2)&amp;":"&amp;ADDRESS(1, COLUMN(K:K), 2))))),)</f>
        <v>105</v>
      </c>
      <c r="K31" s="922" t="s">
        <v>776</v>
      </c>
      <c r="L31" s="922" t="s">
        <v>776</v>
      </c>
      <c r="M31" s="917" t="str">
        <f ca="1">IF(SUMPRODUCT(SUMIF(INDIRECT("'"&amp;O[O]&amp;"'!$a:$a"),$A31,INDIRECT("'"&amp;O[O]&amp;"'!"&amp;ADDRESS(1, COLUMN(L:L), 2)&amp;":"&amp;ADDRESS(1, COLUMN(L:L), 2))))=0, "", IFERROR(SUMPRODUCT(SUMIF(INDIRECT("'"&amp;O[O]&amp;"'!$a:$a"),$A31,INDIRECT("'"&amp;O[O]&amp;"'!"&amp;ADDRESS(1, COLUMN(L:L), 2)&amp;":"&amp;ADDRESS(1, COLUMN(L:L), 2)))),))</f>
        <v/>
      </c>
      <c r="N31" s="917" t="str">
        <f ca="1">IF(SUMPRODUCT(SUMIF(INDIRECT("'"&amp;O[O]&amp;"'!$a:$a"),$A31,INDIRECT("'"&amp;O[O]&amp;"'!"&amp;ADDRESS(1, COLUMN(M:M), 2)&amp;":"&amp;ADDRESS(1, COLUMN(M:M), 2))))=0, "", IFERROR(SUMPRODUCT(SUMIF(INDIRECT("'"&amp;O[O]&amp;"'!$a:$a"),$A31,INDIRECT("'"&amp;O[O]&amp;"'!"&amp;ADDRESS(1, COLUMN(M:M), 2)&amp;":"&amp;ADDRESS(1, COLUMN(M:M), 2)))),))</f>
        <v/>
      </c>
      <c r="O31" s="917" t="str">
        <f ca="1">IF(SUMPRODUCT(SUMIF(INDIRECT("'"&amp;O[O]&amp;"'!$a:$a"),$A31,INDIRECT("'"&amp;O[O]&amp;"'!"&amp;ADDRESS(1, COLUMN(N:N), 2)&amp;":"&amp;ADDRESS(1, COLUMN(N:N), 2))))=0, "", IFERROR(SUMPRODUCT(SUMIF(INDIRECT("'"&amp;O[O]&amp;"'!$a:$a"),$A31,INDIRECT("'"&amp;O[O]&amp;"'!"&amp;ADDRESS(1, COLUMN(N:N), 2)&amp;":"&amp;ADDRESS(1, COLUMN(N:N), 2)))),))</f>
        <v/>
      </c>
      <c r="P31" s="917" t="str">
        <f ca="1">IF(SUMPRODUCT(SUMIF(INDIRECT("'"&amp;O[O]&amp;"'!$a:$a"),$A31,INDIRECT("'"&amp;O[O]&amp;"'!"&amp;ADDRESS(1, COLUMN(O:O), 2)&amp;":"&amp;ADDRESS(1, COLUMN(O:O), 2))))=0, "", IFERROR(SUMPRODUCT(SUMIF(INDIRECT("'"&amp;O[O]&amp;"'!$a:$a"),$A31,INDIRECT("'"&amp;O[O]&amp;"'!"&amp;ADDRESS(1, COLUMN(O:O), 2)&amp;":"&amp;ADDRESS(1, COLUMN(O:O), 2)))),))</f>
        <v/>
      </c>
      <c r="Q31" s="917" t="str">
        <f ca="1">IF(SUMPRODUCT(SUMIF(INDIRECT("'"&amp;O[O]&amp;"'!$a:$a"),$A31,INDIRECT("'"&amp;O[O]&amp;"'!"&amp;ADDRESS(1, COLUMN(P:P), 2)&amp;":"&amp;ADDRESS(1, COLUMN(P:P), 2))))=0, "", IFERROR(SUMPRODUCT(SUMIF(INDIRECT("'"&amp;O[O]&amp;"'!$a:$a"),$A31,INDIRECT("'"&amp;O[O]&amp;"'!"&amp;ADDRESS(1, COLUMN(P:P), 2)&amp;":"&amp;ADDRESS(1, COLUMN(P:P), 2)))),))</f>
        <v/>
      </c>
      <c r="R31" s="917" t="str">
        <f ca="1">IF(SUMPRODUCT(SUMIF(INDIRECT("'"&amp;O[O]&amp;"'!$a:$a"),$A31,INDIRECT("'"&amp;O[O]&amp;"'!"&amp;ADDRESS(1, COLUMN(Q:Q), 2)&amp;":"&amp;ADDRESS(1, COLUMN(Q:Q), 2))))=0, "", IFERROR(SUMPRODUCT(SUMIF(INDIRECT("'"&amp;O[O]&amp;"'!$a:$a"),$A31,INDIRECT("'"&amp;O[O]&amp;"'!"&amp;ADDRESS(1, COLUMN(Q:Q), 2)&amp;":"&amp;ADDRESS(1, COLUMN(Q:Q), 2)))),))</f>
        <v/>
      </c>
      <c r="S31" s="917" t="str">
        <f ca="1">IF(SUMPRODUCT(SUMIF(INDIRECT("'"&amp;O[O]&amp;"'!$a:$a"),$A31,INDIRECT("'"&amp;O[O]&amp;"'!"&amp;ADDRESS(1, COLUMN(R:R), 2)&amp;":"&amp;ADDRESS(1, COLUMN(R:R), 2))))=0, "", IFERROR(SUMPRODUCT(SUMIF(INDIRECT("'"&amp;O[O]&amp;"'!$a:$a"),$A31,INDIRECT("'"&amp;O[O]&amp;"'!"&amp;ADDRESS(1, COLUMN(R:R), 2)&amp;":"&amp;ADDRESS(1, COLUMN(R:R), 2)))),))</f>
        <v/>
      </c>
      <c r="T31" s="917" t="str">
        <f ca="1">IF(SUMPRODUCT(SUMIF(INDIRECT("'"&amp;O[O]&amp;"'!$a:$a"),$A31,INDIRECT("'"&amp;O[O]&amp;"'!"&amp;ADDRESS(1, COLUMN(S:S), 2)&amp;":"&amp;ADDRESS(1, COLUMN(S:S), 2))))=0, "", IFERROR(SUMPRODUCT(SUMIF(INDIRECT("'"&amp;O[O]&amp;"'!$a:$a"),$A31,INDIRECT("'"&amp;O[O]&amp;"'!"&amp;ADDRESS(1, COLUMN(S:S), 2)&amp;":"&amp;ADDRESS(1, COLUMN(S:S), 2)))),))</f>
        <v/>
      </c>
      <c r="U31" s="917" t="str">
        <f ca="1">IF(SUMPRODUCT(SUMIF(INDIRECT("'"&amp;O[O]&amp;"'!$a:$a"),$A31,INDIRECT("'"&amp;O[O]&amp;"'!"&amp;ADDRESS(1, COLUMN(T:T), 2)&amp;":"&amp;ADDRESS(1, COLUMN(T:T), 2))))=0, "", IFERROR(SUMPRODUCT(SUMIF(INDIRECT("'"&amp;O[O]&amp;"'!$a:$a"),$A31,INDIRECT("'"&amp;O[O]&amp;"'!"&amp;ADDRESS(1, COLUMN(T:T), 2)&amp;":"&amp;ADDRESS(1, COLUMN(T:T), 2)))),))</f>
        <v/>
      </c>
      <c r="V31" s="113" t="str">
        <f t="shared" ca="1" si="5"/>
        <v/>
      </c>
      <c r="W31" s="917" t="str">
        <f ca="1">IF(SUMPRODUCT(SUMIF(INDIRECT("'"&amp;O[O]&amp;"'!$a:$a"),$A31,INDIRECT("'"&amp;O[O]&amp;"'!"&amp;ADDRESS(1, COLUMN(U:U), 2)&amp;":"&amp;ADDRESS(1, COLUMN(U:U), 2))))=0, "", IFERROR(SUMPRODUCT(SUMIF(INDIRECT("'"&amp;O[O]&amp;"'!$a:$a"),$A31,INDIRECT("'"&amp;O[O]&amp;"'!"&amp;ADDRESS(1, COLUMN(U:U), 2)&amp;":"&amp;ADDRESS(1, COLUMN(U:U), 2)))),))</f>
        <v/>
      </c>
      <c r="X31" s="917" t="str">
        <f ca="1">IF(SUMPRODUCT(SUMIF(INDIRECT("'"&amp;O[O]&amp;"'!$a:$a"),$A31,INDIRECT("'"&amp;O[O]&amp;"'!"&amp;ADDRESS(1, COLUMN(V:V), 2)&amp;":"&amp;ADDRESS(1, COLUMN(V:V), 2))))=0, "", IFERROR(SUMPRODUCT(SUMIF(INDIRECT("'"&amp;O[O]&amp;"'!$a:$a"),$A31,INDIRECT("'"&amp;O[O]&amp;"'!"&amp;ADDRESS(1, COLUMN(V:V), 2)&amp;":"&amp;ADDRESS(1, COLUMN(V:V), 2)))),))</f>
        <v/>
      </c>
      <c r="Y31" s="917" t="str">
        <f ca="1">IF(SUMPRODUCT(SUMIF(INDIRECT("'"&amp;O[O]&amp;"'!$a:$a"),$A31,INDIRECT("'"&amp;O[O]&amp;"'!"&amp;ADDRESS(1, COLUMN(W:W), 2)&amp;":"&amp;ADDRESS(1, COLUMN(W:W), 2))))=0, "", IFERROR(SUMPRODUCT(SUMIF(INDIRECT("'"&amp;O[O]&amp;"'!$a:$a"),$A31,INDIRECT("'"&amp;O[O]&amp;"'!"&amp;ADDRESS(1, COLUMN(W:W), 2)&amp;":"&amp;ADDRESS(1, COLUMN(W:W), 2)))),))</f>
        <v/>
      </c>
      <c r="Z31" s="917" t="str">
        <f ca="1">IF(SUMPRODUCT(SUMIF(INDIRECT("'"&amp;O[O]&amp;"'!$a:$a"),$A31,INDIRECT("'"&amp;O[O]&amp;"'!"&amp;ADDRESS(1, COLUMN(X:X), 2)&amp;":"&amp;ADDRESS(1, COLUMN(X:X), 2))))=0, "", IFERROR(SUMPRODUCT(SUMIF(INDIRECT("'"&amp;O[O]&amp;"'!$a:$a"),$A31,INDIRECT("'"&amp;O[O]&amp;"'!"&amp;ADDRESS(1, COLUMN(X:X), 2)&amp;":"&amp;ADDRESS(1, COLUMN(X:X), 2)))),))</f>
        <v/>
      </c>
      <c r="AA31" s="917" t="str">
        <f ca="1">IF(SUMPRODUCT(SUMIF(INDIRECT("'"&amp;O[O]&amp;"'!$a:$a"),$A31,INDIRECT("'"&amp;O[O]&amp;"'!"&amp;ADDRESS(1, COLUMN(Y:Y), 2)&amp;":"&amp;ADDRESS(1, COLUMN(Y:Y), 2))))=0, "", IFERROR(SUMPRODUCT(SUMIF(INDIRECT("'"&amp;O[O]&amp;"'!$a:$a"),$A31,INDIRECT("'"&amp;O[O]&amp;"'!"&amp;ADDRESS(1, COLUMN(Y:Y), 2)&amp;":"&amp;ADDRESS(1, COLUMN(Y:Y), 2)))),))</f>
        <v/>
      </c>
      <c r="AB31" s="917" t="str">
        <f ca="1">IF(SUMPRODUCT(SUMIF(INDIRECT("'"&amp;O[O]&amp;"'!$a:$a"),$A31,INDIRECT("'"&amp;O[O]&amp;"'!"&amp;ADDRESS(1, COLUMN(Z:Z), 2)&amp;":"&amp;ADDRESS(1, COLUMN(Z:Z), 2))))=0, "", IFERROR(SUMPRODUCT(SUMIF(INDIRECT("'"&amp;O[O]&amp;"'!$a:$a"),$A31,INDIRECT("'"&amp;O[O]&amp;"'!"&amp;ADDRESS(1, COLUMN(Z:Z), 2)&amp;":"&amp;ADDRESS(1, COLUMN(Z:Z), 2)))),))</f>
        <v/>
      </c>
      <c r="AC31" s="917" t="str">
        <f ca="1">IF(SUMPRODUCT(SUMIF(INDIRECT("'"&amp;O[O]&amp;"'!$a:$a"),$A31,INDIRECT("'"&amp;O[O]&amp;"'!"&amp;ADDRESS(1, COLUMN(AA:AA), 2)&amp;":"&amp;ADDRESS(1, COLUMN(AA:AA), 2))))=0, "", IFERROR(SUMPRODUCT(SUMIF(INDIRECT("'"&amp;O[O]&amp;"'!$a:$a"),$A31,INDIRECT("'"&amp;O[O]&amp;"'!"&amp;ADDRESS(1, COLUMN(AA:AA), 2)&amp;":"&amp;ADDRESS(1, COLUMN(AA:AA), 2)))),))</f>
        <v/>
      </c>
      <c r="AD31" s="917" t="str">
        <f ca="1">IF(SUMPRODUCT(SUMIF(INDIRECT("'"&amp;O[O]&amp;"'!$a:$a"),$A31,INDIRECT("'"&amp;O[O]&amp;"'!"&amp;ADDRESS(1, COLUMN(AB:AB), 2)&amp;":"&amp;ADDRESS(1, COLUMN(AB:AB), 2))))=0, "", IFERROR(SUMPRODUCT(SUMIF(INDIRECT("'"&amp;O[O]&amp;"'!$a:$a"),$A31,INDIRECT("'"&amp;O[O]&amp;"'!"&amp;ADDRESS(1, COLUMN(AB:AB), 2)&amp;":"&amp;ADDRESS(1, COLUMN(AB:AB), 2)))),))</f>
        <v/>
      </c>
      <c r="AE31" s="917" t="str">
        <f ca="1">IF(SUMPRODUCT(SUMIF(INDIRECT("'"&amp;O[O]&amp;"'!$a:$a"),$A31,INDIRECT("'"&amp;O[O]&amp;"'!"&amp;ADDRESS(1, COLUMN(AC:AC), 2)&amp;":"&amp;ADDRESS(1, COLUMN(AC:AC), 2))))=0, "", IFERROR(SUMPRODUCT(SUMIF(INDIRECT("'"&amp;O[O]&amp;"'!$a:$a"),$A31,INDIRECT("'"&amp;O[O]&amp;"'!"&amp;ADDRESS(1, COLUMN(AC:AC), 2)&amp;":"&amp;ADDRESS(1, COLUMN(AC:AC), 2)))),))</f>
        <v/>
      </c>
      <c r="AF31" s="917">
        <f ca="1">IF(SUMPRODUCT(SUMIF(INDIRECT("'"&amp;O[O]&amp;"'!$a:$a"),$A31,INDIRECT("'"&amp;O[O]&amp;"'!"&amp;ADDRESS(1, COLUMN(AD:AD), 2)&amp;":"&amp;ADDRESS(1, COLUMN(AD:AD), 2))))=0, "", IFERROR(SUMPRODUCT(SUMIF(INDIRECT("'"&amp;O[O]&amp;"'!$a:$a"),$A31,INDIRECT("'"&amp;O[O]&amp;"'!"&amp;ADDRESS(1, COLUMN(AD:AD), 2)&amp;":"&amp;ADDRESS(1, COLUMN(AD:AD), 2)))),))</f>
        <v>105</v>
      </c>
      <c r="AG31" s="917" t="str">
        <f ca="1">IF(SUMPRODUCT(SUMIF(INDIRECT("'"&amp;O[O]&amp;"'!$a:$a"),$A31,INDIRECT("'"&amp;O[O]&amp;"'!"&amp;ADDRESS(1, COLUMN(AE:AE), 2)&amp;":"&amp;ADDRESS(1, COLUMN(AE:AE), 2))))=0, "", IFERROR(SUMPRODUCT(SUMIF(INDIRECT("'"&amp;O[O]&amp;"'!$a:$a"),$A31,INDIRECT("'"&amp;O[O]&amp;"'!"&amp;ADDRESS(1, COLUMN(AE:AE), 2)&amp;":"&amp;ADDRESS(1, COLUMN(AE:AE), 2)))),))</f>
        <v/>
      </c>
      <c r="AH31" s="917" t="str">
        <f ca="1">IF(SUMPRODUCT(SUMIF(INDIRECT("'"&amp;O[O]&amp;"'!$a:$a"),$A31,INDIRECT("'"&amp;O[O]&amp;"'!"&amp;ADDRESS(1, COLUMN(AF:AF), 2)&amp;":"&amp;ADDRESS(1, COLUMN(AF:AF), 2))))=0, "", IFERROR(SUMPRODUCT(SUMIF(INDIRECT("'"&amp;O[O]&amp;"'!$a:$a"),$A31,INDIRECT("'"&amp;O[O]&amp;"'!"&amp;ADDRESS(1, COLUMN(AF:AF), 2)&amp;":"&amp;ADDRESS(1, COLUMN(AF:AF), 2)))),))</f>
        <v/>
      </c>
      <c r="AI31" s="917" t="str">
        <f ca="1">IF(SUMPRODUCT(SUMIF(INDIRECT("'"&amp;O[O]&amp;"'!$a:$a"),$A31,INDIRECT("'"&amp;O[O]&amp;"'!"&amp;ADDRESS(1, COLUMN(AG:AG), 2)&amp;":"&amp;ADDRESS(1, COLUMN(AG:AG), 2))))=0, "", IFERROR(SUMPRODUCT(SUMIF(INDIRECT("'"&amp;O[O]&amp;"'!$a:$a"),$A31,INDIRECT("'"&amp;O[O]&amp;"'!"&amp;ADDRESS(1, COLUMN(AG:AG), 2)&amp;":"&amp;ADDRESS(1, COLUMN(AG:AG), 2)))),))</f>
        <v/>
      </c>
      <c r="AJ31" s="917" t="str">
        <f ca="1">IF(SUMPRODUCT(SUMIF(INDIRECT("'"&amp;O[O]&amp;"'!$a:$a"),$A31,INDIRECT("'"&amp;O[O]&amp;"'!"&amp;ADDRESS(1, COLUMN(AH:AH), 2)&amp;":"&amp;ADDRESS(1, COLUMN(AH:AH), 2))))=0, "", IFERROR(SUMPRODUCT(SUMIF(INDIRECT("'"&amp;O[O]&amp;"'!$a:$a"),$A31,INDIRECT("'"&amp;O[O]&amp;"'!"&amp;ADDRESS(1, COLUMN(AH:AH), 2)&amp;":"&amp;ADDRESS(1, COLUMN(AH:AH), 2)))),))</f>
        <v/>
      </c>
      <c r="AK31" s="917" t="str">
        <f ca="1">IF(SUMPRODUCT(SUMIF(INDIRECT("'"&amp;O[O]&amp;"'!$a:$a"),$A31,INDIRECT("'"&amp;O[O]&amp;"'!"&amp;ADDRESS(1, COLUMN(AI:AI), 2)&amp;":"&amp;ADDRESS(1, COLUMN(AI:AI), 2))))=0, "", IFERROR(SUMPRODUCT(SUMIF(INDIRECT("'"&amp;O[O]&amp;"'!$a:$a"),$A31,INDIRECT("'"&amp;O[O]&amp;"'!"&amp;ADDRESS(1, COLUMN(AI:AI), 2)&amp;":"&amp;ADDRESS(1, COLUMN(AI:AI), 2)))),))</f>
        <v/>
      </c>
      <c r="AL31" s="919" t="str">
        <f ca="1">IF(SUMPRODUCT(SUMIF(INDIRECT("'"&amp;O[O]&amp;"'!$a:$a"),$A31,INDIRECT("'"&amp;O[O]&amp;"'!"&amp;ADDRESS(1, COLUMN(AJ:AJ), 2)&amp;":"&amp;ADDRESS(1, COLUMN(AJ:AJ), 2))))=0, "", IFERROR(SUMPRODUCT(SUMIF(INDIRECT("'"&amp;O[O]&amp;"'!$a:$a"),$A31,INDIRECT("'"&amp;O[O]&amp;"'!"&amp;ADDRESS(1, COLUMN(AJ:AJ), 2)&amp;":"&amp;ADDRESS(1, COLUMN(AJ:AJ), 2)))),))</f>
        <v/>
      </c>
    </row>
    <row r="32" spans="1:38" s="763" customFormat="1">
      <c r="A32" s="920" t="s">
        <v>520</v>
      </c>
      <c r="B32" s="921" t="s">
        <v>43</v>
      </c>
      <c r="C32" s="921"/>
      <c r="D32" s="921"/>
      <c r="E32" s="917" t="str">
        <f ca="1">IFERROR(IF(SUMPRODUCT(SUMIF(INDIRECT("'"&amp;O[O]&amp;"'!$a:$a"),$A32,INDIRECT("'"&amp;O[O]&amp;"'!"&amp;ADDRESS(1, COLUMN(F:F), 2)&amp;":"&amp;ADDRESS(1, COLUMN(F:F), 2))))=0, "", SUMPRODUCT(SUMIF(INDIRECT("'"&amp;O[O]&amp;"'!$a:$a"),$A32,INDIRECT("'"&amp;O[O]&amp;"'!"&amp;ADDRESS(1, COLUMN(F:F), 2)&amp;":"&amp;ADDRESS(1, COLUMN(F:F), 2))))),)</f>
        <v/>
      </c>
      <c r="F32" s="917" t="str">
        <f ca="1">IFERROR(IF(SUMPRODUCT(SUMIF(INDIRECT("'"&amp;O[O]&amp;"'!$a:$a"),$A32,INDIRECT("'"&amp;O[O]&amp;"'!"&amp;ADDRESS(1, COLUMN(G:G), 2)&amp;":"&amp;ADDRESS(1, COLUMN(G:G), 2))))=0, "", SUMPRODUCT(SUMIF(INDIRECT("'"&amp;O[O]&amp;"'!$a:$a"),$A32,INDIRECT("'"&amp;O[O]&amp;"'!"&amp;ADDRESS(1, COLUMN(G:G), 2)&amp;":"&amp;ADDRESS(1, COLUMN(G:G), 2))))),)</f>
        <v/>
      </c>
      <c r="G32" s="914">
        <f t="shared" ca="1" si="4"/>
        <v>7</v>
      </c>
      <c r="H32" s="917" t="str">
        <f ca="1">IFERROR(IF(SUMPRODUCT(SUMIF(INDIRECT("'"&amp;O[O]&amp;"'!$a:$a"),$A32,INDIRECT("'"&amp;O[O]&amp;"'!"&amp;ADDRESS(1, COLUMN(I:I), 2)&amp;":"&amp;ADDRESS(1, COLUMN(I:I), 2))))=0, "", SUMPRODUCT(SUMIF(INDIRECT("'"&amp;O[O]&amp;"'!$a:$a"),$A32,INDIRECT("'"&amp;O[O]&amp;"'!"&amp;ADDRESS(1, COLUMN(I:I), 2)&amp;":"&amp;ADDRESS(1, COLUMN(I:I), 2))))),)</f>
        <v/>
      </c>
      <c r="I32" s="917">
        <f ca="1">IFERROR(IF(SUMPRODUCT(SUMIF(INDIRECT("'"&amp;O[O]&amp;"'!$a:$a"),$A32,INDIRECT("'"&amp;O[O]&amp;"'!"&amp;ADDRESS(1, COLUMN(J:J), 2)&amp;":"&amp;ADDRESS(1, COLUMN(J:J), 2))))=0, "", SUMPRODUCT(SUMIF(INDIRECT("'"&amp;O[O]&amp;"'!$a:$a"),$A32,INDIRECT("'"&amp;O[O]&amp;"'!"&amp;ADDRESS(1, COLUMN(J:J), 2)&amp;":"&amp;ADDRESS(1, COLUMN(J:J), 2))))),)</f>
        <v>7</v>
      </c>
      <c r="J32" s="917">
        <f ca="1">IFERROR(IF(SUMPRODUCT(SUMIF(INDIRECT("'"&amp;O[O]&amp;"'!$a:$a"),$A32,INDIRECT("'"&amp;O[O]&amp;"'!"&amp;ADDRESS(1, COLUMN(K:K), 2)&amp;":"&amp;ADDRESS(1, COLUMN(K:K), 2))))=0, "", SUMPRODUCT(SUMIF(INDIRECT("'"&amp;O[O]&amp;"'!$a:$a"),$A32,INDIRECT("'"&amp;O[O]&amp;"'!"&amp;ADDRESS(1, COLUMN(K:K), 2)&amp;":"&amp;ADDRESS(1, COLUMN(K:K), 2))))),)</f>
        <v>77</v>
      </c>
      <c r="K32" s="922" t="s">
        <v>776</v>
      </c>
      <c r="L32" s="922" t="s">
        <v>776</v>
      </c>
      <c r="M32" s="917" t="str">
        <f ca="1">IF(SUMPRODUCT(SUMIF(INDIRECT("'"&amp;O[O]&amp;"'!$a:$a"),$A32,INDIRECT("'"&amp;O[O]&amp;"'!"&amp;ADDRESS(1, COLUMN(L:L), 2)&amp;":"&amp;ADDRESS(1, COLUMN(L:L), 2))))=0, "", IFERROR(SUMPRODUCT(SUMIF(INDIRECT("'"&amp;O[O]&amp;"'!$a:$a"),$A32,INDIRECT("'"&amp;O[O]&amp;"'!"&amp;ADDRESS(1, COLUMN(L:L), 2)&amp;":"&amp;ADDRESS(1, COLUMN(L:L), 2)))),))</f>
        <v/>
      </c>
      <c r="N32" s="917" t="str">
        <f ca="1">IF(SUMPRODUCT(SUMIF(INDIRECT("'"&amp;O[O]&amp;"'!$a:$a"),$A32,INDIRECT("'"&amp;O[O]&amp;"'!"&amp;ADDRESS(1, COLUMN(M:M), 2)&amp;":"&amp;ADDRESS(1, COLUMN(M:M), 2))))=0, "", IFERROR(SUMPRODUCT(SUMIF(INDIRECT("'"&amp;O[O]&amp;"'!$a:$a"),$A32,INDIRECT("'"&amp;O[O]&amp;"'!"&amp;ADDRESS(1, COLUMN(M:M), 2)&amp;":"&amp;ADDRESS(1, COLUMN(M:M), 2)))),))</f>
        <v/>
      </c>
      <c r="O32" s="917">
        <f ca="1">IF(SUMPRODUCT(SUMIF(INDIRECT("'"&amp;O[O]&amp;"'!$a:$a"),$A32,INDIRECT("'"&amp;O[O]&amp;"'!"&amp;ADDRESS(1, COLUMN(N:N), 2)&amp;":"&amp;ADDRESS(1, COLUMN(N:N), 2))))=0, "", IFERROR(SUMPRODUCT(SUMIF(INDIRECT("'"&amp;O[O]&amp;"'!$a:$a"),$A32,INDIRECT("'"&amp;O[O]&amp;"'!"&amp;ADDRESS(1, COLUMN(N:N), 2)&amp;":"&amp;ADDRESS(1, COLUMN(N:N), 2)))),))</f>
        <v>23</v>
      </c>
      <c r="P32" s="917" t="str">
        <f ca="1">IF(SUMPRODUCT(SUMIF(INDIRECT("'"&amp;O[O]&amp;"'!$a:$a"),$A32,INDIRECT("'"&amp;O[O]&amp;"'!"&amp;ADDRESS(1, COLUMN(O:O), 2)&amp;":"&amp;ADDRESS(1, COLUMN(O:O), 2))))=0, "", IFERROR(SUMPRODUCT(SUMIF(INDIRECT("'"&amp;O[O]&amp;"'!$a:$a"),$A32,INDIRECT("'"&amp;O[O]&amp;"'!"&amp;ADDRESS(1, COLUMN(O:O), 2)&amp;":"&amp;ADDRESS(1, COLUMN(O:O), 2)))),))</f>
        <v/>
      </c>
      <c r="Q32" s="917">
        <f ca="1">IF(SUMPRODUCT(SUMIF(INDIRECT("'"&amp;O[O]&amp;"'!$a:$a"),$A32,INDIRECT("'"&amp;O[O]&amp;"'!"&amp;ADDRESS(1, COLUMN(P:P), 2)&amp;":"&amp;ADDRESS(1, COLUMN(P:P), 2))))=0, "", IFERROR(SUMPRODUCT(SUMIF(INDIRECT("'"&amp;O[O]&amp;"'!$a:$a"),$A32,INDIRECT("'"&amp;O[O]&amp;"'!"&amp;ADDRESS(1, COLUMN(P:P), 2)&amp;":"&amp;ADDRESS(1, COLUMN(P:P), 2)))),))</f>
        <v>21</v>
      </c>
      <c r="R32" s="917">
        <f ca="1">IF(SUMPRODUCT(SUMIF(INDIRECT("'"&amp;O[O]&amp;"'!$a:$a"),$A32,INDIRECT("'"&amp;O[O]&amp;"'!"&amp;ADDRESS(1, COLUMN(Q:Q), 2)&amp;":"&amp;ADDRESS(1, COLUMN(Q:Q), 2))))=0, "", IFERROR(SUMPRODUCT(SUMIF(INDIRECT("'"&amp;O[O]&amp;"'!$a:$a"),$A32,INDIRECT("'"&amp;O[O]&amp;"'!"&amp;ADDRESS(1, COLUMN(Q:Q), 2)&amp;":"&amp;ADDRESS(1, COLUMN(Q:Q), 2)))),))</f>
        <v>20</v>
      </c>
      <c r="S32" s="917">
        <f ca="1">IF(SUMPRODUCT(SUMIF(INDIRECT("'"&amp;O[O]&amp;"'!$a:$a"),$A32,INDIRECT("'"&amp;O[O]&amp;"'!"&amp;ADDRESS(1, COLUMN(R:R), 2)&amp;":"&amp;ADDRESS(1, COLUMN(R:R), 2))))=0, "", IFERROR(SUMPRODUCT(SUMIF(INDIRECT("'"&amp;O[O]&amp;"'!$a:$a"),$A32,INDIRECT("'"&amp;O[O]&amp;"'!"&amp;ADDRESS(1, COLUMN(R:R), 2)&amp;":"&amp;ADDRESS(1, COLUMN(R:R), 2)))),))</f>
        <v>6</v>
      </c>
      <c r="T32" s="917" t="str">
        <f ca="1">IF(SUMPRODUCT(SUMIF(INDIRECT("'"&amp;O[O]&amp;"'!$a:$a"),$A32,INDIRECT("'"&amp;O[O]&amp;"'!"&amp;ADDRESS(1, COLUMN(S:S), 2)&amp;":"&amp;ADDRESS(1, COLUMN(S:S), 2))))=0, "", IFERROR(SUMPRODUCT(SUMIF(INDIRECT("'"&amp;O[O]&amp;"'!$a:$a"),$A32,INDIRECT("'"&amp;O[O]&amp;"'!"&amp;ADDRESS(1, COLUMN(S:S), 2)&amp;":"&amp;ADDRESS(1, COLUMN(S:S), 2)))),))</f>
        <v/>
      </c>
      <c r="U32" s="917" t="str">
        <f ca="1">IF(SUMPRODUCT(SUMIF(INDIRECT("'"&amp;O[O]&amp;"'!$a:$a"),$A32,INDIRECT("'"&amp;O[O]&amp;"'!"&amp;ADDRESS(1, COLUMN(T:T), 2)&amp;":"&amp;ADDRESS(1, COLUMN(T:T), 2))))=0, "", IFERROR(SUMPRODUCT(SUMIF(INDIRECT("'"&amp;O[O]&amp;"'!$a:$a"),$A32,INDIRECT("'"&amp;O[O]&amp;"'!"&amp;ADDRESS(1, COLUMN(T:T), 2)&amp;":"&amp;ADDRESS(1, COLUMN(T:T), 2)))),))</f>
        <v/>
      </c>
      <c r="V32" s="113" t="str">
        <f t="shared" ca="1" si="5"/>
        <v/>
      </c>
      <c r="W32" s="917" t="str">
        <f ca="1">IF(SUMPRODUCT(SUMIF(INDIRECT("'"&amp;O[O]&amp;"'!$a:$a"),$A32,INDIRECT("'"&amp;O[O]&amp;"'!"&amp;ADDRESS(1, COLUMN(U:U), 2)&amp;":"&amp;ADDRESS(1, COLUMN(U:U), 2))))=0, "", IFERROR(SUMPRODUCT(SUMIF(INDIRECT("'"&amp;O[O]&amp;"'!$a:$a"),$A32,INDIRECT("'"&amp;O[O]&amp;"'!"&amp;ADDRESS(1, COLUMN(U:U), 2)&amp;":"&amp;ADDRESS(1, COLUMN(U:U), 2)))),))</f>
        <v/>
      </c>
      <c r="X32" s="917" t="str">
        <f ca="1">IF(SUMPRODUCT(SUMIF(INDIRECT("'"&amp;O[O]&amp;"'!$a:$a"),$A32,INDIRECT("'"&amp;O[O]&amp;"'!"&amp;ADDRESS(1, COLUMN(V:V), 2)&amp;":"&amp;ADDRESS(1, COLUMN(V:V), 2))))=0, "", IFERROR(SUMPRODUCT(SUMIF(INDIRECT("'"&amp;O[O]&amp;"'!$a:$a"),$A32,INDIRECT("'"&amp;O[O]&amp;"'!"&amp;ADDRESS(1, COLUMN(V:V), 2)&amp;":"&amp;ADDRESS(1, COLUMN(V:V), 2)))),))</f>
        <v/>
      </c>
      <c r="Y32" s="917" t="str">
        <f ca="1">IF(SUMPRODUCT(SUMIF(INDIRECT("'"&amp;O[O]&amp;"'!$a:$a"),$A32,INDIRECT("'"&amp;O[O]&amp;"'!"&amp;ADDRESS(1, COLUMN(W:W), 2)&amp;":"&amp;ADDRESS(1, COLUMN(W:W), 2))))=0, "", IFERROR(SUMPRODUCT(SUMIF(INDIRECT("'"&amp;O[O]&amp;"'!$a:$a"),$A32,INDIRECT("'"&amp;O[O]&amp;"'!"&amp;ADDRESS(1, COLUMN(W:W), 2)&amp;":"&amp;ADDRESS(1, COLUMN(W:W), 2)))),))</f>
        <v/>
      </c>
      <c r="Z32" s="917" t="str">
        <f ca="1">IF(SUMPRODUCT(SUMIF(INDIRECT("'"&amp;O[O]&amp;"'!$a:$a"),$A32,INDIRECT("'"&amp;O[O]&amp;"'!"&amp;ADDRESS(1, COLUMN(X:X), 2)&amp;":"&amp;ADDRESS(1, COLUMN(X:X), 2))))=0, "", IFERROR(SUMPRODUCT(SUMIF(INDIRECT("'"&amp;O[O]&amp;"'!$a:$a"),$A32,INDIRECT("'"&amp;O[O]&amp;"'!"&amp;ADDRESS(1, COLUMN(X:X), 2)&amp;":"&amp;ADDRESS(1, COLUMN(X:X), 2)))),))</f>
        <v/>
      </c>
      <c r="AA32" s="917" t="str">
        <f ca="1">IF(SUMPRODUCT(SUMIF(INDIRECT("'"&amp;O[O]&amp;"'!$a:$a"),$A32,INDIRECT("'"&amp;O[O]&amp;"'!"&amp;ADDRESS(1, COLUMN(Y:Y), 2)&amp;":"&amp;ADDRESS(1, COLUMN(Y:Y), 2))))=0, "", IFERROR(SUMPRODUCT(SUMIF(INDIRECT("'"&amp;O[O]&amp;"'!$a:$a"),$A32,INDIRECT("'"&amp;O[O]&amp;"'!"&amp;ADDRESS(1, COLUMN(Y:Y), 2)&amp;":"&amp;ADDRESS(1, COLUMN(Y:Y), 2)))),))</f>
        <v/>
      </c>
      <c r="AB32" s="917" t="str">
        <f ca="1">IF(SUMPRODUCT(SUMIF(INDIRECT("'"&amp;O[O]&amp;"'!$a:$a"),$A32,INDIRECT("'"&amp;O[O]&amp;"'!"&amp;ADDRESS(1, COLUMN(Z:Z), 2)&amp;":"&amp;ADDRESS(1, COLUMN(Z:Z), 2))))=0, "", IFERROR(SUMPRODUCT(SUMIF(INDIRECT("'"&amp;O[O]&amp;"'!$a:$a"),$A32,INDIRECT("'"&amp;O[O]&amp;"'!"&amp;ADDRESS(1, COLUMN(Z:Z), 2)&amp;":"&amp;ADDRESS(1, COLUMN(Z:Z), 2)))),))</f>
        <v/>
      </c>
      <c r="AC32" s="917" t="str">
        <f ca="1">IF(SUMPRODUCT(SUMIF(INDIRECT("'"&amp;O[O]&amp;"'!$a:$a"),$A32,INDIRECT("'"&amp;O[O]&amp;"'!"&amp;ADDRESS(1, COLUMN(AA:AA), 2)&amp;":"&amp;ADDRESS(1, COLUMN(AA:AA), 2))))=0, "", IFERROR(SUMPRODUCT(SUMIF(INDIRECT("'"&amp;O[O]&amp;"'!$a:$a"),$A32,INDIRECT("'"&amp;O[O]&amp;"'!"&amp;ADDRESS(1, COLUMN(AA:AA), 2)&amp;":"&amp;ADDRESS(1, COLUMN(AA:AA), 2)))),))</f>
        <v/>
      </c>
      <c r="AD32" s="917" t="str">
        <f ca="1">IF(SUMPRODUCT(SUMIF(INDIRECT("'"&amp;O[O]&amp;"'!$a:$a"),$A32,INDIRECT("'"&amp;O[O]&amp;"'!"&amp;ADDRESS(1, COLUMN(AB:AB), 2)&amp;":"&amp;ADDRESS(1, COLUMN(AB:AB), 2))))=0, "", IFERROR(SUMPRODUCT(SUMIF(INDIRECT("'"&amp;O[O]&amp;"'!$a:$a"),$A32,INDIRECT("'"&amp;O[O]&amp;"'!"&amp;ADDRESS(1, COLUMN(AB:AB), 2)&amp;":"&amp;ADDRESS(1, COLUMN(AB:AB), 2)))),))</f>
        <v/>
      </c>
      <c r="AE32" s="917" t="str">
        <f ca="1">IF(SUMPRODUCT(SUMIF(INDIRECT("'"&amp;O[O]&amp;"'!$a:$a"),$A32,INDIRECT("'"&amp;O[O]&amp;"'!"&amp;ADDRESS(1, COLUMN(AC:AC), 2)&amp;":"&amp;ADDRESS(1, COLUMN(AC:AC), 2))))=0, "", IFERROR(SUMPRODUCT(SUMIF(INDIRECT("'"&amp;O[O]&amp;"'!$a:$a"),$A32,INDIRECT("'"&amp;O[O]&amp;"'!"&amp;ADDRESS(1, COLUMN(AC:AC), 2)&amp;":"&amp;ADDRESS(1, COLUMN(AC:AC), 2)))),))</f>
        <v/>
      </c>
      <c r="AF32" s="917">
        <f ca="1">IF(SUMPRODUCT(SUMIF(INDIRECT("'"&amp;O[O]&amp;"'!$a:$a"),$A32,INDIRECT("'"&amp;O[O]&amp;"'!"&amp;ADDRESS(1, COLUMN(AD:AD), 2)&amp;":"&amp;ADDRESS(1, COLUMN(AD:AD), 2))))=0, "", IFERROR(SUMPRODUCT(SUMIF(INDIRECT("'"&amp;O[O]&amp;"'!$a:$a"),$A32,INDIRECT("'"&amp;O[O]&amp;"'!"&amp;ADDRESS(1, COLUMN(AD:AD), 2)&amp;":"&amp;ADDRESS(1, COLUMN(AD:AD), 2)))),))</f>
        <v>7</v>
      </c>
      <c r="AG32" s="917" t="str">
        <f ca="1">IF(SUMPRODUCT(SUMIF(INDIRECT("'"&amp;O[O]&amp;"'!$a:$a"),$A32,INDIRECT("'"&amp;O[O]&amp;"'!"&amp;ADDRESS(1, COLUMN(AE:AE), 2)&amp;":"&amp;ADDRESS(1, COLUMN(AE:AE), 2))))=0, "", IFERROR(SUMPRODUCT(SUMIF(INDIRECT("'"&amp;O[O]&amp;"'!$a:$a"),$A32,INDIRECT("'"&amp;O[O]&amp;"'!"&amp;ADDRESS(1, COLUMN(AE:AE), 2)&amp;":"&amp;ADDRESS(1, COLUMN(AE:AE), 2)))),))</f>
        <v/>
      </c>
      <c r="AH32" s="917" t="str">
        <f ca="1">IF(SUMPRODUCT(SUMIF(INDIRECT("'"&amp;O[O]&amp;"'!$a:$a"),$A32,INDIRECT("'"&amp;O[O]&amp;"'!"&amp;ADDRESS(1, COLUMN(AF:AF), 2)&amp;":"&amp;ADDRESS(1, COLUMN(AF:AF), 2))))=0, "", IFERROR(SUMPRODUCT(SUMIF(INDIRECT("'"&amp;O[O]&amp;"'!$a:$a"),$A32,INDIRECT("'"&amp;O[O]&amp;"'!"&amp;ADDRESS(1, COLUMN(AF:AF), 2)&amp;":"&amp;ADDRESS(1, COLUMN(AF:AF), 2)))),))</f>
        <v/>
      </c>
      <c r="AI32" s="917" t="str">
        <f ca="1">IF(SUMPRODUCT(SUMIF(INDIRECT("'"&amp;O[O]&amp;"'!$a:$a"),$A32,INDIRECT("'"&amp;O[O]&amp;"'!"&amp;ADDRESS(1, COLUMN(AG:AG), 2)&amp;":"&amp;ADDRESS(1, COLUMN(AG:AG), 2))))=0, "", IFERROR(SUMPRODUCT(SUMIF(INDIRECT("'"&amp;O[O]&amp;"'!$a:$a"),$A32,INDIRECT("'"&amp;O[O]&amp;"'!"&amp;ADDRESS(1, COLUMN(AG:AG), 2)&amp;":"&amp;ADDRESS(1, COLUMN(AG:AG), 2)))),))</f>
        <v/>
      </c>
      <c r="AJ32" s="917" t="str">
        <f ca="1">IF(SUMPRODUCT(SUMIF(INDIRECT("'"&amp;O[O]&amp;"'!$a:$a"),$A32,INDIRECT("'"&amp;O[O]&amp;"'!"&amp;ADDRESS(1, COLUMN(AH:AH), 2)&amp;":"&amp;ADDRESS(1, COLUMN(AH:AH), 2))))=0, "", IFERROR(SUMPRODUCT(SUMIF(INDIRECT("'"&amp;O[O]&amp;"'!$a:$a"),$A32,INDIRECT("'"&amp;O[O]&amp;"'!"&amp;ADDRESS(1, COLUMN(AH:AH), 2)&amp;":"&amp;ADDRESS(1, COLUMN(AH:AH), 2)))),))</f>
        <v/>
      </c>
      <c r="AK32" s="917" t="str">
        <f ca="1">IF(SUMPRODUCT(SUMIF(INDIRECT("'"&amp;O[O]&amp;"'!$a:$a"),$A32,INDIRECT("'"&amp;O[O]&amp;"'!"&amp;ADDRESS(1, COLUMN(AI:AI), 2)&amp;":"&amp;ADDRESS(1, COLUMN(AI:AI), 2))))=0, "", IFERROR(SUMPRODUCT(SUMIF(INDIRECT("'"&amp;O[O]&amp;"'!$a:$a"),$A32,INDIRECT("'"&amp;O[O]&amp;"'!"&amp;ADDRESS(1, COLUMN(AI:AI), 2)&amp;":"&amp;ADDRESS(1, COLUMN(AI:AI), 2)))),))</f>
        <v/>
      </c>
      <c r="AL32" s="919" t="str">
        <f ca="1">IF(SUMPRODUCT(SUMIF(INDIRECT("'"&amp;O[O]&amp;"'!$a:$a"),$A32,INDIRECT("'"&amp;O[O]&amp;"'!"&amp;ADDRESS(1, COLUMN(AJ:AJ), 2)&amp;":"&amp;ADDRESS(1, COLUMN(AJ:AJ), 2))))=0, "", IFERROR(SUMPRODUCT(SUMIF(INDIRECT("'"&amp;O[O]&amp;"'!$a:$a"),$A32,INDIRECT("'"&amp;O[O]&amp;"'!"&amp;ADDRESS(1, COLUMN(AJ:AJ), 2)&amp;":"&amp;ADDRESS(1, COLUMN(AJ:AJ), 2)))),))</f>
        <v/>
      </c>
    </row>
    <row r="33" spans="1:38" s="763" customFormat="1">
      <c r="A33" s="920" t="s">
        <v>561</v>
      </c>
      <c r="B33" s="921" t="s">
        <v>43</v>
      </c>
      <c r="C33" s="921"/>
      <c r="D33" s="921"/>
      <c r="E33" s="917" t="str">
        <f ca="1">IFERROR(IF(SUMPRODUCT(SUMIF(INDIRECT("'"&amp;O[O]&amp;"'!$a:$a"),$A33,INDIRECT("'"&amp;O[O]&amp;"'!"&amp;ADDRESS(1, COLUMN(F:F), 2)&amp;":"&amp;ADDRESS(1, COLUMN(F:F), 2))))=0, "", SUMPRODUCT(SUMIF(INDIRECT("'"&amp;O[O]&amp;"'!$a:$a"),$A33,INDIRECT("'"&amp;O[O]&amp;"'!"&amp;ADDRESS(1, COLUMN(F:F), 2)&amp;":"&amp;ADDRESS(1, COLUMN(F:F), 2))))),)</f>
        <v/>
      </c>
      <c r="F33" s="917" t="str">
        <f ca="1">IFERROR(IF(SUMPRODUCT(SUMIF(INDIRECT("'"&amp;O[O]&amp;"'!$a:$a"),$A33,INDIRECT("'"&amp;O[O]&amp;"'!"&amp;ADDRESS(1, COLUMN(G:G), 2)&amp;":"&amp;ADDRESS(1, COLUMN(G:G), 2))))=0, "", SUMPRODUCT(SUMIF(INDIRECT("'"&amp;O[O]&amp;"'!$a:$a"),$A33,INDIRECT("'"&amp;O[O]&amp;"'!"&amp;ADDRESS(1, COLUMN(G:G), 2)&amp;":"&amp;ADDRESS(1, COLUMN(G:G), 2))))),)</f>
        <v/>
      </c>
      <c r="G33" s="914" t="str">
        <f t="shared" ca="1" si="4"/>
        <v/>
      </c>
      <c r="H33" s="917" t="str">
        <f ca="1">IFERROR(IF(SUMPRODUCT(SUMIF(INDIRECT("'"&amp;O[O]&amp;"'!$a:$a"),$A33,INDIRECT("'"&amp;O[O]&amp;"'!"&amp;ADDRESS(1, COLUMN(I:I), 2)&amp;":"&amp;ADDRESS(1, COLUMN(I:I), 2))))=0, "", SUMPRODUCT(SUMIF(INDIRECT("'"&amp;O[O]&amp;"'!$a:$a"),$A33,INDIRECT("'"&amp;O[O]&amp;"'!"&amp;ADDRESS(1, COLUMN(I:I), 2)&amp;":"&amp;ADDRESS(1, COLUMN(I:I), 2))))),)</f>
        <v/>
      </c>
      <c r="I33" s="917" t="str">
        <f ca="1">IFERROR(IF(SUMPRODUCT(SUMIF(INDIRECT("'"&amp;O[O]&amp;"'!$a:$a"),$A33,INDIRECT("'"&amp;O[O]&amp;"'!"&amp;ADDRESS(1, COLUMN(J:J), 2)&amp;":"&amp;ADDRESS(1, COLUMN(J:J), 2))))=0, "", SUMPRODUCT(SUMIF(INDIRECT("'"&amp;O[O]&amp;"'!$a:$a"),$A33,INDIRECT("'"&amp;O[O]&amp;"'!"&amp;ADDRESS(1, COLUMN(J:J), 2)&amp;":"&amp;ADDRESS(1, COLUMN(J:J), 2))))),)</f>
        <v/>
      </c>
      <c r="J33" s="917" t="str">
        <f ca="1">IFERROR(IF(SUMPRODUCT(SUMIF(INDIRECT("'"&amp;O[O]&amp;"'!$a:$a"),$A33,INDIRECT("'"&amp;O[O]&amp;"'!"&amp;ADDRESS(1, COLUMN(K:K), 2)&amp;":"&amp;ADDRESS(1, COLUMN(K:K), 2))))=0, "", SUMPRODUCT(SUMIF(INDIRECT("'"&amp;O[O]&amp;"'!$a:$a"),$A33,INDIRECT("'"&amp;O[O]&amp;"'!"&amp;ADDRESS(1, COLUMN(K:K), 2)&amp;":"&amp;ADDRESS(1, COLUMN(K:K), 2))))),)</f>
        <v/>
      </c>
      <c r="K33" s="922" t="s">
        <v>776</v>
      </c>
      <c r="L33" s="922" t="s">
        <v>776</v>
      </c>
      <c r="M33" s="917" t="str">
        <f ca="1">IF(SUMPRODUCT(SUMIF(INDIRECT("'"&amp;O[O]&amp;"'!$a:$a"),$A33,INDIRECT("'"&amp;O[O]&amp;"'!"&amp;ADDRESS(1, COLUMN(L:L), 2)&amp;":"&amp;ADDRESS(1, COLUMN(L:L), 2))))=0, "", IFERROR(SUMPRODUCT(SUMIF(INDIRECT("'"&amp;O[O]&amp;"'!$a:$a"),$A33,INDIRECT("'"&amp;O[O]&amp;"'!"&amp;ADDRESS(1, COLUMN(L:L), 2)&amp;":"&amp;ADDRESS(1, COLUMN(L:L), 2)))),))</f>
        <v/>
      </c>
      <c r="N33" s="917" t="str">
        <f ca="1">IF(SUMPRODUCT(SUMIF(INDIRECT("'"&amp;O[O]&amp;"'!$a:$a"),$A33,INDIRECT("'"&amp;O[O]&amp;"'!"&amp;ADDRESS(1, COLUMN(M:M), 2)&amp;":"&amp;ADDRESS(1, COLUMN(M:M), 2))))=0, "", IFERROR(SUMPRODUCT(SUMIF(INDIRECT("'"&amp;O[O]&amp;"'!$a:$a"),$A33,INDIRECT("'"&amp;O[O]&amp;"'!"&amp;ADDRESS(1, COLUMN(M:M), 2)&amp;":"&amp;ADDRESS(1, COLUMN(M:M), 2)))),))</f>
        <v/>
      </c>
      <c r="O33" s="917" t="str">
        <f ca="1">IF(SUMPRODUCT(SUMIF(INDIRECT("'"&amp;O[O]&amp;"'!$a:$a"),$A33,INDIRECT("'"&amp;O[O]&amp;"'!"&amp;ADDRESS(1, COLUMN(N:N), 2)&amp;":"&amp;ADDRESS(1, COLUMN(N:N), 2))))=0, "", IFERROR(SUMPRODUCT(SUMIF(INDIRECT("'"&amp;O[O]&amp;"'!$a:$a"),$A33,INDIRECT("'"&amp;O[O]&amp;"'!"&amp;ADDRESS(1, COLUMN(N:N), 2)&amp;":"&amp;ADDRESS(1, COLUMN(N:N), 2)))),))</f>
        <v/>
      </c>
      <c r="P33" s="917" t="str">
        <f ca="1">IF(SUMPRODUCT(SUMIF(INDIRECT("'"&amp;O[O]&amp;"'!$a:$a"),$A33,INDIRECT("'"&amp;O[O]&amp;"'!"&amp;ADDRESS(1, COLUMN(O:O), 2)&amp;":"&amp;ADDRESS(1, COLUMN(O:O), 2))))=0, "", IFERROR(SUMPRODUCT(SUMIF(INDIRECT("'"&amp;O[O]&amp;"'!$a:$a"),$A33,INDIRECT("'"&amp;O[O]&amp;"'!"&amp;ADDRESS(1, COLUMN(O:O), 2)&amp;":"&amp;ADDRESS(1, COLUMN(O:O), 2)))),))</f>
        <v/>
      </c>
      <c r="Q33" s="917" t="str">
        <f ca="1">IF(SUMPRODUCT(SUMIF(INDIRECT("'"&amp;O[O]&amp;"'!$a:$a"),$A33,INDIRECT("'"&amp;O[O]&amp;"'!"&amp;ADDRESS(1, COLUMN(P:P), 2)&amp;":"&amp;ADDRESS(1, COLUMN(P:P), 2))))=0, "", IFERROR(SUMPRODUCT(SUMIF(INDIRECT("'"&amp;O[O]&amp;"'!$a:$a"),$A33,INDIRECT("'"&amp;O[O]&amp;"'!"&amp;ADDRESS(1, COLUMN(P:P), 2)&amp;":"&amp;ADDRESS(1, COLUMN(P:P), 2)))),))</f>
        <v/>
      </c>
      <c r="R33" s="917" t="str">
        <f ca="1">IF(SUMPRODUCT(SUMIF(INDIRECT("'"&amp;O[O]&amp;"'!$a:$a"),$A33,INDIRECT("'"&amp;O[O]&amp;"'!"&amp;ADDRESS(1, COLUMN(Q:Q), 2)&amp;":"&amp;ADDRESS(1, COLUMN(Q:Q), 2))))=0, "", IFERROR(SUMPRODUCT(SUMIF(INDIRECT("'"&amp;O[O]&amp;"'!$a:$a"),$A33,INDIRECT("'"&amp;O[O]&amp;"'!"&amp;ADDRESS(1, COLUMN(Q:Q), 2)&amp;":"&amp;ADDRESS(1, COLUMN(Q:Q), 2)))),))</f>
        <v/>
      </c>
      <c r="S33" s="917" t="str">
        <f ca="1">IF(SUMPRODUCT(SUMIF(INDIRECT("'"&amp;O[O]&amp;"'!$a:$a"),$A33,INDIRECT("'"&amp;O[O]&amp;"'!"&amp;ADDRESS(1, COLUMN(R:R), 2)&amp;":"&amp;ADDRESS(1, COLUMN(R:R), 2))))=0, "", IFERROR(SUMPRODUCT(SUMIF(INDIRECT("'"&amp;O[O]&amp;"'!$a:$a"),$A33,INDIRECT("'"&amp;O[O]&amp;"'!"&amp;ADDRESS(1, COLUMN(R:R), 2)&amp;":"&amp;ADDRESS(1, COLUMN(R:R), 2)))),))</f>
        <v/>
      </c>
      <c r="T33" s="917" t="str">
        <f ca="1">IF(SUMPRODUCT(SUMIF(INDIRECT("'"&amp;O[O]&amp;"'!$a:$a"),$A33,INDIRECT("'"&amp;O[O]&amp;"'!"&amp;ADDRESS(1, COLUMN(S:S), 2)&amp;":"&amp;ADDRESS(1, COLUMN(S:S), 2))))=0, "", IFERROR(SUMPRODUCT(SUMIF(INDIRECT("'"&amp;O[O]&amp;"'!$a:$a"),$A33,INDIRECT("'"&amp;O[O]&amp;"'!"&amp;ADDRESS(1, COLUMN(S:S), 2)&amp;":"&amp;ADDRESS(1, COLUMN(S:S), 2)))),))</f>
        <v/>
      </c>
      <c r="U33" s="917" t="str">
        <f ca="1">IF(SUMPRODUCT(SUMIF(INDIRECT("'"&amp;O[O]&amp;"'!$a:$a"),$A33,INDIRECT("'"&amp;O[O]&amp;"'!"&amp;ADDRESS(1, COLUMN(T:T), 2)&amp;":"&amp;ADDRESS(1, COLUMN(T:T), 2))))=0, "", IFERROR(SUMPRODUCT(SUMIF(INDIRECT("'"&amp;O[O]&amp;"'!$a:$a"),$A33,INDIRECT("'"&amp;O[O]&amp;"'!"&amp;ADDRESS(1, COLUMN(T:T), 2)&amp;":"&amp;ADDRESS(1, COLUMN(T:T), 2)))),))</f>
        <v/>
      </c>
      <c r="V33" s="113" t="str">
        <f t="shared" ca="1" si="5"/>
        <v/>
      </c>
      <c r="W33" s="917" t="str">
        <f ca="1">IF(SUMPRODUCT(SUMIF(INDIRECT("'"&amp;O[O]&amp;"'!$a:$a"),$A33,INDIRECT("'"&amp;O[O]&amp;"'!"&amp;ADDRESS(1, COLUMN(U:U), 2)&amp;":"&amp;ADDRESS(1, COLUMN(U:U), 2))))=0, "", IFERROR(SUMPRODUCT(SUMIF(INDIRECT("'"&amp;O[O]&amp;"'!$a:$a"),$A33,INDIRECT("'"&amp;O[O]&amp;"'!"&amp;ADDRESS(1, COLUMN(U:U), 2)&amp;":"&amp;ADDRESS(1, COLUMN(U:U), 2)))),))</f>
        <v/>
      </c>
      <c r="X33" s="917" t="str">
        <f ca="1">IF(SUMPRODUCT(SUMIF(INDIRECT("'"&amp;O[O]&amp;"'!$a:$a"),$A33,INDIRECT("'"&amp;O[O]&amp;"'!"&amp;ADDRESS(1, COLUMN(V:V), 2)&amp;":"&amp;ADDRESS(1, COLUMN(V:V), 2))))=0, "", IFERROR(SUMPRODUCT(SUMIF(INDIRECT("'"&amp;O[O]&amp;"'!$a:$a"),$A33,INDIRECT("'"&amp;O[O]&amp;"'!"&amp;ADDRESS(1, COLUMN(V:V), 2)&amp;":"&amp;ADDRESS(1, COLUMN(V:V), 2)))),))</f>
        <v/>
      </c>
      <c r="Y33" s="917" t="str">
        <f ca="1">IF(SUMPRODUCT(SUMIF(INDIRECT("'"&amp;O[O]&amp;"'!$a:$a"),$A33,INDIRECT("'"&amp;O[O]&amp;"'!"&amp;ADDRESS(1, COLUMN(W:W), 2)&amp;":"&amp;ADDRESS(1, COLUMN(W:W), 2))))=0, "", IFERROR(SUMPRODUCT(SUMIF(INDIRECT("'"&amp;O[O]&amp;"'!$a:$a"),$A33,INDIRECT("'"&amp;O[O]&amp;"'!"&amp;ADDRESS(1, COLUMN(W:W), 2)&amp;":"&amp;ADDRESS(1, COLUMN(W:W), 2)))),))</f>
        <v/>
      </c>
      <c r="Z33" s="917" t="str">
        <f ca="1">IF(SUMPRODUCT(SUMIF(INDIRECT("'"&amp;O[O]&amp;"'!$a:$a"),$A33,INDIRECT("'"&amp;O[O]&amp;"'!"&amp;ADDRESS(1, COLUMN(X:X), 2)&amp;":"&amp;ADDRESS(1, COLUMN(X:X), 2))))=0, "", IFERROR(SUMPRODUCT(SUMIF(INDIRECT("'"&amp;O[O]&amp;"'!$a:$a"),$A33,INDIRECT("'"&amp;O[O]&amp;"'!"&amp;ADDRESS(1, COLUMN(X:X), 2)&amp;":"&amp;ADDRESS(1, COLUMN(X:X), 2)))),))</f>
        <v/>
      </c>
      <c r="AA33" s="917" t="str">
        <f ca="1">IF(SUMPRODUCT(SUMIF(INDIRECT("'"&amp;O[O]&amp;"'!$a:$a"),$A33,INDIRECT("'"&amp;O[O]&amp;"'!"&amp;ADDRESS(1, COLUMN(Y:Y), 2)&amp;":"&amp;ADDRESS(1, COLUMN(Y:Y), 2))))=0, "", IFERROR(SUMPRODUCT(SUMIF(INDIRECT("'"&amp;O[O]&amp;"'!$a:$a"),$A33,INDIRECT("'"&amp;O[O]&amp;"'!"&amp;ADDRESS(1, COLUMN(Y:Y), 2)&amp;":"&amp;ADDRESS(1, COLUMN(Y:Y), 2)))),))</f>
        <v/>
      </c>
      <c r="AB33" s="917" t="str">
        <f ca="1">IF(SUMPRODUCT(SUMIF(INDIRECT("'"&amp;O[O]&amp;"'!$a:$a"),$A33,INDIRECT("'"&amp;O[O]&amp;"'!"&amp;ADDRESS(1, COLUMN(Z:Z), 2)&amp;":"&amp;ADDRESS(1, COLUMN(Z:Z), 2))))=0, "", IFERROR(SUMPRODUCT(SUMIF(INDIRECT("'"&amp;O[O]&amp;"'!$a:$a"),$A33,INDIRECT("'"&amp;O[O]&amp;"'!"&amp;ADDRESS(1, COLUMN(Z:Z), 2)&amp;":"&amp;ADDRESS(1, COLUMN(Z:Z), 2)))),))</f>
        <v/>
      </c>
      <c r="AC33" s="917" t="str">
        <f ca="1">IF(SUMPRODUCT(SUMIF(INDIRECT("'"&amp;O[O]&amp;"'!$a:$a"),$A33,INDIRECT("'"&amp;O[O]&amp;"'!"&amp;ADDRESS(1, COLUMN(AA:AA), 2)&amp;":"&amp;ADDRESS(1, COLUMN(AA:AA), 2))))=0, "", IFERROR(SUMPRODUCT(SUMIF(INDIRECT("'"&amp;O[O]&amp;"'!$a:$a"),$A33,INDIRECT("'"&amp;O[O]&amp;"'!"&amp;ADDRESS(1, COLUMN(AA:AA), 2)&amp;":"&amp;ADDRESS(1, COLUMN(AA:AA), 2)))),))</f>
        <v/>
      </c>
      <c r="AD33" s="917" t="str">
        <f ca="1">IF(SUMPRODUCT(SUMIF(INDIRECT("'"&amp;O[O]&amp;"'!$a:$a"),$A33,INDIRECT("'"&amp;O[O]&amp;"'!"&amp;ADDRESS(1, COLUMN(AB:AB), 2)&amp;":"&amp;ADDRESS(1, COLUMN(AB:AB), 2))))=0, "", IFERROR(SUMPRODUCT(SUMIF(INDIRECT("'"&amp;O[O]&amp;"'!$a:$a"),$A33,INDIRECT("'"&amp;O[O]&amp;"'!"&amp;ADDRESS(1, COLUMN(AB:AB), 2)&amp;":"&amp;ADDRESS(1, COLUMN(AB:AB), 2)))),))</f>
        <v/>
      </c>
      <c r="AE33" s="917" t="str">
        <f ca="1">IF(SUMPRODUCT(SUMIF(INDIRECT("'"&amp;O[O]&amp;"'!$a:$a"),$A33,INDIRECT("'"&amp;O[O]&amp;"'!"&amp;ADDRESS(1, COLUMN(AC:AC), 2)&amp;":"&amp;ADDRESS(1, COLUMN(AC:AC), 2))))=0, "", IFERROR(SUMPRODUCT(SUMIF(INDIRECT("'"&amp;O[O]&amp;"'!$a:$a"),$A33,INDIRECT("'"&amp;O[O]&amp;"'!"&amp;ADDRESS(1, COLUMN(AC:AC), 2)&amp;":"&amp;ADDRESS(1, COLUMN(AC:AC), 2)))),))</f>
        <v/>
      </c>
      <c r="AF33" s="917" t="str">
        <f ca="1">IF(SUMPRODUCT(SUMIF(INDIRECT("'"&amp;O[O]&amp;"'!$a:$a"),$A33,INDIRECT("'"&amp;O[O]&amp;"'!"&amp;ADDRESS(1, COLUMN(AD:AD), 2)&amp;":"&amp;ADDRESS(1, COLUMN(AD:AD), 2))))=0, "", IFERROR(SUMPRODUCT(SUMIF(INDIRECT("'"&amp;O[O]&amp;"'!$a:$a"),$A33,INDIRECT("'"&amp;O[O]&amp;"'!"&amp;ADDRESS(1, COLUMN(AD:AD), 2)&amp;":"&amp;ADDRESS(1, COLUMN(AD:AD), 2)))),))</f>
        <v/>
      </c>
      <c r="AG33" s="917" t="str">
        <f ca="1">IF(SUMPRODUCT(SUMIF(INDIRECT("'"&amp;O[O]&amp;"'!$a:$a"),$A33,INDIRECT("'"&amp;O[O]&amp;"'!"&amp;ADDRESS(1, COLUMN(AE:AE), 2)&amp;":"&amp;ADDRESS(1, COLUMN(AE:AE), 2))))=0, "", IFERROR(SUMPRODUCT(SUMIF(INDIRECT("'"&amp;O[O]&amp;"'!$a:$a"),$A33,INDIRECT("'"&amp;O[O]&amp;"'!"&amp;ADDRESS(1, COLUMN(AE:AE), 2)&amp;":"&amp;ADDRESS(1, COLUMN(AE:AE), 2)))),))</f>
        <v/>
      </c>
      <c r="AH33" s="917" t="str">
        <f ca="1">IF(SUMPRODUCT(SUMIF(INDIRECT("'"&amp;O[O]&amp;"'!$a:$a"),$A33,INDIRECT("'"&amp;O[O]&amp;"'!"&amp;ADDRESS(1, COLUMN(AF:AF), 2)&amp;":"&amp;ADDRESS(1, COLUMN(AF:AF), 2))))=0, "", IFERROR(SUMPRODUCT(SUMIF(INDIRECT("'"&amp;O[O]&amp;"'!$a:$a"),$A33,INDIRECT("'"&amp;O[O]&amp;"'!"&amp;ADDRESS(1, COLUMN(AF:AF), 2)&amp;":"&amp;ADDRESS(1, COLUMN(AF:AF), 2)))),))</f>
        <v/>
      </c>
      <c r="AI33" s="917" t="str">
        <f ca="1">IF(SUMPRODUCT(SUMIF(INDIRECT("'"&amp;O[O]&amp;"'!$a:$a"),$A33,INDIRECT("'"&amp;O[O]&amp;"'!"&amp;ADDRESS(1, COLUMN(AG:AG), 2)&amp;":"&amp;ADDRESS(1, COLUMN(AG:AG), 2))))=0, "", IFERROR(SUMPRODUCT(SUMIF(INDIRECT("'"&amp;O[O]&amp;"'!$a:$a"),$A33,INDIRECT("'"&amp;O[O]&amp;"'!"&amp;ADDRESS(1, COLUMN(AG:AG), 2)&amp;":"&amp;ADDRESS(1, COLUMN(AG:AG), 2)))),))</f>
        <v/>
      </c>
      <c r="AJ33" s="917" t="str">
        <f ca="1">IF(SUMPRODUCT(SUMIF(INDIRECT("'"&amp;O[O]&amp;"'!$a:$a"),$A33,INDIRECT("'"&amp;O[O]&amp;"'!"&amp;ADDRESS(1, COLUMN(AH:AH), 2)&amp;":"&amp;ADDRESS(1, COLUMN(AH:AH), 2))))=0, "", IFERROR(SUMPRODUCT(SUMIF(INDIRECT("'"&amp;O[O]&amp;"'!$a:$a"),$A33,INDIRECT("'"&amp;O[O]&amp;"'!"&amp;ADDRESS(1, COLUMN(AH:AH), 2)&amp;":"&amp;ADDRESS(1, COLUMN(AH:AH), 2)))),))</f>
        <v/>
      </c>
      <c r="AK33" s="917" t="str">
        <f ca="1">IF(SUMPRODUCT(SUMIF(INDIRECT("'"&amp;O[O]&amp;"'!$a:$a"),$A33,INDIRECT("'"&amp;O[O]&amp;"'!"&amp;ADDRESS(1, COLUMN(AI:AI), 2)&amp;":"&amp;ADDRESS(1, COLUMN(AI:AI), 2))))=0, "", IFERROR(SUMPRODUCT(SUMIF(INDIRECT("'"&amp;O[O]&amp;"'!$a:$a"),$A33,INDIRECT("'"&amp;O[O]&amp;"'!"&amp;ADDRESS(1, COLUMN(AI:AI), 2)&amp;":"&amp;ADDRESS(1, COLUMN(AI:AI), 2)))),))</f>
        <v/>
      </c>
      <c r="AL33" s="919" t="str">
        <f ca="1">IF(SUMPRODUCT(SUMIF(INDIRECT("'"&amp;O[O]&amp;"'!$a:$a"),$A33,INDIRECT("'"&amp;O[O]&amp;"'!"&amp;ADDRESS(1, COLUMN(AJ:AJ), 2)&amp;":"&amp;ADDRESS(1, COLUMN(AJ:AJ), 2))))=0, "", IFERROR(SUMPRODUCT(SUMIF(INDIRECT("'"&amp;O[O]&amp;"'!$a:$a"),$A33,INDIRECT("'"&amp;O[O]&amp;"'!"&amp;ADDRESS(1, COLUMN(AJ:AJ), 2)&amp;":"&amp;ADDRESS(1, COLUMN(AJ:AJ), 2)))),))</f>
        <v/>
      </c>
    </row>
    <row r="34" spans="1:38" s="763" customFormat="1">
      <c r="A34" s="920" t="s">
        <v>784</v>
      </c>
      <c r="B34" s="921" t="s">
        <v>43</v>
      </c>
      <c r="C34" s="921"/>
      <c r="D34" s="921"/>
      <c r="E34" s="917" t="str">
        <f ca="1">IFERROR(IF(SUMPRODUCT(SUMIF(INDIRECT("'"&amp;O[O]&amp;"'!$a:$a"),$A34,INDIRECT("'"&amp;O[O]&amp;"'!"&amp;ADDRESS(1, COLUMN(F:F), 2)&amp;":"&amp;ADDRESS(1, COLUMN(F:F), 2))))=0, "", SUMPRODUCT(SUMIF(INDIRECT("'"&amp;O[O]&amp;"'!$a:$a"),$A34,INDIRECT("'"&amp;O[O]&amp;"'!"&amp;ADDRESS(1, COLUMN(F:F), 2)&amp;":"&amp;ADDRESS(1, COLUMN(F:F), 2))))),)</f>
        <v/>
      </c>
      <c r="F34" s="917">
        <f ca="1">IFERROR(IF(SUMPRODUCT(SUMIF(INDIRECT("'"&amp;O[O]&amp;"'!$a:$a"),$A34,INDIRECT("'"&amp;O[O]&amp;"'!"&amp;ADDRESS(1, COLUMN(G:G), 2)&amp;":"&amp;ADDRESS(1, COLUMN(G:G), 2))))=0, "", SUMPRODUCT(SUMIF(INDIRECT("'"&amp;O[O]&amp;"'!$a:$a"),$A34,INDIRECT("'"&amp;O[O]&amp;"'!"&amp;ADDRESS(1, COLUMN(G:G), 2)&amp;":"&amp;ADDRESS(1, COLUMN(G:G), 2))))),)</f>
        <v>1</v>
      </c>
      <c r="G34" s="914" t="str">
        <f t="shared" ca="1" si="4"/>
        <v/>
      </c>
      <c r="H34" s="917" t="str">
        <f ca="1">IFERROR(IF(SUMPRODUCT(SUMIF(INDIRECT("'"&amp;O[O]&amp;"'!$a:$a"),$A34,INDIRECT("'"&amp;O[O]&amp;"'!"&amp;ADDRESS(1, COLUMN(I:I), 2)&amp;":"&amp;ADDRESS(1, COLUMN(I:I), 2))))=0, "", SUMPRODUCT(SUMIF(INDIRECT("'"&amp;O[O]&amp;"'!$a:$a"),$A34,INDIRECT("'"&amp;O[O]&amp;"'!"&amp;ADDRESS(1, COLUMN(I:I), 2)&amp;":"&amp;ADDRESS(1, COLUMN(I:I), 2))))),)</f>
        <v/>
      </c>
      <c r="I34" s="917" t="str">
        <f ca="1">IFERROR(IF(SUMPRODUCT(SUMIF(INDIRECT("'"&amp;O[O]&amp;"'!$a:$a"),$A34,INDIRECT("'"&amp;O[O]&amp;"'!"&amp;ADDRESS(1, COLUMN(J:J), 2)&amp;":"&amp;ADDRESS(1, COLUMN(J:J), 2))))=0, "", SUMPRODUCT(SUMIF(INDIRECT("'"&amp;O[O]&amp;"'!$a:$a"),$A34,INDIRECT("'"&amp;O[O]&amp;"'!"&amp;ADDRESS(1, COLUMN(J:J), 2)&amp;":"&amp;ADDRESS(1, COLUMN(J:J), 2))))),)</f>
        <v/>
      </c>
      <c r="J34" s="917" t="str">
        <f ca="1">IFERROR(IF(SUMPRODUCT(SUMIF(INDIRECT("'"&amp;O[O]&amp;"'!$a:$a"),$A34,INDIRECT("'"&amp;O[O]&amp;"'!"&amp;ADDRESS(1, COLUMN(K:K), 2)&amp;":"&amp;ADDRESS(1, COLUMN(K:K), 2))))=0, "", SUMPRODUCT(SUMIF(INDIRECT("'"&amp;O[O]&amp;"'!$a:$a"),$A34,INDIRECT("'"&amp;O[O]&amp;"'!"&amp;ADDRESS(1, COLUMN(K:K), 2)&amp;":"&amp;ADDRESS(1, COLUMN(K:K), 2))))),)</f>
        <v/>
      </c>
      <c r="K34" s="922" t="s">
        <v>776</v>
      </c>
      <c r="L34" s="922" t="s">
        <v>776</v>
      </c>
      <c r="M34" s="917" t="str">
        <f ca="1">IF(SUMPRODUCT(SUMIF(INDIRECT("'"&amp;O[O]&amp;"'!$a:$a"),$A34,INDIRECT("'"&amp;O[O]&amp;"'!"&amp;ADDRESS(1, COLUMN(L:L), 2)&amp;":"&amp;ADDRESS(1, COLUMN(L:L), 2))))=0, "", IFERROR(SUMPRODUCT(SUMIF(INDIRECT("'"&amp;O[O]&amp;"'!$a:$a"),$A34,INDIRECT("'"&amp;O[O]&amp;"'!"&amp;ADDRESS(1, COLUMN(L:L), 2)&amp;":"&amp;ADDRESS(1, COLUMN(L:L), 2)))),))</f>
        <v/>
      </c>
      <c r="N34" s="917" t="str">
        <f ca="1">IF(SUMPRODUCT(SUMIF(INDIRECT("'"&amp;O[O]&amp;"'!$a:$a"),$A34,INDIRECT("'"&amp;O[O]&amp;"'!"&amp;ADDRESS(1, COLUMN(M:M), 2)&amp;":"&amp;ADDRESS(1, COLUMN(M:M), 2))))=0, "", IFERROR(SUMPRODUCT(SUMIF(INDIRECT("'"&amp;O[O]&amp;"'!$a:$a"),$A34,INDIRECT("'"&amp;O[O]&amp;"'!"&amp;ADDRESS(1, COLUMN(M:M), 2)&amp;":"&amp;ADDRESS(1, COLUMN(M:M), 2)))),))</f>
        <v/>
      </c>
      <c r="O34" s="917" t="str">
        <f ca="1">IF(SUMPRODUCT(SUMIF(INDIRECT("'"&amp;O[O]&amp;"'!$a:$a"),$A34,INDIRECT("'"&amp;O[O]&amp;"'!"&amp;ADDRESS(1, COLUMN(N:N), 2)&amp;":"&amp;ADDRESS(1, COLUMN(N:N), 2))))=0, "", IFERROR(SUMPRODUCT(SUMIF(INDIRECT("'"&amp;O[O]&amp;"'!$a:$a"),$A34,INDIRECT("'"&amp;O[O]&amp;"'!"&amp;ADDRESS(1, COLUMN(N:N), 2)&amp;":"&amp;ADDRESS(1, COLUMN(N:N), 2)))),))</f>
        <v/>
      </c>
      <c r="P34" s="917" t="str">
        <f ca="1">IF(SUMPRODUCT(SUMIF(INDIRECT("'"&amp;O[O]&amp;"'!$a:$a"),$A34,INDIRECT("'"&amp;O[O]&amp;"'!"&amp;ADDRESS(1, COLUMN(O:O), 2)&amp;":"&amp;ADDRESS(1, COLUMN(O:O), 2))))=0, "", IFERROR(SUMPRODUCT(SUMIF(INDIRECT("'"&amp;O[O]&amp;"'!$a:$a"),$A34,INDIRECT("'"&amp;O[O]&amp;"'!"&amp;ADDRESS(1, COLUMN(O:O), 2)&amp;":"&amp;ADDRESS(1, COLUMN(O:O), 2)))),))</f>
        <v/>
      </c>
      <c r="Q34" s="917" t="str">
        <f ca="1">IF(SUMPRODUCT(SUMIF(INDIRECT("'"&amp;O[O]&amp;"'!$a:$a"),$A34,INDIRECT("'"&amp;O[O]&amp;"'!"&amp;ADDRESS(1, COLUMN(P:P), 2)&amp;":"&amp;ADDRESS(1, COLUMN(P:P), 2))))=0, "", IFERROR(SUMPRODUCT(SUMIF(INDIRECT("'"&amp;O[O]&amp;"'!$a:$a"),$A34,INDIRECT("'"&amp;O[O]&amp;"'!"&amp;ADDRESS(1, COLUMN(P:P), 2)&amp;":"&amp;ADDRESS(1, COLUMN(P:P), 2)))),))</f>
        <v/>
      </c>
      <c r="R34" s="917" t="str">
        <f ca="1">IF(SUMPRODUCT(SUMIF(INDIRECT("'"&amp;O[O]&amp;"'!$a:$a"),$A34,INDIRECT("'"&amp;O[O]&amp;"'!"&amp;ADDRESS(1, COLUMN(Q:Q), 2)&amp;":"&amp;ADDRESS(1, COLUMN(Q:Q), 2))))=0, "", IFERROR(SUMPRODUCT(SUMIF(INDIRECT("'"&amp;O[O]&amp;"'!$a:$a"),$A34,INDIRECT("'"&amp;O[O]&amp;"'!"&amp;ADDRESS(1, COLUMN(Q:Q), 2)&amp;":"&amp;ADDRESS(1, COLUMN(Q:Q), 2)))),))</f>
        <v/>
      </c>
      <c r="S34" s="917" t="str">
        <f ca="1">IF(SUMPRODUCT(SUMIF(INDIRECT("'"&amp;O[O]&amp;"'!$a:$a"),$A34,INDIRECT("'"&amp;O[O]&amp;"'!"&amp;ADDRESS(1, COLUMN(R:R), 2)&amp;":"&amp;ADDRESS(1, COLUMN(R:R), 2))))=0, "", IFERROR(SUMPRODUCT(SUMIF(INDIRECT("'"&amp;O[O]&amp;"'!$a:$a"),$A34,INDIRECT("'"&amp;O[O]&amp;"'!"&amp;ADDRESS(1, COLUMN(R:R), 2)&amp;":"&amp;ADDRESS(1, COLUMN(R:R), 2)))),))</f>
        <v/>
      </c>
      <c r="T34" s="917" t="str">
        <f ca="1">IF(SUMPRODUCT(SUMIF(INDIRECT("'"&amp;O[O]&amp;"'!$a:$a"),$A34,INDIRECT("'"&amp;O[O]&amp;"'!"&amp;ADDRESS(1, COLUMN(S:S), 2)&amp;":"&amp;ADDRESS(1, COLUMN(S:S), 2))))=0, "", IFERROR(SUMPRODUCT(SUMIF(INDIRECT("'"&amp;O[O]&amp;"'!$a:$a"),$A34,INDIRECT("'"&amp;O[O]&amp;"'!"&amp;ADDRESS(1, COLUMN(S:S), 2)&amp;":"&amp;ADDRESS(1, COLUMN(S:S), 2)))),))</f>
        <v/>
      </c>
      <c r="U34" s="917" t="str">
        <f ca="1">IF(SUMPRODUCT(SUMIF(INDIRECT("'"&amp;O[O]&amp;"'!$a:$a"),$A34,INDIRECT("'"&amp;O[O]&amp;"'!"&amp;ADDRESS(1, COLUMN(T:T), 2)&amp;":"&amp;ADDRESS(1, COLUMN(T:T), 2))))=0, "", IFERROR(SUMPRODUCT(SUMIF(INDIRECT("'"&amp;O[O]&amp;"'!$a:$a"),$A34,INDIRECT("'"&amp;O[O]&amp;"'!"&amp;ADDRESS(1, COLUMN(T:T), 2)&amp;":"&amp;ADDRESS(1, COLUMN(T:T), 2)))),))</f>
        <v/>
      </c>
      <c r="V34" s="113" t="str">
        <f t="shared" ca="1" si="5"/>
        <v/>
      </c>
      <c r="W34" s="917" t="str">
        <f ca="1">IF(SUMPRODUCT(SUMIF(INDIRECT("'"&amp;O[O]&amp;"'!$a:$a"),$A34,INDIRECT("'"&amp;O[O]&amp;"'!"&amp;ADDRESS(1, COLUMN(U:U), 2)&amp;":"&amp;ADDRESS(1, COLUMN(U:U), 2))))=0, "", IFERROR(SUMPRODUCT(SUMIF(INDIRECT("'"&amp;O[O]&amp;"'!$a:$a"),$A34,INDIRECT("'"&amp;O[O]&amp;"'!"&amp;ADDRESS(1, COLUMN(U:U), 2)&amp;":"&amp;ADDRESS(1, COLUMN(U:U), 2)))),))</f>
        <v/>
      </c>
      <c r="X34" s="917" t="str">
        <f ca="1">IF(SUMPRODUCT(SUMIF(INDIRECT("'"&amp;O[O]&amp;"'!$a:$a"),$A34,INDIRECT("'"&amp;O[O]&amp;"'!"&amp;ADDRESS(1, COLUMN(V:V), 2)&amp;":"&amp;ADDRESS(1, COLUMN(V:V), 2))))=0, "", IFERROR(SUMPRODUCT(SUMIF(INDIRECT("'"&amp;O[O]&amp;"'!$a:$a"),$A34,INDIRECT("'"&amp;O[O]&amp;"'!"&amp;ADDRESS(1, COLUMN(V:V), 2)&amp;":"&amp;ADDRESS(1, COLUMN(V:V), 2)))),))</f>
        <v/>
      </c>
      <c r="Y34" s="917" t="str">
        <f ca="1">IF(SUMPRODUCT(SUMIF(INDIRECT("'"&amp;O[O]&amp;"'!$a:$a"),$A34,INDIRECT("'"&amp;O[O]&amp;"'!"&amp;ADDRESS(1, COLUMN(W:W), 2)&amp;":"&amp;ADDRESS(1, COLUMN(W:W), 2))))=0, "", IFERROR(SUMPRODUCT(SUMIF(INDIRECT("'"&amp;O[O]&amp;"'!$a:$a"),$A34,INDIRECT("'"&amp;O[O]&amp;"'!"&amp;ADDRESS(1, COLUMN(W:W), 2)&amp;":"&amp;ADDRESS(1, COLUMN(W:W), 2)))),))</f>
        <v/>
      </c>
      <c r="Z34" s="917" t="str">
        <f ca="1">IF(SUMPRODUCT(SUMIF(INDIRECT("'"&amp;O[O]&amp;"'!$a:$a"),$A34,INDIRECT("'"&amp;O[O]&amp;"'!"&amp;ADDRESS(1, COLUMN(X:X), 2)&amp;":"&amp;ADDRESS(1, COLUMN(X:X), 2))))=0, "", IFERROR(SUMPRODUCT(SUMIF(INDIRECT("'"&amp;O[O]&amp;"'!$a:$a"),$A34,INDIRECT("'"&amp;O[O]&amp;"'!"&amp;ADDRESS(1, COLUMN(X:X), 2)&amp;":"&amp;ADDRESS(1, COLUMN(X:X), 2)))),))</f>
        <v/>
      </c>
      <c r="AA34" s="917" t="str">
        <f ca="1">IF(SUMPRODUCT(SUMIF(INDIRECT("'"&amp;O[O]&amp;"'!$a:$a"),$A34,INDIRECT("'"&amp;O[O]&amp;"'!"&amp;ADDRESS(1, COLUMN(Y:Y), 2)&amp;":"&amp;ADDRESS(1, COLUMN(Y:Y), 2))))=0, "", IFERROR(SUMPRODUCT(SUMIF(INDIRECT("'"&amp;O[O]&amp;"'!$a:$a"),$A34,INDIRECT("'"&amp;O[O]&amp;"'!"&amp;ADDRESS(1, COLUMN(Y:Y), 2)&amp;":"&amp;ADDRESS(1, COLUMN(Y:Y), 2)))),))</f>
        <v/>
      </c>
      <c r="AB34" s="917" t="str">
        <f ca="1">IF(SUMPRODUCT(SUMIF(INDIRECT("'"&amp;O[O]&amp;"'!$a:$a"),$A34,INDIRECT("'"&amp;O[O]&amp;"'!"&amp;ADDRESS(1, COLUMN(Z:Z), 2)&amp;":"&amp;ADDRESS(1, COLUMN(Z:Z), 2))))=0, "", IFERROR(SUMPRODUCT(SUMIF(INDIRECT("'"&amp;O[O]&amp;"'!$a:$a"),$A34,INDIRECT("'"&amp;O[O]&amp;"'!"&amp;ADDRESS(1, COLUMN(Z:Z), 2)&amp;":"&amp;ADDRESS(1, COLUMN(Z:Z), 2)))),))</f>
        <v/>
      </c>
      <c r="AC34" s="917" t="str">
        <f ca="1">IF(SUMPRODUCT(SUMIF(INDIRECT("'"&amp;O[O]&amp;"'!$a:$a"),$A34,INDIRECT("'"&amp;O[O]&amp;"'!"&amp;ADDRESS(1, COLUMN(AA:AA), 2)&amp;":"&amp;ADDRESS(1, COLUMN(AA:AA), 2))))=0, "", IFERROR(SUMPRODUCT(SUMIF(INDIRECT("'"&amp;O[O]&amp;"'!$a:$a"),$A34,INDIRECT("'"&amp;O[O]&amp;"'!"&amp;ADDRESS(1, COLUMN(AA:AA), 2)&amp;":"&amp;ADDRESS(1, COLUMN(AA:AA), 2)))),))</f>
        <v/>
      </c>
      <c r="AD34" s="917" t="str">
        <f ca="1">IF(SUMPRODUCT(SUMIF(INDIRECT("'"&amp;O[O]&amp;"'!$a:$a"),$A34,INDIRECT("'"&amp;O[O]&amp;"'!"&amp;ADDRESS(1, COLUMN(AB:AB), 2)&amp;":"&amp;ADDRESS(1, COLUMN(AB:AB), 2))))=0, "", IFERROR(SUMPRODUCT(SUMIF(INDIRECT("'"&amp;O[O]&amp;"'!$a:$a"),$A34,INDIRECT("'"&amp;O[O]&amp;"'!"&amp;ADDRESS(1, COLUMN(AB:AB), 2)&amp;":"&amp;ADDRESS(1, COLUMN(AB:AB), 2)))),))</f>
        <v/>
      </c>
      <c r="AE34" s="917" t="str">
        <f ca="1">IF(SUMPRODUCT(SUMIF(INDIRECT("'"&amp;O[O]&amp;"'!$a:$a"),$A34,INDIRECT("'"&amp;O[O]&amp;"'!"&amp;ADDRESS(1, COLUMN(AC:AC), 2)&amp;":"&amp;ADDRESS(1, COLUMN(AC:AC), 2))))=0, "", IFERROR(SUMPRODUCT(SUMIF(INDIRECT("'"&amp;O[O]&amp;"'!$a:$a"),$A34,INDIRECT("'"&amp;O[O]&amp;"'!"&amp;ADDRESS(1, COLUMN(AC:AC), 2)&amp;":"&amp;ADDRESS(1, COLUMN(AC:AC), 2)))),))</f>
        <v/>
      </c>
      <c r="AF34" s="917" t="str">
        <f ca="1">IF(SUMPRODUCT(SUMIF(INDIRECT("'"&amp;O[O]&amp;"'!$a:$a"),$A34,INDIRECT("'"&amp;O[O]&amp;"'!"&amp;ADDRESS(1, COLUMN(AD:AD), 2)&amp;":"&amp;ADDRESS(1, COLUMN(AD:AD), 2))))=0, "", IFERROR(SUMPRODUCT(SUMIF(INDIRECT("'"&amp;O[O]&amp;"'!$a:$a"),$A34,INDIRECT("'"&amp;O[O]&amp;"'!"&amp;ADDRESS(1, COLUMN(AD:AD), 2)&amp;":"&amp;ADDRESS(1, COLUMN(AD:AD), 2)))),))</f>
        <v/>
      </c>
      <c r="AG34" s="917" t="str">
        <f ca="1">IF(SUMPRODUCT(SUMIF(INDIRECT("'"&amp;O[O]&amp;"'!$a:$a"),$A34,INDIRECT("'"&amp;O[O]&amp;"'!"&amp;ADDRESS(1, COLUMN(AE:AE), 2)&amp;":"&amp;ADDRESS(1, COLUMN(AE:AE), 2))))=0, "", IFERROR(SUMPRODUCT(SUMIF(INDIRECT("'"&amp;O[O]&amp;"'!$a:$a"),$A34,INDIRECT("'"&amp;O[O]&amp;"'!"&amp;ADDRESS(1, COLUMN(AE:AE), 2)&amp;":"&amp;ADDRESS(1, COLUMN(AE:AE), 2)))),))</f>
        <v/>
      </c>
      <c r="AH34" s="917" t="str">
        <f ca="1">IF(SUMPRODUCT(SUMIF(INDIRECT("'"&amp;O[O]&amp;"'!$a:$a"),$A34,INDIRECT("'"&amp;O[O]&amp;"'!"&amp;ADDRESS(1, COLUMN(AF:AF), 2)&amp;":"&amp;ADDRESS(1, COLUMN(AF:AF), 2))))=0, "", IFERROR(SUMPRODUCT(SUMIF(INDIRECT("'"&amp;O[O]&amp;"'!$a:$a"),$A34,INDIRECT("'"&amp;O[O]&amp;"'!"&amp;ADDRESS(1, COLUMN(AF:AF), 2)&amp;":"&amp;ADDRESS(1, COLUMN(AF:AF), 2)))),))</f>
        <v/>
      </c>
      <c r="AI34" s="917" t="str">
        <f ca="1">IF(SUMPRODUCT(SUMIF(INDIRECT("'"&amp;O[O]&amp;"'!$a:$a"),$A34,INDIRECT("'"&amp;O[O]&amp;"'!"&amp;ADDRESS(1, COLUMN(AG:AG), 2)&amp;":"&amp;ADDRESS(1, COLUMN(AG:AG), 2))))=0, "", IFERROR(SUMPRODUCT(SUMIF(INDIRECT("'"&amp;O[O]&amp;"'!$a:$a"),$A34,INDIRECT("'"&amp;O[O]&amp;"'!"&amp;ADDRESS(1, COLUMN(AG:AG), 2)&amp;":"&amp;ADDRESS(1, COLUMN(AG:AG), 2)))),))</f>
        <v/>
      </c>
      <c r="AJ34" s="917" t="str">
        <f ca="1">IF(SUMPRODUCT(SUMIF(INDIRECT("'"&amp;O[O]&amp;"'!$a:$a"),$A34,INDIRECT("'"&amp;O[O]&amp;"'!"&amp;ADDRESS(1, COLUMN(AH:AH), 2)&amp;":"&amp;ADDRESS(1, COLUMN(AH:AH), 2))))=0, "", IFERROR(SUMPRODUCT(SUMIF(INDIRECT("'"&amp;O[O]&amp;"'!$a:$a"),$A34,INDIRECT("'"&amp;O[O]&amp;"'!"&amp;ADDRESS(1, COLUMN(AH:AH), 2)&amp;":"&amp;ADDRESS(1, COLUMN(AH:AH), 2)))),))</f>
        <v/>
      </c>
      <c r="AK34" s="917" t="str">
        <f ca="1">IF(SUMPRODUCT(SUMIF(INDIRECT("'"&amp;O[O]&amp;"'!$a:$a"),$A34,INDIRECT("'"&amp;O[O]&amp;"'!"&amp;ADDRESS(1, COLUMN(AI:AI), 2)&amp;":"&amp;ADDRESS(1, COLUMN(AI:AI), 2))))=0, "", IFERROR(SUMPRODUCT(SUMIF(INDIRECT("'"&amp;O[O]&amp;"'!$a:$a"),$A34,INDIRECT("'"&amp;O[O]&amp;"'!"&amp;ADDRESS(1, COLUMN(AI:AI), 2)&amp;":"&amp;ADDRESS(1, COLUMN(AI:AI), 2)))),))</f>
        <v/>
      </c>
      <c r="AL34" s="919" t="str">
        <f ca="1">IF(SUMPRODUCT(SUMIF(INDIRECT("'"&amp;O[O]&amp;"'!$a:$a"),$A34,INDIRECT("'"&amp;O[O]&amp;"'!"&amp;ADDRESS(1, COLUMN(AJ:AJ), 2)&amp;":"&amp;ADDRESS(1, COLUMN(AJ:AJ), 2))))=0, "", IFERROR(SUMPRODUCT(SUMIF(INDIRECT("'"&amp;O[O]&amp;"'!$a:$a"),$A34,INDIRECT("'"&amp;O[O]&amp;"'!"&amp;ADDRESS(1, COLUMN(AJ:AJ), 2)&amp;":"&amp;ADDRESS(1, COLUMN(AJ:AJ), 2)))),))</f>
        <v/>
      </c>
    </row>
    <row r="35" spans="1:38" s="763" customFormat="1">
      <c r="A35" s="920" t="s">
        <v>568</v>
      </c>
      <c r="B35" s="921" t="s">
        <v>43</v>
      </c>
      <c r="C35" s="921"/>
      <c r="D35" s="921"/>
      <c r="E35" s="917" t="str">
        <f ca="1">IFERROR(IF(SUMPRODUCT(SUMIF(INDIRECT("'"&amp;O[O]&amp;"'!$a:$a"),$A35,INDIRECT("'"&amp;O[O]&amp;"'!"&amp;ADDRESS(1, COLUMN(F:F), 2)&amp;":"&amp;ADDRESS(1, COLUMN(F:F), 2))))=0, "", SUMPRODUCT(SUMIF(INDIRECT("'"&amp;O[O]&amp;"'!$a:$a"),$A35,INDIRECT("'"&amp;O[O]&amp;"'!"&amp;ADDRESS(1, COLUMN(F:F), 2)&amp;":"&amp;ADDRESS(1, COLUMN(F:F), 2))))),)</f>
        <v/>
      </c>
      <c r="F35" s="917" t="str">
        <f ca="1">IFERROR(IF(SUMPRODUCT(SUMIF(INDIRECT("'"&amp;O[O]&amp;"'!$a:$a"),$A35,INDIRECT("'"&amp;O[O]&amp;"'!"&amp;ADDRESS(1, COLUMN(G:G), 2)&amp;":"&amp;ADDRESS(1, COLUMN(G:G), 2))))=0, "", SUMPRODUCT(SUMIF(INDIRECT("'"&amp;O[O]&amp;"'!$a:$a"),$A35,INDIRECT("'"&amp;O[O]&amp;"'!"&amp;ADDRESS(1, COLUMN(G:G), 2)&amp;":"&amp;ADDRESS(1, COLUMN(G:G), 2))))),)</f>
        <v/>
      </c>
      <c r="G35" s="914">
        <f t="shared" ca="1" si="4"/>
        <v>11</v>
      </c>
      <c r="H35" s="917" t="str">
        <f ca="1">IFERROR(IF(SUMPRODUCT(SUMIF(INDIRECT("'"&amp;O[O]&amp;"'!$a:$a"),$A35,INDIRECT("'"&amp;O[O]&amp;"'!"&amp;ADDRESS(1, COLUMN(I:I), 2)&amp;":"&amp;ADDRESS(1, COLUMN(I:I), 2))))=0, "", SUMPRODUCT(SUMIF(INDIRECT("'"&amp;O[O]&amp;"'!$a:$a"),$A35,INDIRECT("'"&amp;O[O]&amp;"'!"&amp;ADDRESS(1, COLUMN(I:I), 2)&amp;":"&amp;ADDRESS(1, COLUMN(I:I), 2))))),)</f>
        <v/>
      </c>
      <c r="I35" s="917">
        <f ca="1">IFERROR(IF(SUMPRODUCT(SUMIF(INDIRECT("'"&amp;O[O]&amp;"'!$a:$a"),$A35,INDIRECT("'"&amp;O[O]&amp;"'!"&amp;ADDRESS(1, COLUMN(J:J), 2)&amp;":"&amp;ADDRESS(1, COLUMN(J:J), 2))))=0, "", SUMPRODUCT(SUMIF(INDIRECT("'"&amp;O[O]&amp;"'!$a:$a"),$A35,INDIRECT("'"&amp;O[O]&amp;"'!"&amp;ADDRESS(1, COLUMN(J:J), 2)&amp;":"&amp;ADDRESS(1, COLUMN(J:J), 2))))),)</f>
        <v>11</v>
      </c>
      <c r="J35" s="917" t="str">
        <f ca="1">IFERROR(IF(SUMPRODUCT(SUMIF(INDIRECT("'"&amp;O[O]&amp;"'!$a:$a"),$A35,INDIRECT("'"&amp;O[O]&amp;"'!"&amp;ADDRESS(1, COLUMN(K:K), 2)&amp;":"&amp;ADDRESS(1, COLUMN(K:K), 2))))=0, "", SUMPRODUCT(SUMIF(INDIRECT("'"&amp;O[O]&amp;"'!$a:$a"),$A35,INDIRECT("'"&amp;O[O]&amp;"'!"&amp;ADDRESS(1, COLUMN(K:K), 2)&amp;":"&amp;ADDRESS(1, COLUMN(K:K), 2))))),)</f>
        <v/>
      </c>
      <c r="K35" s="922" t="s">
        <v>776</v>
      </c>
      <c r="L35" s="922" t="s">
        <v>776</v>
      </c>
      <c r="M35" s="917" t="str">
        <f ca="1">IF(SUMPRODUCT(SUMIF(INDIRECT("'"&amp;O[O]&amp;"'!$a:$a"),$A35,INDIRECT("'"&amp;O[O]&amp;"'!"&amp;ADDRESS(1, COLUMN(L:L), 2)&amp;":"&amp;ADDRESS(1, COLUMN(L:L), 2))))=0, "", IFERROR(SUMPRODUCT(SUMIF(INDIRECT("'"&amp;O[O]&amp;"'!$a:$a"),$A35,INDIRECT("'"&amp;O[O]&amp;"'!"&amp;ADDRESS(1, COLUMN(L:L), 2)&amp;":"&amp;ADDRESS(1, COLUMN(L:L), 2)))),))</f>
        <v/>
      </c>
      <c r="N35" s="917" t="str">
        <f ca="1">IF(SUMPRODUCT(SUMIF(INDIRECT("'"&amp;O[O]&amp;"'!$a:$a"),$A35,INDIRECT("'"&amp;O[O]&amp;"'!"&amp;ADDRESS(1, COLUMN(M:M), 2)&amp;":"&amp;ADDRESS(1, COLUMN(M:M), 2))))=0, "", IFERROR(SUMPRODUCT(SUMIF(INDIRECT("'"&amp;O[O]&amp;"'!$a:$a"),$A35,INDIRECT("'"&amp;O[O]&amp;"'!"&amp;ADDRESS(1, COLUMN(M:M), 2)&amp;":"&amp;ADDRESS(1, COLUMN(M:M), 2)))),))</f>
        <v/>
      </c>
      <c r="O35" s="917" t="str">
        <f ca="1">IF(SUMPRODUCT(SUMIF(INDIRECT("'"&amp;O[O]&amp;"'!$a:$a"),$A35,INDIRECT("'"&amp;O[O]&amp;"'!"&amp;ADDRESS(1, COLUMN(N:N), 2)&amp;":"&amp;ADDRESS(1, COLUMN(N:N), 2))))=0, "", IFERROR(SUMPRODUCT(SUMIF(INDIRECT("'"&amp;O[O]&amp;"'!$a:$a"),$A35,INDIRECT("'"&amp;O[O]&amp;"'!"&amp;ADDRESS(1, COLUMN(N:N), 2)&amp;":"&amp;ADDRESS(1, COLUMN(N:N), 2)))),))</f>
        <v/>
      </c>
      <c r="P35" s="917" t="str">
        <f ca="1">IF(SUMPRODUCT(SUMIF(INDIRECT("'"&amp;O[O]&amp;"'!$a:$a"),$A35,INDIRECT("'"&amp;O[O]&amp;"'!"&amp;ADDRESS(1, COLUMN(O:O), 2)&amp;":"&amp;ADDRESS(1, COLUMN(O:O), 2))))=0, "", IFERROR(SUMPRODUCT(SUMIF(INDIRECT("'"&amp;O[O]&amp;"'!$a:$a"),$A35,INDIRECT("'"&amp;O[O]&amp;"'!"&amp;ADDRESS(1, COLUMN(O:O), 2)&amp;":"&amp;ADDRESS(1, COLUMN(O:O), 2)))),))</f>
        <v/>
      </c>
      <c r="Q35" s="917" t="str">
        <f ca="1">IF(SUMPRODUCT(SUMIF(INDIRECT("'"&amp;O[O]&amp;"'!$a:$a"),$A35,INDIRECT("'"&amp;O[O]&amp;"'!"&amp;ADDRESS(1, COLUMN(P:P), 2)&amp;":"&amp;ADDRESS(1, COLUMN(P:P), 2))))=0, "", IFERROR(SUMPRODUCT(SUMIF(INDIRECT("'"&amp;O[O]&amp;"'!$a:$a"),$A35,INDIRECT("'"&amp;O[O]&amp;"'!"&amp;ADDRESS(1, COLUMN(P:P), 2)&amp;":"&amp;ADDRESS(1, COLUMN(P:P), 2)))),))</f>
        <v/>
      </c>
      <c r="R35" s="917" t="str">
        <f ca="1">IF(SUMPRODUCT(SUMIF(INDIRECT("'"&amp;O[O]&amp;"'!$a:$a"),$A35,INDIRECT("'"&amp;O[O]&amp;"'!"&amp;ADDRESS(1, COLUMN(Q:Q), 2)&amp;":"&amp;ADDRESS(1, COLUMN(Q:Q), 2))))=0, "", IFERROR(SUMPRODUCT(SUMIF(INDIRECT("'"&amp;O[O]&amp;"'!$a:$a"),$A35,INDIRECT("'"&amp;O[O]&amp;"'!"&amp;ADDRESS(1, COLUMN(Q:Q), 2)&amp;":"&amp;ADDRESS(1, COLUMN(Q:Q), 2)))),))</f>
        <v/>
      </c>
      <c r="S35" s="917" t="str">
        <f ca="1">IF(SUMPRODUCT(SUMIF(INDIRECT("'"&amp;O[O]&amp;"'!$a:$a"),$A35,INDIRECT("'"&amp;O[O]&amp;"'!"&amp;ADDRESS(1, COLUMN(R:R), 2)&amp;":"&amp;ADDRESS(1, COLUMN(R:R), 2))))=0, "", IFERROR(SUMPRODUCT(SUMIF(INDIRECT("'"&amp;O[O]&amp;"'!$a:$a"),$A35,INDIRECT("'"&amp;O[O]&amp;"'!"&amp;ADDRESS(1, COLUMN(R:R), 2)&amp;":"&amp;ADDRESS(1, COLUMN(R:R), 2)))),))</f>
        <v/>
      </c>
      <c r="T35" s="917" t="str">
        <f ca="1">IF(SUMPRODUCT(SUMIF(INDIRECT("'"&amp;O[O]&amp;"'!$a:$a"),$A35,INDIRECT("'"&amp;O[O]&amp;"'!"&amp;ADDRESS(1, COLUMN(S:S), 2)&amp;":"&amp;ADDRESS(1, COLUMN(S:S), 2))))=0, "", IFERROR(SUMPRODUCT(SUMIF(INDIRECT("'"&amp;O[O]&amp;"'!$a:$a"),$A35,INDIRECT("'"&amp;O[O]&amp;"'!"&amp;ADDRESS(1, COLUMN(S:S), 2)&amp;":"&amp;ADDRESS(1, COLUMN(S:S), 2)))),))</f>
        <v/>
      </c>
      <c r="U35" s="917" t="str">
        <f ca="1">IF(SUMPRODUCT(SUMIF(INDIRECT("'"&amp;O[O]&amp;"'!$a:$a"),$A35,INDIRECT("'"&amp;O[O]&amp;"'!"&amp;ADDRESS(1, COLUMN(T:T), 2)&amp;":"&amp;ADDRESS(1, COLUMN(T:T), 2))))=0, "", IFERROR(SUMPRODUCT(SUMIF(INDIRECT("'"&amp;O[O]&amp;"'!$a:$a"),$A35,INDIRECT("'"&amp;O[O]&amp;"'!"&amp;ADDRESS(1, COLUMN(T:T), 2)&amp;":"&amp;ADDRESS(1, COLUMN(T:T), 2)))),))</f>
        <v/>
      </c>
      <c r="V35" s="113" t="str">
        <f t="shared" ca="1" si="5"/>
        <v/>
      </c>
      <c r="W35" s="917" t="str">
        <f ca="1">IF(SUMPRODUCT(SUMIF(INDIRECT("'"&amp;O[O]&amp;"'!$a:$a"),$A35,INDIRECT("'"&amp;O[O]&amp;"'!"&amp;ADDRESS(1, COLUMN(U:U), 2)&amp;":"&amp;ADDRESS(1, COLUMN(U:U), 2))))=0, "", IFERROR(SUMPRODUCT(SUMIF(INDIRECT("'"&amp;O[O]&amp;"'!$a:$a"),$A35,INDIRECT("'"&amp;O[O]&amp;"'!"&amp;ADDRESS(1, COLUMN(U:U), 2)&amp;":"&amp;ADDRESS(1, COLUMN(U:U), 2)))),))</f>
        <v/>
      </c>
      <c r="X35" s="917" t="str">
        <f ca="1">IF(SUMPRODUCT(SUMIF(INDIRECT("'"&amp;O[O]&amp;"'!$a:$a"),$A35,INDIRECT("'"&amp;O[O]&amp;"'!"&amp;ADDRESS(1, COLUMN(V:V), 2)&amp;":"&amp;ADDRESS(1, COLUMN(V:V), 2))))=0, "", IFERROR(SUMPRODUCT(SUMIF(INDIRECT("'"&amp;O[O]&amp;"'!$a:$a"),$A35,INDIRECT("'"&amp;O[O]&amp;"'!"&amp;ADDRESS(1, COLUMN(V:V), 2)&amp;":"&amp;ADDRESS(1, COLUMN(V:V), 2)))),))</f>
        <v/>
      </c>
      <c r="Y35" s="917" t="str">
        <f ca="1">IF(SUMPRODUCT(SUMIF(INDIRECT("'"&amp;O[O]&amp;"'!$a:$a"),$A35,INDIRECT("'"&amp;O[O]&amp;"'!"&amp;ADDRESS(1, COLUMN(W:W), 2)&amp;":"&amp;ADDRESS(1, COLUMN(W:W), 2))))=0, "", IFERROR(SUMPRODUCT(SUMIF(INDIRECT("'"&amp;O[O]&amp;"'!$a:$a"),$A35,INDIRECT("'"&amp;O[O]&amp;"'!"&amp;ADDRESS(1, COLUMN(W:W), 2)&amp;":"&amp;ADDRESS(1, COLUMN(W:W), 2)))),))</f>
        <v/>
      </c>
      <c r="Z35" s="917" t="str">
        <f ca="1">IF(SUMPRODUCT(SUMIF(INDIRECT("'"&amp;O[O]&amp;"'!$a:$a"),$A35,INDIRECT("'"&amp;O[O]&amp;"'!"&amp;ADDRESS(1, COLUMN(X:X), 2)&amp;":"&amp;ADDRESS(1, COLUMN(X:X), 2))))=0, "", IFERROR(SUMPRODUCT(SUMIF(INDIRECT("'"&amp;O[O]&amp;"'!$a:$a"),$A35,INDIRECT("'"&amp;O[O]&amp;"'!"&amp;ADDRESS(1, COLUMN(X:X), 2)&amp;":"&amp;ADDRESS(1, COLUMN(X:X), 2)))),))</f>
        <v/>
      </c>
      <c r="AA35" s="917" t="str">
        <f ca="1">IF(SUMPRODUCT(SUMIF(INDIRECT("'"&amp;O[O]&amp;"'!$a:$a"),$A35,INDIRECT("'"&amp;O[O]&amp;"'!"&amp;ADDRESS(1, COLUMN(Y:Y), 2)&amp;":"&amp;ADDRESS(1, COLUMN(Y:Y), 2))))=0, "", IFERROR(SUMPRODUCT(SUMIF(INDIRECT("'"&amp;O[O]&amp;"'!$a:$a"),$A35,INDIRECT("'"&amp;O[O]&amp;"'!"&amp;ADDRESS(1, COLUMN(Y:Y), 2)&amp;":"&amp;ADDRESS(1, COLUMN(Y:Y), 2)))),))</f>
        <v/>
      </c>
      <c r="AB35" s="917" t="str">
        <f ca="1">IF(SUMPRODUCT(SUMIF(INDIRECT("'"&amp;O[O]&amp;"'!$a:$a"),$A35,INDIRECT("'"&amp;O[O]&amp;"'!"&amp;ADDRESS(1, COLUMN(Z:Z), 2)&amp;":"&amp;ADDRESS(1, COLUMN(Z:Z), 2))))=0, "", IFERROR(SUMPRODUCT(SUMIF(INDIRECT("'"&amp;O[O]&amp;"'!$a:$a"),$A35,INDIRECT("'"&amp;O[O]&amp;"'!"&amp;ADDRESS(1, COLUMN(Z:Z), 2)&amp;":"&amp;ADDRESS(1, COLUMN(Z:Z), 2)))),))</f>
        <v/>
      </c>
      <c r="AC35" s="917" t="str">
        <f ca="1">IF(SUMPRODUCT(SUMIF(INDIRECT("'"&amp;O[O]&amp;"'!$a:$a"),$A35,INDIRECT("'"&amp;O[O]&amp;"'!"&amp;ADDRESS(1, COLUMN(AA:AA), 2)&amp;":"&amp;ADDRESS(1, COLUMN(AA:AA), 2))))=0, "", IFERROR(SUMPRODUCT(SUMIF(INDIRECT("'"&amp;O[O]&amp;"'!$a:$a"),$A35,INDIRECT("'"&amp;O[O]&amp;"'!"&amp;ADDRESS(1, COLUMN(AA:AA), 2)&amp;":"&amp;ADDRESS(1, COLUMN(AA:AA), 2)))),))</f>
        <v/>
      </c>
      <c r="AD35" s="917" t="str">
        <f ca="1">IF(SUMPRODUCT(SUMIF(INDIRECT("'"&amp;O[O]&amp;"'!$a:$a"),$A35,INDIRECT("'"&amp;O[O]&amp;"'!"&amp;ADDRESS(1, COLUMN(AB:AB), 2)&amp;":"&amp;ADDRESS(1, COLUMN(AB:AB), 2))))=0, "", IFERROR(SUMPRODUCT(SUMIF(INDIRECT("'"&amp;O[O]&amp;"'!$a:$a"),$A35,INDIRECT("'"&amp;O[O]&amp;"'!"&amp;ADDRESS(1, COLUMN(AB:AB), 2)&amp;":"&amp;ADDRESS(1, COLUMN(AB:AB), 2)))),))</f>
        <v/>
      </c>
      <c r="AE35" s="917" t="str">
        <f ca="1">IF(SUMPRODUCT(SUMIF(INDIRECT("'"&amp;O[O]&amp;"'!$a:$a"),$A35,INDIRECT("'"&amp;O[O]&amp;"'!"&amp;ADDRESS(1, COLUMN(AC:AC), 2)&amp;":"&amp;ADDRESS(1, COLUMN(AC:AC), 2))))=0, "", IFERROR(SUMPRODUCT(SUMIF(INDIRECT("'"&amp;O[O]&amp;"'!$a:$a"),$A35,INDIRECT("'"&amp;O[O]&amp;"'!"&amp;ADDRESS(1, COLUMN(AC:AC), 2)&amp;":"&amp;ADDRESS(1, COLUMN(AC:AC), 2)))),))</f>
        <v/>
      </c>
      <c r="AF35" s="917" t="str">
        <f ca="1">IF(SUMPRODUCT(SUMIF(INDIRECT("'"&amp;O[O]&amp;"'!$a:$a"),$A35,INDIRECT("'"&amp;O[O]&amp;"'!"&amp;ADDRESS(1, COLUMN(AD:AD), 2)&amp;":"&amp;ADDRESS(1, COLUMN(AD:AD), 2))))=0, "", IFERROR(SUMPRODUCT(SUMIF(INDIRECT("'"&amp;O[O]&amp;"'!$a:$a"),$A35,INDIRECT("'"&amp;O[O]&amp;"'!"&amp;ADDRESS(1, COLUMN(AD:AD), 2)&amp;":"&amp;ADDRESS(1, COLUMN(AD:AD), 2)))),))</f>
        <v/>
      </c>
      <c r="AG35" s="917" t="str">
        <f ca="1">IF(SUMPRODUCT(SUMIF(INDIRECT("'"&amp;O[O]&amp;"'!$a:$a"),$A35,INDIRECT("'"&amp;O[O]&amp;"'!"&amp;ADDRESS(1, COLUMN(AE:AE), 2)&amp;":"&amp;ADDRESS(1, COLUMN(AE:AE), 2))))=0, "", IFERROR(SUMPRODUCT(SUMIF(INDIRECT("'"&amp;O[O]&amp;"'!$a:$a"),$A35,INDIRECT("'"&amp;O[O]&amp;"'!"&amp;ADDRESS(1, COLUMN(AE:AE), 2)&amp;":"&amp;ADDRESS(1, COLUMN(AE:AE), 2)))),))</f>
        <v/>
      </c>
      <c r="AH35" s="917" t="str">
        <f ca="1">IF(SUMPRODUCT(SUMIF(INDIRECT("'"&amp;O[O]&amp;"'!$a:$a"),$A35,INDIRECT("'"&amp;O[O]&amp;"'!"&amp;ADDRESS(1, COLUMN(AF:AF), 2)&amp;":"&amp;ADDRESS(1, COLUMN(AF:AF), 2))))=0, "", IFERROR(SUMPRODUCT(SUMIF(INDIRECT("'"&amp;O[O]&amp;"'!$a:$a"),$A35,INDIRECT("'"&amp;O[O]&amp;"'!"&amp;ADDRESS(1, COLUMN(AF:AF), 2)&amp;":"&amp;ADDRESS(1, COLUMN(AF:AF), 2)))),))</f>
        <v/>
      </c>
      <c r="AI35" s="917" t="str">
        <f ca="1">IF(SUMPRODUCT(SUMIF(INDIRECT("'"&amp;O[O]&amp;"'!$a:$a"),$A35,INDIRECT("'"&amp;O[O]&amp;"'!"&amp;ADDRESS(1, COLUMN(AG:AG), 2)&amp;":"&amp;ADDRESS(1, COLUMN(AG:AG), 2))))=0, "", IFERROR(SUMPRODUCT(SUMIF(INDIRECT("'"&amp;O[O]&amp;"'!$a:$a"),$A35,INDIRECT("'"&amp;O[O]&amp;"'!"&amp;ADDRESS(1, COLUMN(AG:AG), 2)&amp;":"&amp;ADDRESS(1, COLUMN(AG:AG), 2)))),))</f>
        <v/>
      </c>
      <c r="AJ35" s="917" t="str">
        <f ca="1">IF(SUMPRODUCT(SUMIF(INDIRECT("'"&amp;O[O]&amp;"'!$a:$a"),$A35,INDIRECT("'"&amp;O[O]&amp;"'!"&amp;ADDRESS(1, COLUMN(AH:AH), 2)&amp;":"&amp;ADDRESS(1, COLUMN(AH:AH), 2))))=0, "", IFERROR(SUMPRODUCT(SUMIF(INDIRECT("'"&amp;O[O]&amp;"'!$a:$a"),$A35,INDIRECT("'"&amp;O[O]&amp;"'!"&amp;ADDRESS(1, COLUMN(AH:AH), 2)&amp;":"&amp;ADDRESS(1, COLUMN(AH:AH), 2)))),))</f>
        <v/>
      </c>
      <c r="AK35" s="917" t="str">
        <f ca="1">IF(SUMPRODUCT(SUMIF(INDIRECT("'"&amp;O[O]&amp;"'!$a:$a"),$A35,INDIRECT("'"&amp;O[O]&amp;"'!"&amp;ADDRESS(1, COLUMN(AI:AI), 2)&amp;":"&amp;ADDRESS(1, COLUMN(AI:AI), 2))))=0, "", IFERROR(SUMPRODUCT(SUMIF(INDIRECT("'"&amp;O[O]&amp;"'!$a:$a"),$A35,INDIRECT("'"&amp;O[O]&amp;"'!"&amp;ADDRESS(1, COLUMN(AI:AI), 2)&amp;":"&amp;ADDRESS(1, COLUMN(AI:AI), 2)))),))</f>
        <v/>
      </c>
      <c r="AL35" s="919" t="str">
        <f ca="1">IF(SUMPRODUCT(SUMIF(INDIRECT("'"&amp;O[O]&amp;"'!$a:$a"),$A35,INDIRECT("'"&amp;O[O]&amp;"'!"&amp;ADDRESS(1, COLUMN(AJ:AJ), 2)&amp;":"&amp;ADDRESS(1, COLUMN(AJ:AJ), 2))))=0, "", IFERROR(SUMPRODUCT(SUMIF(INDIRECT("'"&amp;O[O]&amp;"'!$a:$a"),$A35,INDIRECT("'"&amp;O[O]&amp;"'!"&amp;ADDRESS(1, COLUMN(AJ:AJ), 2)&amp;":"&amp;ADDRESS(1, COLUMN(AJ:AJ), 2)))),))</f>
        <v/>
      </c>
    </row>
    <row r="36" spans="1:38" s="763" customFormat="1">
      <c r="A36" s="920" t="s">
        <v>797</v>
      </c>
      <c r="B36" s="921"/>
      <c r="C36" s="921"/>
      <c r="D36" s="921"/>
      <c r="E36" s="917" t="str">
        <f ca="1">IFERROR(IF(SUMPRODUCT(SUMIF(INDIRECT("'"&amp;O[O]&amp;"'!$a:$a"),$A36,INDIRECT("'"&amp;O[O]&amp;"'!"&amp;ADDRESS(1, COLUMN(F:F), 2)&amp;":"&amp;ADDRESS(1, COLUMN(F:F), 2))))=0, "", SUMPRODUCT(SUMIF(INDIRECT("'"&amp;O[O]&amp;"'!$a:$a"),$A36,INDIRECT("'"&amp;O[O]&amp;"'!"&amp;ADDRESS(1, COLUMN(F:F), 2)&amp;":"&amp;ADDRESS(1, COLUMN(F:F), 2))))),)</f>
        <v/>
      </c>
      <c r="F36" s="917" t="str">
        <f ca="1">IFERROR(IF(SUMPRODUCT(SUMIF(INDIRECT("'"&amp;O[O]&amp;"'!$a:$a"),$A36,INDIRECT("'"&amp;O[O]&amp;"'!"&amp;ADDRESS(1, COLUMN(G:G), 2)&amp;":"&amp;ADDRESS(1, COLUMN(G:G), 2))))=0, "", SUMPRODUCT(SUMIF(INDIRECT("'"&amp;O[O]&amp;"'!$a:$a"),$A36,INDIRECT("'"&amp;O[O]&amp;"'!"&amp;ADDRESS(1, COLUMN(G:G), 2)&amp;":"&amp;ADDRESS(1, COLUMN(G:G), 2))))),)</f>
        <v/>
      </c>
      <c r="G36" s="914" t="str">
        <f t="shared" ca="1" si="4"/>
        <v/>
      </c>
      <c r="H36" s="917" t="str">
        <f ca="1">IFERROR(IF(SUMPRODUCT(SUMIF(INDIRECT("'"&amp;O[O]&amp;"'!$a:$a"),$A36,INDIRECT("'"&amp;O[O]&amp;"'!"&amp;ADDRESS(1, COLUMN(I:I), 2)&amp;":"&amp;ADDRESS(1, COLUMN(I:I), 2))))=0, "", SUMPRODUCT(SUMIF(INDIRECT("'"&amp;O[O]&amp;"'!$a:$a"),$A36,INDIRECT("'"&amp;O[O]&amp;"'!"&amp;ADDRESS(1, COLUMN(I:I), 2)&amp;":"&amp;ADDRESS(1, COLUMN(I:I), 2))))),)</f>
        <v/>
      </c>
      <c r="I36" s="917" t="str">
        <f ca="1">IFERROR(IF(SUMPRODUCT(SUMIF(INDIRECT("'"&amp;O[O]&amp;"'!$a:$a"),$A36,INDIRECT("'"&amp;O[O]&amp;"'!"&amp;ADDRESS(1, COLUMN(J:J), 2)&amp;":"&amp;ADDRESS(1, COLUMN(J:J), 2))))=0, "", SUMPRODUCT(SUMIF(INDIRECT("'"&amp;O[O]&amp;"'!$a:$a"),$A36,INDIRECT("'"&amp;O[O]&amp;"'!"&amp;ADDRESS(1, COLUMN(J:J), 2)&amp;":"&amp;ADDRESS(1, COLUMN(J:J), 2))))),)</f>
        <v/>
      </c>
      <c r="J36" s="917">
        <f ca="1">IFERROR(IF(SUMPRODUCT(SUMIF(INDIRECT("'"&amp;O[O]&amp;"'!$a:$a"),$A36,INDIRECT("'"&amp;O[O]&amp;"'!"&amp;ADDRESS(1, COLUMN(K:K), 2)&amp;":"&amp;ADDRESS(1, COLUMN(K:K), 2))))=0, "", SUMPRODUCT(SUMIF(INDIRECT("'"&amp;O[O]&amp;"'!$a:$a"),$A36,INDIRECT("'"&amp;O[O]&amp;"'!"&amp;ADDRESS(1, COLUMN(K:K), 2)&amp;":"&amp;ADDRESS(1, COLUMN(K:K), 2))))),)</f>
        <v>14</v>
      </c>
      <c r="K36" s="922" t="s">
        <v>776</v>
      </c>
      <c r="L36" s="922" t="s">
        <v>776</v>
      </c>
      <c r="M36" s="917" t="str">
        <f ca="1">IF(SUMPRODUCT(SUMIF(INDIRECT("'"&amp;O[O]&amp;"'!$a:$a"),$A36,INDIRECT("'"&amp;O[O]&amp;"'!"&amp;ADDRESS(1, COLUMN(L:L), 2)&amp;":"&amp;ADDRESS(1, COLUMN(L:L), 2))))=0, "", IFERROR(SUMPRODUCT(SUMIF(INDIRECT("'"&amp;O[O]&amp;"'!$a:$a"),$A36,INDIRECT("'"&amp;O[O]&amp;"'!"&amp;ADDRESS(1, COLUMN(L:L), 2)&amp;":"&amp;ADDRESS(1, COLUMN(L:L), 2)))),))</f>
        <v/>
      </c>
      <c r="N36" s="917" t="str">
        <f ca="1">IF(SUMPRODUCT(SUMIF(INDIRECT("'"&amp;O[O]&amp;"'!$a:$a"),$A36,INDIRECT("'"&amp;O[O]&amp;"'!"&amp;ADDRESS(1, COLUMN(M:M), 2)&amp;":"&amp;ADDRESS(1, COLUMN(M:M), 2))))=0, "", IFERROR(SUMPRODUCT(SUMIF(INDIRECT("'"&amp;O[O]&amp;"'!$a:$a"),$A36,INDIRECT("'"&amp;O[O]&amp;"'!"&amp;ADDRESS(1, COLUMN(M:M), 2)&amp;":"&amp;ADDRESS(1, COLUMN(M:M), 2)))),))</f>
        <v/>
      </c>
      <c r="O36" s="917" t="str">
        <f ca="1">IF(SUMPRODUCT(SUMIF(INDIRECT("'"&amp;O[O]&amp;"'!$a:$a"),$A36,INDIRECT("'"&amp;O[O]&amp;"'!"&amp;ADDRESS(1, COLUMN(N:N), 2)&amp;":"&amp;ADDRESS(1, COLUMN(N:N), 2))))=0, "", IFERROR(SUMPRODUCT(SUMIF(INDIRECT("'"&amp;O[O]&amp;"'!$a:$a"),$A36,INDIRECT("'"&amp;O[O]&amp;"'!"&amp;ADDRESS(1, COLUMN(N:N), 2)&amp;":"&amp;ADDRESS(1, COLUMN(N:N), 2)))),))</f>
        <v/>
      </c>
      <c r="P36" s="917" t="str">
        <f ca="1">IF(SUMPRODUCT(SUMIF(INDIRECT("'"&amp;O[O]&amp;"'!$a:$a"),$A36,INDIRECT("'"&amp;O[O]&amp;"'!"&amp;ADDRESS(1, COLUMN(O:O), 2)&amp;":"&amp;ADDRESS(1, COLUMN(O:O), 2))))=0, "", IFERROR(SUMPRODUCT(SUMIF(INDIRECT("'"&amp;O[O]&amp;"'!$a:$a"),$A36,INDIRECT("'"&amp;O[O]&amp;"'!"&amp;ADDRESS(1, COLUMN(O:O), 2)&amp;":"&amp;ADDRESS(1, COLUMN(O:O), 2)))),))</f>
        <v/>
      </c>
      <c r="Q36" s="917" t="str">
        <f ca="1">IF(SUMPRODUCT(SUMIF(INDIRECT("'"&amp;O[O]&amp;"'!$a:$a"),$A36,INDIRECT("'"&amp;O[O]&amp;"'!"&amp;ADDRESS(1, COLUMN(P:P), 2)&amp;":"&amp;ADDRESS(1, COLUMN(P:P), 2))))=0, "", IFERROR(SUMPRODUCT(SUMIF(INDIRECT("'"&amp;O[O]&amp;"'!$a:$a"),$A36,INDIRECT("'"&amp;O[O]&amp;"'!"&amp;ADDRESS(1, COLUMN(P:P), 2)&amp;":"&amp;ADDRESS(1, COLUMN(P:P), 2)))),))</f>
        <v/>
      </c>
      <c r="R36" s="917">
        <f ca="1">IF(SUMPRODUCT(SUMIF(INDIRECT("'"&amp;O[O]&amp;"'!$a:$a"),$A36,INDIRECT("'"&amp;O[O]&amp;"'!"&amp;ADDRESS(1, COLUMN(Q:Q), 2)&amp;":"&amp;ADDRESS(1, COLUMN(Q:Q), 2))))=0, "", IFERROR(SUMPRODUCT(SUMIF(INDIRECT("'"&amp;O[O]&amp;"'!$a:$a"),$A36,INDIRECT("'"&amp;O[O]&amp;"'!"&amp;ADDRESS(1, COLUMN(Q:Q), 2)&amp;":"&amp;ADDRESS(1, COLUMN(Q:Q), 2)))),))</f>
        <v>14</v>
      </c>
      <c r="S36" s="917" t="str">
        <f ca="1">IF(SUMPRODUCT(SUMIF(INDIRECT("'"&amp;O[O]&amp;"'!$a:$a"),$A36,INDIRECT("'"&amp;O[O]&amp;"'!"&amp;ADDRESS(1, COLUMN(R:R), 2)&amp;":"&amp;ADDRESS(1, COLUMN(R:R), 2))))=0, "", IFERROR(SUMPRODUCT(SUMIF(INDIRECT("'"&amp;O[O]&amp;"'!$a:$a"),$A36,INDIRECT("'"&amp;O[O]&amp;"'!"&amp;ADDRESS(1, COLUMN(R:R), 2)&amp;":"&amp;ADDRESS(1, COLUMN(R:R), 2)))),))</f>
        <v/>
      </c>
      <c r="T36" s="917" t="str">
        <f ca="1">IF(SUMPRODUCT(SUMIF(INDIRECT("'"&amp;O[O]&amp;"'!$a:$a"),$A36,INDIRECT("'"&amp;O[O]&amp;"'!"&amp;ADDRESS(1, COLUMN(S:S), 2)&amp;":"&amp;ADDRESS(1, COLUMN(S:S), 2))))=0, "", IFERROR(SUMPRODUCT(SUMIF(INDIRECT("'"&amp;O[O]&amp;"'!$a:$a"),$A36,INDIRECT("'"&amp;O[O]&amp;"'!"&amp;ADDRESS(1, COLUMN(S:S), 2)&amp;":"&amp;ADDRESS(1, COLUMN(S:S), 2)))),))</f>
        <v/>
      </c>
      <c r="U36" s="917" t="str">
        <f ca="1">IF(SUMPRODUCT(SUMIF(INDIRECT("'"&amp;O[O]&amp;"'!$a:$a"),$A36,INDIRECT("'"&amp;O[O]&amp;"'!"&amp;ADDRESS(1, COLUMN(T:T), 2)&amp;":"&amp;ADDRESS(1, COLUMN(T:T), 2))))=0, "", IFERROR(SUMPRODUCT(SUMIF(INDIRECT("'"&amp;O[O]&amp;"'!$a:$a"),$A36,INDIRECT("'"&amp;O[O]&amp;"'!"&amp;ADDRESS(1, COLUMN(T:T), 2)&amp;":"&amp;ADDRESS(1, COLUMN(T:T), 2)))),))</f>
        <v/>
      </c>
      <c r="V36" s="113" t="str">
        <f t="shared" ca="1" si="5"/>
        <v/>
      </c>
      <c r="W36" s="917" t="str">
        <f ca="1">IF(SUMPRODUCT(SUMIF(INDIRECT("'"&amp;O[O]&amp;"'!$a:$a"),$A36,INDIRECT("'"&amp;O[O]&amp;"'!"&amp;ADDRESS(1, COLUMN(U:U), 2)&amp;":"&amp;ADDRESS(1, COLUMN(U:U), 2))))=0, "", IFERROR(SUMPRODUCT(SUMIF(INDIRECT("'"&amp;O[O]&amp;"'!$a:$a"),$A36,INDIRECT("'"&amp;O[O]&amp;"'!"&amp;ADDRESS(1, COLUMN(U:U), 2)&amp;":"&amp;ADDRESS(1, COLUMN(U:U), 2)))),))</f>
        <v/>
      </c>
      <c r="X36" s="917" t="str">
        <f ca="1">IF(SUMPRODUCT(SUMIF(INDIRECT("'"&amp;O[O]&amp;"'!$a:$a"),$A36,INDIRECT("'"&amp;O[O]&amp;"'!"&amp;ADDRESS(1, COLUMN(V:V), 2)&amp;":"&amp;ADDRESS(1, COLUMN(V:V), 2))))=0, "", IFERROR(SUMPRODUCT(SUMIF(INDIRECT("'"&amp;O[O]&amp;"'!$a:$a"),$A36,INDIRECT("'"&amp;O[O]&amp;"'!"&amp;ADDRESS(1, COLUMN(V:V), 2)&amp;":"&amp;ADDRESS(1, COLUMN(V:V), 2)))),))</f>
        <v/>
      </c>
      <c r="Y36" s="917" t="str">
        <f ca="1">IF(SUMPRODUCT(SUMIF(INDIRECT("'"&amp;O[O]&amp;"'!$a:$a"),$A36,INDIRECT("'"&amp;O[O]&amp;"'!"&amp;ADDRESS(1, COLUMN(W:W), 2)&amp;":"&amp;ADDRESS(1, COLUMN(W:W), 2))))=0, "", IFERROR(SUMPRODUCT(SUMIF(INDIRECT("'"&amp;O[O]&amp;"'!$a:$a"),$A36,INDIRECT("'"&amp;O[O]&amp;"'!"&amp;ADDRESS(1, COLUMN(W:W), 2)&amp;":"&amp;ADDRESS(1, COLUMN(W:W), 2)))),))</f>
        <v/>
      </c>
      <c r="Z36" s="917" t="str">
        <f ca="1">IF(SUMPRODUCT(SUMIF(INDIRECT("'"&amp;O[O]&amp;"'!$a:$a"),$A36,INDIRECT("'"&amp;O[O]&amp;"'!"&amp;ADDRESS(1, COLUMN(X:X), 2)&amp;":"&amp;ADDRESS(1, COLUMN(X:X), 2))))=0, "", IFERROR(SUMPRODUCT(SUMIF(INDIRECT("'"&amp;O[O]&amp;"'!$a:$a"),$A36,INDIRECT("'"&amp;O[O]&amp;"'!"&amp;ADDRESS(1, COLUMN(X:X), 2)&amp;":"&amp;ADDRESS(1, COLUMN(X:X), 2)))),))</f>
        <v/>
      </c>
      <c r="AA36" s="917" t="str">
        <f ca="1">IF(SUMPRODUCT(SUMIF(INDIRECT("'"&amp;O[O]&amp;"'!$a:$a"),$A36,INDIRECT("'"&amp;O[O]&amp;"'!"&amp;ADDRESS(1, COLUMN(Y:Y), 2)&amp;":"&amp;ADDRESS(1, COLUMN(Y:Y), 2))))=0, "", IFERROR(SUMPRODUCT(SUMIF(INDIRECT("'"&amp;O[O]&amp;"'!$a:$a"),$A36,INDIRECT("'"&amp;O[O]&amp;"'!"&amp;ADDRESS(1, COLUMN(Y:Y), 2)&amp;":"&amp;ADDRESS(1, COLUMN(Y:Y), 2)))),))</f>
        <v/>
      </c>
      <c r="AB36" s="917" t="str">
        <f ca="1">IF(SUMPRODUCT(SUMIF(INDIRECT("'"&amp;O[O]&amp;"'!$a:$a"),$A36,INDIRECT("'"&amp;O[O]&amp;"'!"&amp;ADDRESS(1, COLUMN(Z:Z), 2)&amp;":"&amp;ADDRESS(1, COLUMN(Z:Z), 2))))=0, "", IFERROR(SUMPRODUCT(SUMIF(INDIRECT("'"&amp;O[O]&amp;"'!$a:$a"),$A36,INDIRECT("'"&amp;O[O]&amp;"'!"&amp;ADDRESS(1, COLUMN(Z:Z), 2)&amp;":"&amp;ADDRESS(1, COLUMN(Z:Z), 2)))),))</f>
        <v/>
      </c>
      <c r="AC36" s="917" t="str">
        <f ca="1">IF(SUMPRODUCT(SUMIF(INDIRECT("'"&amp;O[O]&amp;"'!$a:$a"),$A36,INDIRECT("'"&amp;O[O]&amp;"'!"&amp;ADDRESS(1, COLUMN(AA:AA), 2)&amp;":"&amp;ADDRESS(1, COLUMN(AA:AA), 2))))=0, "", IFERROR(SUMPRODUCT(SUMIF(INDIRECT("'"&amp;O[O]&amp;"'!$a:$a"),$A36,INDIRECT("'"&amp;O[O]&amp;"'!"&amp;ADDRESS(1, COLUMN(AA:AA), 2)&amp;":"&amp;ADDRESS(1, COLUMN(AA:AA), 2)))),))</f>
        <v/>
      </c>
      <c r="AD36" s="917" t="str">
        <f ca="1">IF(SUMPRODUCT(SUMIF(INDIRECT("'"&amp;O[O]&amp;"'!$a:$a"),$A36,INDIRECT("'"&amp;O[O]&amp;"'!"&amp;ADDRESS(1, COLUMN(AB:AB), 2)&amp;":"&amp;ADDRESS(1, COLUMN(AB:AB), 2))))=0, "", IFERROR(SUMPRODUCT(SUMIF(INDIRECT("'"&amp;O[O]&amp;"'!$a:$a"),$A36,INDIRECT("'"&amp;O[O]&amp;"'!"&amp;ADDRESS(1, COLUMN(AB:AB), 2)&amp;":"&amp;ADDRESS(1, COLUMN(AB:AB), 2)))),))</f>
        <v/>
      </c>
      <c r="AE36" s="917" t="str">
        <f ca="1">IF(SUMPRODUCT(SUMIF(INDIRECT("'"&amp;O[O]&amp;"'!$a:$a"),$A36,INDIRECT("'"&amp;O[O]&amp;"'!"&amp;ADDRESS(1, COLUMN(AC:AC), 2)&amp;":"&amp;ADDRESS(1, COLUMN(AC:AC), 2))))=0, "", IFERROR(SUMPRODUCT(SUMIF(INDIRECT("'"&amp;O[O]&amp;"'!$a:$a"),$A36,INDIRECT("'"&amp;O[O]&amp;"'!"&amp;ADDRESS(1, COLUMN(AC:AC), 2)&amp;":"&amp;ADDRESS(1, COLUMN(AC:AC), 2)))),))</f>
        <v/>
      </c>
      <c r="AF36" s="917" t="str">
        <f ca="1">IF(SUMPRODUCT(SUMIF(INDIRECT("'"&amp;O[O]&amp;"'!$a:$a"),$A36,INDIRECT("'"&amp;O[O]&amp;"'!"&amp;ADDRESS(1, COLUMN(AD:AD), 2)&amp;":"&amp;ADDRESS(1, COLUMN(AD:AD), 2))))=0, "", IFERROR(SUMPRODUCT(SUMIF(INDIRECT("'"&amp;O[O]&amp;"'!$a:$a"),$A36,INDIRECT("'"&amp;O[O]&amp;"'!"&amp;ADDRESS(1, COLUMN(AD:AD), 2)&amp;":"&amp;ADDRESS(1, COLUMN(AD:AD), 2)))),))</f>
        <v/>
      </c>
      <c r="AG36" s="917" t="str">
        <f ca="1">IF(SUMPRODUCT(SUMIF(INDIRECT("'"&amp;O[O]&amp;"'!$a:$a"),$A36,INDIRECT("'"&amp;O[O]&amp;"'!"&amp;ADDRESS(1, COLUMN(AE:AE), 2)&amp;":"&amp;ADDRESS(1, COLUMN(AE:AE), 2))))=0, "", IFERROR(SUMPRODUCT(SUMIF(INDIRECT("'"&amp;O[O]&amp;"'!$a:$a"),$A36,INDIRECT("'"&amp;O[O]&amp;"'!"&amp;ADDRESS(1, COLUMN(AE:AE), 2)&amp;":"&amp;ADDRESS(1, COLUMN(AE:AE), 2)))),))</f>
        <v/>
      </c>
      <c r="AH36" s="917" t="str">
        <f ca="1">IF(SUMPRODUCT(SUMIF(INDIRECT("'"&amp;O[O]&amp;"'!$a:$a"),$A36,INDIRECT("'"&amp;O[O]&amp;"'!"&amp;ADDRESS(1, COLUMN(AF:AF), 2)&amp;":"&amp;ADDRESS(1, COLUMN(AF:AF), 2))))=0, "", IFERROR(SUMPRODUCT(SUMIF(INDIRECT("'"&amp;O[O]&amp;"'!$a:$a"),$A36,INDIRECT("'"&amp;O[O]&amp;"'!"&amp;ADDRESS(1, COLUMN(AF:AF), 2)&amp;":"&amp;ADDRESS(1, COLUMN(AF:AF), 2)))),))</f>
        <v/>
      </c>
      <c r="AI36" s="917" t="str">
        <f ca="1">IF(SUMPRODUCT(SUMIF(INDIRECT("'"&amp;O[O]&amp;"'!$a:$a"),$A36,INDIRECT("'"&amp;O[O]&amp;"'!"&amp;ADDRESS(1, COLUMN(AG:AG), 2)&amp;":"&amp;ADDRESS(1, COLUMN(AG:AG), 2))))=0, "", IFERROR(SUMPRODUCT(SUMIF(INDIRECT("'"&amp;O[O]&amp;"'!$a:$a"),$A36,INDIRECT("'"&amp;O[O]&amp;"'!"&amp;ADDRESS(1, COLUMN(AG:AG), 2)&amp;":"&amp;ADDRESS(1, COLUMN(AG:AG), 2)))),))</f>
        <v/>
      </c>
      <c r="AJ36" s="917" t="str">
        <f ca="1">IF(SUMPRODUCT(SUMIF(INDIRECT("'"&amp;O[O]&amp;"'!$a:$a"),$A36,INDIRECT("'"&amp;O[O]&amp;"'!"&amp;ADDRESS(1, COLUMN(AH:AH), 2)&amp;":"&amp;ADDRESS(1, COLUMN(AH:AH), 2))))=0, "", IFERROR(SUMPRODUCT(SUMIF(INDIRECT("'"&amp;O[O]&amp;"'!$a:$a"),$A36,INDIRECT("'"&amp;O[O]&amp;"'!"&amp;ADDRESS(1, COLUMN(AH:AH), 2)&amp;":"&amp;ADDRESS(1, COLUMN(AH:AH), 2)))),))</f>
        <v/>
      </c>
      <c r="AK36" s="917" t="str">
        <f ca="1">IF(SUMPRODUCT(SUMIF(INDIRECT("'"&amp;O[O]&amp;"'!$a:$a"),$A36,INDIRECT("'"&amp;O[O]&amp;"'!"&amp;ADDRESS(1, COLUMN(AI:AI), 2)&amp;":"&amp;ADDRESS(1, COLUMN(AI:AI), 2))))=0, "", IFERROR(SUMPRODUCT(SUMIF(INDIRECT("'"&amp;O[O]&amp;"'!$a:$a"),$A36,INDIRECT("'"&amp;O[O]&amp;"'!"&amp;ADDRESS(1, COLUMN(AI:AI), 2)&amp;":"&amp;ADDRESS(1, COLUMN(AI:AI), 2)))),))</f>
        <v/>
      </c>
      <c r="AL36" s="919" t="str">
        <f ca="1">IF(SUMPRODUCT(SUMIF(INDIRECT("'"&amp;O[O]&amp;"'!$a:$a"),$A36,INDIRECT("'"&amp;O[O]&amp;"'!"&amp;ADDRESS(1, COLUMN(AJ:AJ), 2)&amp;":"&amp;ADDRESS(1, COLUMN(AJ:AJ), 2))))=0, "", IFERROR(SUMPRODUCT(SUMIF(INDIRECT("'"&amp;O[O]&amp;"'!$a:$a"),$A36,INDIRECT("'"&amp;O[O]&amp;"'!"&amp;ADDRESS(1, COLUMN(AJ:AJ), 2)&amp;":"&amp;ADDRESS(1, COLUMN(AJ:AJ), 2)))),))</f>
        <v/>
      </c>
    </row>
    <row r="37" spans="1:38" s="763" customFormat="1">
      <c r="A37" s="920" t="s">
        <v>793</v>
      </c>
      <c r="B37" s="921"/>
      <c r="C37" s="921"/>
      <c r="D37" s="921"/>
      <c r="E37" s="917" t="str">
        <f ca="1">IFERROR(IF(SUMPRODUCT(SUMIF(INDIRECT("'"&amp;O[O]&amp;"'!$a:$a"),$A37,INDIRECT("'"&amp;O[O]&amp;"'!"&amp;ADDRESS(1, COLUMN(F:F), 2)&amp;":"&amp;ADDRESS(1, COLUMN(F:F), 2))))=0, "", SUMPRODUCT(SUMIF(INDIRECT("'"&amp;O[O]&amp;"'!$a:$a"),$A37,INDIRECT("'"&amp;O[O]&amp;"'!"&amp;ADDRESS(1, COLUMN(F:F), 2)&amp;":"&amp;ADDRESS(1, COLUMN(F:F), 2))))),)</f>
        <v/>
      </c>
      <c r="F37" s="917" t="str">
        <f ca="1">IFERROR(IF(SUMPRODUCT(SUMIF(INDIRECT("'"&amp;O[O]&amp;"'!$a:$a"),$A37,INDIRECT("'"&amp;O[O]&amp;"'!"&amp;ADDRESS(1, COLUMN(G:G), 2)&amp;":"&amp;ADDRESS(1, COLUMN(G:G), 2))))=0, "", SUMPRODUCT(SUMIF(INDIRECT("'"&amp;O[O]&amp;"'!$a:$a"),$A37,INDIRECT("'"&amp;O[O]&amp;"'!"&amp;ADDRESS(1, COLUMN(G:G), 2)&amp;":"&amp;ADDRESS(1, COLUMN(G:G), 2))))),)</f>
        <v/>
      </c>
      <c r="G37" s="914" t="str">
        <f t="shared" ca="1" si="4"/>
        <v/>
      </c>
      <c r="H37" s="917" t="str">
        <f ca="1">IFERROR(IF(SUMPRODUCT(SUMIF(INDIRECT("'"&amp;O[O]&amp;"'!$a:$a"),$A37,INDIRECT("'"&amp;O[O]&amp;"'!"&amp;ADDRESS(1, COLUMN(I:I), 2)&amp;":"&amp;ADDRESS(1, COLUMN(I:I), 2))))=0, "", SUMPRODUCT(SUMIF(INDIRECT("'"&amp;O[O]&amp;"'!$a:$a"),$A37,INDIRECT("'"&amp;O[O]&amp;"'!"&amp;ADDRESS(1, COLUMN(I:I), 2)&amp;":"&amp;ADDRESS(1, COLUMN(I:I), 2))))),)</f>
        <v/>
      </c>
      <c r="I37" s="917" t="str">
        <f ca="1">IFERROR(IF(SUMPRODUCT(SUMIF(INDIRECT("'"&amp;O[O]&amp;"'!$a:$a"),$A37,INDIRECT("'"&amp;O[O]&amp;"'!"&amp;ADDRESS(1, COLUMN(J:J), 2)&amp;":"&amp;ADDRESS(1, COLUMN(J:J), 2))))=0, "", SUMPRODUCT(SUMIF(INDIRECT("'"&amp;O[O]&amp;"'!$a:$a"),$A37,INDIRECT("'"&amp;O[O]&amp;"'!"&amp;ADDRESS(1, COLUMN(J:J), 2)&amp;":"&amp;ADDRESS(1, COLUMN(J:J), 2))))),)</f>
        <v/>
      </c>
      <c r="J37" s="917">
        <f ca="1">IFERROR(IF(SUMPRODUCT(SUMIF(INDIRECT("'"&amp;O[O]&amp;"'!$a:$a"),$A37,INDIRECT("'"&amp;O[O]&amp;"'!"&amp;ADDRESS(1, COLUMN(K:K), 2)&amp;":"&amp;ADDRESS(1, COLUMN(K:K), 2))))=0, "", SUMPRODUCT(SUMIF(INDIRECT("'"&amp;O[O]&amp;"'!$a:$a"),$A37,INDIRECT("'"&amp;O[O]&amp;"'!"&amp;ADDRESS(1, COLUMN(K:K), 2)&amp;":"&amp;ADDRESS(1, COLUMN(K:K), 2))))),)</f>
        <v>2</v>
      </c>
      <c r="K37" s="922" t="s">
        <v>776</v>
      </c>
      <c r="L37" s="922" t="s">
        <v>776</v>
      </c>
      <c r="M37" s="917" t="str">
        <f ca="1">IF(SUMPRODUCT(SUMIF(INDIRECT("'"&amp;O[O]&amp;"'!$a:$a"),$A37,INDIRECT("'"&amp;O[O]&amp;"'!"&amp;ADDRESS(1, COLUMN(L:L), 2)&amp;":"&amp;ADDRESS(1, COLUMN(L:L), 2))))=0, "", IFERROR(SUMPRODUCT(SUMIF(INDIRECT("'"&amp;O[O]&amp;"'!$a:$a"),$A37,INDIRECT("'"&amp;O[O]&amp;"'!"&amp;ADDRESS(1, COLUMN(L:L), 2)&amp;":"&amp;ADDRESS(1, COLUMN(L:L), 2)))),))</f>
        <v/>
      </c>
      <c r="N37" s="917" t="str">
        <f ca="1">IF(SUMPRODUCT(SUMIF(INDIRECT("'"&amp;O[O]&amp;"'!$a:$a"),$A37,INDIRECT("'"&amp;O[O]&amp;"'!"&amp;ADDRESS(1, COLUMN(M:M), 2)&amp;":"&amp;ADDRESS(1, COLUMN(M:M), 2))))=0, "", IFERROR(SUMPRODUCT(SUMIF(INDIRECT("'"&amp;O[O]&amp;"'!$a:$a"),$A37,INDIRECT("'"&amp;O[O]&amp;"'!"&amp;ADDRESS(1, COLUMN(M:M), 2)&amp;":"&amp;ADDRESS(1, COLUMN(M:M), 2)))),))</f>
        <v/>
      </c>
      <c r="O37" s="917" t="str">
        <f ca="1">IF(SUMPRODUCT(SUMIF(INDIRECT("'"&amp;O[O]&amp;"'!$a:$a"),$A37,INDIRECT("'"&amp;O[O]&amp;"'!"&amp;ADDRESS(1, COLUMN(N:N), 2)&amp;":"&amp;ADDRESS(1, COLUMN(N:N), 2))))=0, "", IFERROR(SUMPRODUCT(SUMIF(INDIRECT("'"&amp;O[O]&amp;"'!$a:$a"),$A37,INDIRECT("'"&amp;O[O]&amp;"'!"&amp;ADDRESS(1, COLUMN(N:N), 2)&amp;":"&amp;ADDRESS(1, COLUMN(N:N), 2)))),))</f>
        <v/>
      </c>
      <c r="P37" s="917" t="str">
        <f ca="1">IF(SUMPRODUCT(SUMIF(INDIRECT("'"&amp;O[O]&amp;"'!$a:$a"),$A37,INDIRECT("'"&amp;O[O]&amp;"'!"&amp;ADDRESS(1, COLUMN(O:O), 2)&amp;":"&amp;ADDRESS(1, COLUMN(O:O), 2))))=0, "", IFERROR(SUMPRODUCT(SUMIF(INDIRECT("'"&amp;O[O]&amp;"'!$a:$a"),$A37,INDIRECT("'"&amp;O[O]&amp;"'!"&amp;ADDRESS(1, COLUMN(O:O), 2)&amp;":"&amp;ADDRESS(1, COLUMN(O:O), 2)))),))</f>
        <v/>
      </c>
      <c r="Q37" s="917" t="str">
        <f ca="1">IF(SUMPRODUCT(SUMIF(INDIRECT("'"&amp;O[O]&amp;"'!$a:$a"),$A37,INDIRECT("'"&amp;O[O]&amp;"'!"&amp;ADDRESS(1, COLUMN(P:P), 2)&amp;":"&amp;ADDRESS(1, COLUMN(P:P), 2))))=0, "", IFERROR(SUMPRODUCT(SUMIF(INDIRECT("'"&amp;O[O]&amp;"'!$a:$a"),$A37,INDIRECT("'"&amp;O[O]&amp;"'!"&amp;ADDRESS(1, COLUMN(P:P), 2)&amp;":"&amp;ADDRESS(1, COLUMN(P:P), 2)))),))</f>
        <v/>
      </c>
      <c r="R37" s="917" t="str">
        <f ca="1">IF(SUMPRODUCT(SUMIF(INDIRECT("'"&amp;O[O]&amp;"'!$a:$a"),$A37,INDIRECT("'"&amp;O[O]&amp;"'!"&amp;ADDRESS(1, COLUMN(Q:Q), 2)&amp;":"&amp;ADDRESS(1, COLUMN(Q:Q), 2))))=0, "", IFERROR(SUMPRODUCT(SUMIF(INDIRECT("'"&amp;O[O]&amp;"'!$a:$a"),$A37,INDIRECT("'"&amp;O[O]&amp;"'!"&amp;ADDRESS(1, COLUMN(Q:Q), 2)&amp;":"&amp;ADDRESS(1, COLUMN(Q:Q), 2)))),))</f>
        <v/>
      </c>
      <c r="S37" s="917" t="str">
        <f ca="1">IF(SUMPRODUCT(SUMIF(INDIRECT("'"&amp;O[O]&amp;"'!$a:$a"),$A37,INDIRECT("'"&amp;O[O]&amp;"'!"&amp;ADDRESS(1, COLUMN(R:R), 2)&amp;":"&amp;ADDRESS(1, COLUMN(R:R), 2))))=0, "", IFERROR(SUMPRODUCT(SUMIF(INDIRECT("'"&amp;O[O]&amp;"'!$a:$a"),$A37,INDIRECT("'"&amp;O[O]&amp;"'!"&amp;ADDRESS(1, COLUMN(R:R), 2)&amp;":"&amp;ADDRESS(1, COLUMN(R:R), 2)))),))</f>
        <v/>
      </c>
      <c r="T37" s="917" t="str">
        <f ca="1">IF(SUMPRODUCT(SUMIF(INDIRECT("'"&amp;O[O]&amp;"'!$a:$a"),$A37,INDIRECT("'"&amp;O[O]&amp;"'!"&amp;ADDRESS(1, COLUMN(S:S), 2)&amp;":"&amp;ADDRESS(1, COLUMN(S:S), 2))))=0, "", IFERROR(SUMPRODUCT(SUMIF(INDIRECT("'"&amp;O[O]&amp;"'!$a:$a"),$A37,INDIRECT("'"&amp;O[O]&amp;"'!"&amp;ADDRESS(1, COLUMN(S:S), 2)&amp;":"&amp;ADDRESS(1, COLUMN(S:S), 2)))),))</f>
        <v/>
      </c>
      <c r="U37" s="917" t="str">
        <f ca="1">IF(SUMPRODUCT(SUMIF(INDIRECT("'"&amp;O[O]&amp;"'!$a:$a"),$A37,INDIRECT("'"&amp;O[O]&amp;"'!"&amp;ADDRESS(1, COLUMN(T:T), 2)&amp;":"&amp;ADDRESS(1, COLUMN(T:T), 2))))=0, "", IFERROR(SUMPRODUCT(SUMIF(INDIRECT("'"&amp;O[O]&amp;"'!$a:$a"),$A37,INDIRECT("'"&amp;O[O]&amp;"'!"&amp;ADDRESS(1, COLUMN(T:T), 2)&amp;":"&amp;ADDRESS(1, COLUMN(T:T), 2)))),))</f>
        <v/>
      </c>
      <c r="V37" s="113" t="str">
        <f t="shared" ca="1" si="5"/>
        <v/>
      </c>
      <c r="W37" s="917" t="str">
        <f ca="1">IF(SUMPRODUCT(SUMIF(INDIRECT("'"&amp;O[O]&amp;"'!$a:$a"),$A37,INDIRECT("'"&amp;O[O]&amp;"'!"&amp;ADDRESS(1, COLUMN(U:U), 2)&amp;":"&amp;ADDRESS(1, COLUMN(U:U), 2))))=0, "", IFERROR(SUMPRODUCT(SUMIF(INDIRECT("'"&amp;O[O]&amp;"'!$a:$a"),$A37,INDIRECT("'"&amp;O[O]&amp;"'!"&amp;ADDRESS(1, COLUMN(U:U), 2)&amp;":"&amp;ADDRESS(1, COLUMN(U:U), 2)))),))</f>
        <v/>
      </c>
      <c r="X37" s="917" t="str">
        <f ca="1">IF(SUMPRODUCT(SUMIF(INDIRECT("'"&amp;O[O]&amp;"'!$a:$a"),$A37,INDIRECT("'"&amp;O[O]&amp;"'!"&amp;ADDRESS(1, COLUMN(V:V), 2)&amp;":"&amp;ADDRESS(1, COLUMN(V:V), 2))))=0, "", IFERROR(SUMPRODUCT(SUMIF(INDIRECT("'"&amp;O[O]&amp;"'!$a:$a"),$A37,INDIRECT("'"&amp;O[O]&amp;"'!"&amp;ADDRESS(1, COLUMN(V:V), 2)&amp;":"&amp;ADDRESS(1, COLUMN(V:V), 2)))),))</f>
        <v/>
      </c>
      <c r="Y37" s="917" t="str">
        <f ca="1">IF(SUMPRODUCT(SUMIF(INDIRECT("'"&amp;O[O]&amp;"'!$a:$a"),$A37,INDIRECT("'"&amp;O[O]&amp;"'!"&amp;ADDRESS(1, COLUMN(W:W), 2)&amp;":"&amp;ADDRESS(1, COLUMN(W:W), 2))))=0, "", IFERROR(SUMPRODUCT(SUMIF(INDIRECT("'"&amp;O[O]&amp;"'!$a:$a"),$A37,INDIRECT("'"&amp;O[O]&amp;"'!"&amp;ADDRESS(1, COLUMN(W:W), 2)&amp;":"&amp;ADDRESS(1, COLUMN(W:W), 2)))),))</f>
        <v/>
      </c>
      <c r="Z37" s="917" t="str">
        <f ca="1">IF(SUMPRODUCT(SUMIF(INDIRECT("'"&amp;O[O]&amp;"'!$a:$a"),$A37,INDIRECT("'"&amp;O[O]&amp;"'!"&amp;ADDRESS(1, COLUMN(X:X), 2)&amp;":"&amp;ADDRESS(1, COLUMN(X:X), 2))))=0, "", IFERROR(SUMPRODUCT(SUMIF(INDIRECT("'"&amp;O[O]&amp;"'!$a:$a"),$A37,INDIRECT("'"&amp;O[O]&amp;"'!"&amp;ADDRESS(1, COLUMN(X:X), 2)&amp;":"&amp;ADDRESS(1, COLUMN(X:X), 2)))),))</f>
        <v/>
      </c>
      <c r="AA37" s="917" t="str">
        <f ca="1">IF(SUMPRODUCT(SUMIF(INDIRECT("'"&amp;O[O]&amp;"'!$a:$a"),$A37,INDIRECT("'"&amp;O[O]&amp;"'!"&amp;ADDRESS(1, COLUMN(Y:Y), 2)&amp;":"&amp;ADDRESS(1, COLUMN(Y:Y), 2))))=0, "", IFERROR(SUMPRODUCT(SUMIF(INDIRECT("'"&amp;O[O]&amp;"'!$a:$a"),$A37,INDIRECT("'"&amp;O[O]&amp;"'!"&amp;ADDRESS(1, COLUMN(Y:Y), 2)&amp;":"&amp;ADDRESS(1, COLUMN(Y:Y), 2)))),))</f>
        <v/>
      </c>
      <c r="AB37" s="917" t="str">
        <f ca="1">IF(SUMPRODUCT(SUMIF(INDIRECT("'"&amp;O[O]&amp;"'!$a:$a"),$A37,INDIRECT("'"&amp;O[O]&amp;"'!"&amp;ADDRESS(1, COLUMN(Z:Z), 2)&amp;":"&amp;ADDRESS(1, COLUMN(Z:Z), 2))))=0, "", IFERROR(SUMPRODUCT(SUMIF(INDIRECT("'"&amp;O[O]&amp;"'!$a:$a"),$A37,INDIRECT("'"&amp;O[O]&amp;"'!"&amp;ADDRESS(1, COLUMN(Z:Z), 2)&amp;":"&amp;ADDRESS(1, COLUMN(Z:Z), 2)))),))</f>
        <v/>
      </c>
      <c r="AC37" s="917" t="str">
        <f ca="1">IF(SUMPRODUCT(SUMIF(INDIRECT("'"&amp;O[O]&amp;"'!$a:$a"),$A37,INDIRECT("'"&amp;O[O]&amp;"'!"&amp;ADDRESS(1, COLUMN(AA:AA), 2)&amp;":"&amp;ADDRESS(1, COLUMN(AA:AA), 2))))=0, "", IFERROR(SUMPRODUCT(SUMIF(INDIRECT("'"&amp;O[O]&amp;"'!$a:$a"),$A37,INDIRECT("'"&amp;O[O]&amp;"'!"&amp;ADDRESS(1, COLUMN(AA:AA), 2)&amp;":"&amp;ADDRESS(1, COLUMN(AA:AA), 2)))),))</f>
        <v/>
      </c>
      <c r="AD37" s="917" t="str">
        <f ca="1">IF(SUMPRODUCT(SUMIF(INDIRECT("'"&amp;O[O]&amp;"'!$a:$a"),$A37,INDIRECT("'"&amp;O[O]&amp;"'!"&amp;ADDRESS(1, COLUMN(AB:AB), 2)&amp;":"&amp;ADDRESS(1, COLUMN(AB:AB), 2))))=0, "", IFERROR(SUMPRODUCT(SUMIF(INDIRECT("'"&amp;O[O]&amp;"'!$a:$a"),$A37,INDIRECT("'"&amp;O[O]&amp;"'!"&amp;ADDRESS(1, COLUMN(AB:AB), 2)&amp;":"&amp;ADDRESS(1, COLUMN(AB:AB), 2)))),))</f>
        <v/>
      </c>
      <c r="AE37" s="917" t="str">
        <f ca="1">IF(SUMPRODUCT(SUMIF(INDIRECT("'"&amp;O[O]&amp;"'!$a:$a"),$A37,INDIRECT("'"&amp;O[O]&amp;"'!"&amp;ADDRESS(1, COLUMN(AC:AC), 2)&amp;":"&amp;ADDRESS(1, COLUMN(AC:AC), 2))))=0, "", IFERROR(SUMPRODUCT(SUMIF(INDIRECT("'"&amp;O[O]&amp;"'!$a:$a"),$A37,INDIRECT("'"&amp;O[O]&amp;"'!"&amp;ADDRESS(1, COLUMN(AC:AC), 2)&amp;":"&amp;ADDRESS(1, COLUMN(AC:AC), 2)))),))</f>
        <v/>
      </c>
      <c r="AF37" s="917">
        <f ca="1">IF(SUMPRODUCT(SUMIF(INDIRECT("'"&amp;O[O]&amp;"'!$a:$a"),$A37,INDIRECT("'"&amp;O[O]&amp;"'!"&amp;ADDRESS(1, COLUMN(AD:AD), 2)&amp;":"&amp;ADDRESS(1, COLUMN(AD:AD), 2))))=0, "", IFERROR(SUMPRODUCT(SUMIF(INDIRECT("'"&amp;O[O]&amp;"'!$a:$a"),$A37,INDIRECT("'"&amp;O[O]&amp;"'!"&amp;ADDRESS(1, COLUMN(AD:AD), 2)&amp;":"&amp;ADDRESS(1, COLUMN(AD:AD), 2)))),))</f>
        <v>2</v>
      </c>
      <c r="AG37" s="917" t="str">
        <f ca="1">IF(SUMPRODUCT(SUMIF(INDIRECT("'"&amp;O[O]&amp;"'!$a:$a"),$A37,INDIRECT("'"&amp;O[O]&amp;"'!"&amp;ADDRESS(1, COLUMN(AE:AE), 2)&amp;":"&amp;ADDRESS(1, COLUMN(AE:AE), 2))))=0, "", IFERROR(SUMPRODUCT(SUMIF(INDIRECT("'"&amp;O[O]&amp;"'!$a:$a"),$A37,INDIRECT("'"&amp;O[O]&amp;"'!"&amp;ADDRESS(1, COLUMN(AE:AE), 2)&amp;":"&amp;ADDRESS(1, COLUMN(AE:AE), 2)))),))</f>
        <v/>
      </c>
      <c r="AH37" s="917" t="str">
        <f ca="1">IF(SUMPRODUCT(SUMIF(INDIRECT("'"&amp;O[O]&amp;"'!$a:$a"),$A37,INDIRECT("'"&amp;O[O]&amp;"'!"&amp;ADDRESS(1, COLUMN(AF:AF), 2)&amp;":"&amp;ADDRESS(1, COLUMN(AF:AF), 2))))=0, "", IFERROR(SUMPRODUCT(SUMIF(INDIRECT("'"&amp;O[O]&amp;"'!$a:$a"),$A37,INDIRECT("'"&amp;O[O]&amp;"'!"&amp;ADDRESS(1, COLUMN(AF:AF), 2)&amp;":"&amp;ADDRESS(1, COLUMN(AF:AF), 2)))),))</f>
        <v/>
      </c>
      <c r="AI37" s="917" t="str">
        <f ca="1">IF(SUMPRODUCT(SUMIF(INDIRECT("'"&amp;O[O]&amp;"'!$a:$a"),$A37,INDIRECT("'"&amp;O[O]&amp;"'!"&amp;ADDRESS(1, COLUMN(AG:AG), 2)&amp;":"&amp;ADDRESS(1, COLUMN(AG:AG), 2))))=0, "", IFERROR(SUMPRODUCT(SUMIF(INDIRECT("'"&amp;O[O]&amp;"'!$a:$a"),$A37,INDIRECT("'"&amp;O[O]&amp;"'!"&amp;ADDRESS(1, COLUMN(AG:AG), 2)&amp;":"&amp;ADDRESS(1, COLUMN(AG:AG), 2)))),))</f>
        <v/>
      </c>
      <c r="AJ37" s="917" t="str">
        <f ca="1">IF(SUMPRODUCT(SUMIF(INDIRECT("'"&amp;O[O]&amp;"'!$a:$a"),$A37,INDIRECT("'"&amp;O[O]&amp;"'!"&amp;ADDRESS(1, COLUMN(AH:AH), 2)&amp;":"&amp;ADDRESS(1, COLUMN(AH:AH), 2))))=0, "", IFERROR(SUMPRODUCT(SUMIF(INDIRECT("'"&amp;O[O]&amp;"'!$a:$a"),$A37,INDIRECT("'"&amp;O[O]&amp;"'!"&amp;ADDRESS(1, COLUMN(AH:AH), 2)&amp;":"&amp;ADDRESS(1, COLUMN(AH:AH), 2)))),))</f>
        <v/>
      </c>
      <c r="AK37" s="917" t="str">
        <f ca="1">IF(SUMPRODUCT(SUMIF(INDIRECT("'"&amp;O[O]&amp;"'!$a:$a"),$A37,INDIRECT("'"&amp;O[O]&amp;"'!"&amp;ADDRESS(1, COLUMN(AI:AI), 2)&amp;":"&amp;ADDRESS(1, COLUMN(AI:AI), 2))))=0, "", IFERROR(SUMPRODUCT(SUMIF(INDIRECT("'"&amp;O[O]&amp;"'!$a:$a"),$A37,INDIRECT("'"&amp;O[O]&amp;"'!"&amp;ADDRESS(1, COLUMN(AI:AI), 2)&amp;":"&amp;ADDRESS(1, COLUMN(AI:AI), 2)))),))</f>
        <v/>
      </c>
      <c r="AL37" s="919" t="str">
        <f ca="1">IF(SUMPRODUCT(SUMIF(INDIRECT("'"&amp;O[O]&amp;"'!$a:$a"),$A37,INDIRECT("'"&amp;O[O]&amp;"'!"&amp;ADDRESS(1, COLUMN(AJ:AJ), 2)&amp;":"&amp;ADDRESS(1, COLUMN(AJ:AJ), 2))))=0, "", IFERROR(SUMPRODUCT(SUMIF(INDIRECT("'"&amp;O[O]&amp;"'!$a:$a"),$A37,INDIRECT("'"&amp;O[O]&amp;"'!"&amp;ADDRESS(1, COLUMN(AJ:AJ), 2)&amp;":"&amp;ADDRESS(1, COLUMN(AJ:AJ), 2)))),))</f>
        <v/>
      </c>
    </row>
    <row r="38" spans="1:38" s="763" customFormat="1">
      <c r="A38" s="920" t="s">
        <v>469</v>
      </c>
      <c r="B38" s="921" t="s">
        <v>43</v>
      </c>
      <c r="C38" s="921"/>
      <c r="D38" s="921"/>
      <c r="E38" s="917" t="str">
        <f ca="1">IFERROR(IF(SUMPRODUCT(SUMIF(INDIRECT("'"&amp;O[O]&amp;"'!$a:$a"),$A38,INDIRECT("'"&amp;O[O]&amp;"'!"&amp;ADDRESS(1, COLUMN(F:F), 2)&amp;":"&amp;ADDRESS(1, COLUMN(F:F), 2))))=0, "", SUMPRODUCT(SUMIF(INDIRECT("'"&amp;O[O]&amp;"'!$a:$a"),$A38,INDIRECT("'"&amp;O[O]&amp;"'!"&amp;ADDRESS(1, COLUMN(F:F), 2)&amp;":"&amp;ADDRESS(1, COLUMN(F:F), 2))))),)</f>
        <v/>
      </c>
      <c r="F38" s="917" t="str">
        <f ca="1">IFERROR(IF(SUMPRODUCT(SUMIF(INDIRECT("'"&amp;O[O]&amp;"'!$a:$a"),$A38,INDIRECT("'"&amp;O[O]&amp;"'!"&amp;ADDRESS(1, COLUMN(G:G), 2)&amp;":"&amp;ADDRESS(1, COLUMN(G:G), 2))))=0, "", SUMPRODUCT(SUMIF(INDIRECT("'"&amp;O[O]&amp;"'!$a:$a"),$A38,INDIRECT("'"&amp;O[O]&amp;"'!"&amp;ADDRESS(1, COLUMN(G:G), 2)&amp;":"&amp;ADDRESS(1, COLUMN(G:G), 2))))),)</f>
        <v/>
      </c>
      <c r="G38" s="914" t="str">
        <f t="shared" ca="1" si="4"/>
        <v/>
      </c>
      <c r="H38" s="917" t="str">
        <f ca="1">IFERROR(IF(SUMPRODUCT(SUMIF(INDIRECT("'"&amp;O[O]&amp;"'!$a:$a"),$A38,INDIRECT("'"&amp;O[O]&amp;"'!"&amp;ADDRESS(1, COLUMN(I:I), 2)&amp;":"&amp;ADDRESS(1, COLUMN(I:I), 2))))=0, "", SUMPRODUCT(SUMIF(INDIRECT("'"&amp;O[O]&amp;"'!$a:$a"),$A38,INDIRECT("'"&amp;O[O]&amp;"'!"&amp;ADDRESS(1, COLUMN(I:I), 2)&amp;":"&amp;ADDRESS(1, COLUMN(I:I), 2))))),)</f>
        <v/>
      </c>
      <c r="I38" s="917" t="str">
        <f ca="1">IFERROR(IF(SUMPRODUCT(SUMIF(INDIRECT("'"&amp;O[O]&amp;"'!$a:$a"),$A38,INDIRECT("'"&amp;O[O]&amp;"'!"&amp;ADDRESS(1, COLUMN(J:J), 2)&amp;":"&amp;ADDRESS(1, COLUMN(J:J), 2))))=0, "", SUMPRODUCT(SUMIF(INDIRECT("'"&amp;O[O]&amp;"'!$a:$a"),$A38,INDIRECT("'"&amp;O[O]&amp;"'!"&amp;ADDRESS(1, COLUMN(J:J), 2)&amp;":"&amp;ADDRESS(1, COLUMN(J:J), 2))))),)</f>
        <v/>
      </c>
      <c r="J38" s="917">
        <f ca="1">IFERROR(IF(SUMPRODUCT(SUMIF(INDIRECT("'"&amp;O[O]&amp;"'!$a:$a"),$A38,INDIRECT("'"&amp;O[O]&amp;"'!"&amp;ADDRESS(1, COLUMN(K:K), 2)&amp;":"&amp;ADDRESS(1, COLUMN(K:K), 2))))=0, "", SUMPRODUCT(SUMIF(INDIRECT("'"&amp;O[O]&amp;"'!$a:$a"),$A38,INDIRECT("'"&amp;O[O]&amp;"'!"&amp;ADDRESS(1, COLUMN(K:K), 2)&amp;":"&amp;ADDRESS(1, COLUMN(K:K), 2))))),)</f>
        <v>255</v>
      </c>
      <c r="K38" s="922" t="s">
        <v>776</v>
      </c>
      <c r="L38" s="922" t="s">
        <v>776</v>
      </c>
      <c r="M38" s="917" t="str">
        <f ca="1">IF(SUMPRODUCT(SUMIF(INDIRECT("'"&amp;O[O]&amp;"'!$a:$a"),$A38,INDIRECT("'"&amp;O[O]&amp;"'!"&amp;ADDRESS(1, COLUMN(L:L), 2)&amp;":"&amp;ADDRESS(1, COLUMN(L:L), 2))))=0, "", IFERROR(SUMPRODUCT(SUMIF(INDIRECT("'"&amp;O[O]&amp;"'!$a:$a"),$A38,INDIRECT("'"&amp;O[O]&amp;"'!"&amp;ADDRESS(1, COLUMN(L:L), 2)&amp;":"&amp;ADDRESS(1, COLUMN(L:L), 2)))),))</f>
        <v/>
      </c>
      <c r="N38" s="917" t="str">
        <f ca="1">IF(SUMPRODUCT(SUMIF(INDIRECT("'"&amp;O[O]&amp;"'!$a:$a"),$A38,INDIRECT("'"&amp;O[O]&amp;"'!"&amp;ADDRESS(1, COLUMN(M:M), 2)&amp;":"&amp;ADDRESS(1, COLUMN(M:M), 2))))=0, "", IFERROR(SUMPRODUCT(SUMIF(INDIRECT("'"&amp;O[O]&amp;"'!$a:$a"),$A38,INDIRECT("'"&amp;O[O]&amp;"'!"&amp;ADDRESS(1, COLUMN(M:M), 2)&amp;":"&amp;ADDRESS(1, COLUMN(M:M), 2)))),))</f>
        <v/>
      </c>
      <c r="O38" s="917">
        <f ca="1">IF(SUMPRODUCT(SUMIF(INDIRECT("'"&amp;O[O]&amp;"'!$a:$a"),$A38,INDIRECT("'"&amp;O[O]&amp;"'!"&amp;ADDRESS(1, COLUMN(N:N), 2)&amp;":"&amp;ADDRESS(1, COLUMN(N:N), 2))))=0, "", IFERROR(SUMPRODUCT(SUMIF(INDIRECT("'"&amp;O[O]&amp;"'!$a:$a"),$A38,INDIRECT("'"&amp;O[O]&amp;"'!"&amp;ADDRESS(1, COLUMN(N:N), 2)&amp;":"&amp;ADDRESS(1, COLUMN(N:N), 2)))),))</f>
        <v>255</v>
      </c>
      <c r="P38" s="917" t="str">
        <f ca="1">IF(SUMPRODUCT(SUMIF(INDIRECT("'"&amp;O[O]&amp;"'!$a:$a"),$A38,INDIRECT("'"&amp;O[O]&amp;"'!"&amp;ADDRESS(1, COLUMN(O:O), 2)&amp;":"&amp;ADDRESS(1, COLUMN(O:O), 2))))=0, "", IFERROR(SUMPRODUCT(SUMIF(INDIRECT("'"&amp;O[O]&amp;"'!$a:$a"),$A38,INDIRECT("'"&amp;O[O]&amp;"'!"&amp;ADDRESS(1, COLUMN(O:O), 2)&amp;":"&amp;ADDRESS(1, COLUMN(O:O), 2)))),))</f>
        <v/>
      </c>
      <c r="Q38" s="917" t="str">
        <f ca="1">IF(SUMPRODUCT(SUMIF(INDIRECT("'"&amp;O[O]&amp;"'!$a:$a"),$A38,INDIRECT("'"&amp;O[O]&amp;"'!"&amp;ADDRESS(1, COLUMN(P:P), 2)&amp;":"&amp;ADDRESS(1, COLUMN(P:P), 2))))=0, "", IFERROR(SUMPRODUCT(SUMIF(INDIRECT("'"&amp;O[O]&amp;"'!$a:$a"),$A38,INDIRECT("'"&amp;O[O]&amp;"'!"&amp;ADDRESS(1, COLUMN(P:P), 2)&amp;":"&amp;ADDRESS(1, COLUMN(P:P), 2)))),))</f>
        <v/>
      </c>
      <c r="R38" s="917" t="str">
        <f ca="1">IF(SUMPRODUCT(SUMIF(INDIRECT("'"&amp;O[O]&amp;"'!$a:$a"),$A38,INDIRECT("'"&amp;O[O]&amp;"'!"&amp;ADDRESS(1, COLUMN(Q:Q), 2)&amp;":"&amp;ADDRESS(1, COLUMN(Q:Q), 2))))=0, "", IFERROR(SUMPRODUCT(SUMIF(INDIRECT("'"&amp;O[O]&amp;"'!$a:$a"),$A38,INDIRECT("'"&amp;O[O]&amp;"'!"&amp;ADDRESS(1, COLUMN(Q:Q), 2)&amp;":"&amp;ADDRESS(1, COLUMN(Q:Q), 2)))),))</f>
        <v/>
      </c>
      <c r="S38" s="917" t="str">
        <f ca="1">IF(SUMPRODUCT(SUMIF(INDIRECT("'"&amp;O[O]&amp;"'!$a:$a"),$A38,INDIRECT("'"&amp;O[O]&amp;"'!"&amp;ADDRESS(1, COLUMN(R:R), 2)&amp;":"&amp;ADDRESS(1, COLUMN(R:R), 2))))=0, "", IFERROR(SUMPRODUCT(SUMIF(INDIRECT("'"&amp;O[O]&amp;"'!$a:$a"),$A38,INDIRECT("'"&amp;O[O]&amp;"'!"&amp;ADDRESS(1, COLUMN(R:R), 2)&amp;":"&amp;ADDRESS(1, COLUMN(R:R), 2)))),))</f>
        <v/>
      </c>
      <c r="T38" s="917" t="str">
        <f ca="1">IF(SUMPRODUCT(SUMIF(INDIRECT("'"&amp;O[O]&amp;"'!$a:$a"),$A38,INDIRECT("'"&amp;O[O]&amp;"'!"&amp;ADDRESS(1, COLUMN(S:S), 2)&amp;":"&amp;ADDRESS(1, COLUMN(S:S), 2))))=0, "", IFERROR(SUMPRODUCT(SUMIF(INDIRECT("'"&amp;O[O]&amp;"'!$a:$a"),$A38,INDIRECT("'"&amp;O[O]&amp;"'!"&amp;ADDRESS(1, COLUMN(S:S), 2)&amp;":"&amp;ADDRESS(1, COLUMN(S:S), 2)))),))</f>
        <v/>
      </c>
      <c r="U38" s="917" t="str">
        <f ca="1">IF(SUMPRODUCT(SUMIF(INDIRECT("'"&amp;O[O]&amp;"'!$a:$a"),$A38,INDIRECT("'"&amp;O[O]&amp;"'!"&amp;ADDRESS(1, COLUMN(T:T), 2)&amp;":"&amp;ADDRESS(1, COLUMN(T:T), 2))))=0, "", IFERROR(SUMPRODUCT(SUMIF(INDIRECT("'"&amp;O[O]&amp;"'!$a:$a"),$A38,INDIRECT("'"&amp;O[O]&amp;"'!"&amp;ADDRESS(1, COLUMN(T:T), 2)&amp;":"&amp;ADDRESS(1, COLUMN(T:T), 2)))),))</f>
        <v/>
      </c>
      <c r="V38" s="113" t="str">
        <f t="shared" ca="1" si="5"/>
        <v/>
      </c>
      <c r="W38" s="917" t="str">
        <f ca="1">IF(SUMPRODUCT(SUMIF(INDIRECT("'"&amp;O[O]&amp;"'!$a:$a"),$A38,INDIRECT("'"&amp;O[O]&amp;"'!"&amp;ADDRESS(1, COLUMN(U:U), 2)&amp;":"&amp;ADDRESS(1, COLUMN(U:U), 2))))=0, "", IFERROR(SUMPRODUCT(SUMIF(INDIRECT("'"&amp;O[O]&amp;"'!$a:$a"),$A38,INDIRECT("'"&amp;O[O]&amp;"'!"&amp;ADDRESS(1, COLUMN(U:U), 2)&amp;":"&amp;ADDRESS(1, COLUMN(U:U), 2)))),))</f>
        <v/>
      </c>
      <c r="X38" s="917" t="str">
        <f ca="1">IF(SUMPRODUCT(SUMIF(INDIRECT("'"&amp;O[O]&amp;"'!$a:$a"),$A38,INDIRECT("'"&amp;O[O]&amp;"'!"&amp;ADDRESS(1, COLUMN(V:V), 2)&amp;":"&amp;ADDRESS(1, COLUMN(V:V), 2))))=0, "", IFERROR(SUMPRODUCT(SUMIF(INDIRECT("'"&amp;O[O]&amp;"'!$a:$a"),$A38,INDIRECT("'"&amp;O[O]&amp;"'!"&amp;ADDRESS(1, COLUMN(V:V), 2)&amp;":"&amp;ADDRESS(1, COLUMN(V:V), 2)))),))</f>
        <v/>
      </c>
      <c r="Y38" s="917" t="str">
        <f ca="1">IF(SUMPRODUCT(SUMIF(INDIRECT("'"&amp;O[O]&amp;"'!$a:$a"),$A38,INDIRECT("'"&amp;O[O]&amp;"'!"&amp;ADDRESS(1, COLUMN(W:W), 2)&amp;":"&amp;ADDRESS(1, COLUMN(W:W), 2))))=0, "", IFERROR(SUMPRODUCT(SUMIF(INDIRECT("'"&amp;O[O]&amp;"'!$a:$a"),$A38,INDIRECT("'"&amp;O[O]&amp;"'!"&amp;ADDRESS(1, COLUMN(W:W), 2)&amp;":"&amp;ADDRESS(1, COLUMN(W:W), 2)))),))</f>
        <v/>
      </c>
      <c r="Z38" s="917" t="str">
        <f ca="1">IF(SUMPRODUCT(SUMIF(INDIRECT("'"&amp;O[O]&amp;"'!$a:$a"),$A38,INDIRECT("'"&amp;O[O]&amp;"'!"&amp;ADDRESS(1, COLUMN(X:X), 2)&amp;":"&amp;ADDRESS(1, COLUMN(X:X), 2))))=0, "", IFERROR(SUMPRODUCT(SUMIF(INDIRECT("'"&amp;O[O]&amp;"'!$a:$a"),$A38,INDIRECT("'"&amp;O[O]&amp;"'!"&amp;ADDRESS(1, COLUMN(X:X), 2)&amp;":"&amp;ADDRESS(1, COLUMN(X:X), 2)))),))</f>
        <v/>
      </c>
      <c r="AA38" s="917" t="str">
        <f ca="1">IF(SUMPRODUCT(SUMIF(INDIRECT("'"&amp;O[O]&amp;"'!$a:$a"),$A38,INDIRECT("'"&amp;O[O]&amp;"'!"&amp;ADDRESS(1, COLUMN(Y:Y), 2)&amp;":"&amp;ADDRESS(1, COLUMN(Y:Y), 2))))=0, "", IFERROR(SUMPRODUCT(SUMIF(INDIRECT("'"&amp;O[O]&amp;"'!$a:$a"),$A38,INDIRECT("'"&amp;O[O]&amp;"'!"&amp;ADDRESS(1, COLUMN(Y:Y), 2)&amp;":"&amp;ADDRESS(1, COLUMN(Y:Y), 2)))),))</f>
        <v/>
      </c>
      <c r="AB38" s="917" t="str">
        <f ca="1">IF(SUMPRODUCT(SUMIF(INDIRECT("'"&amp;O[O]&amp;"'!$a:$a"),$A38,INDIRECT("'"&amp;O[O]&amp;"'!"&amp;ADDRESS(1, COLUMN(Z:Z), 2)&amp;":"&amp;ADDRESS(1, COLUMN(Z:Z), 2))))=0, "", IFERROR(SUMPRODUCT(SUMIF(INDIRECT("'"&amp;O[O]&amp;"'!$a:$a"),$A38,INDIRECT("'"&amp;O[O]&amp;"'!"&amp;ADDRESS(1, COLUMN(Z:Z), 2)&amp;":"&amp;ADDRESS(1, COLUMN(Z:Z), 2)))),))</f>
        <v/>
      </c>
      <c r="AC38" s="917" t="str">
        <f ca="1">IF(SUMPRODUCT(SUMIF(INDIRECT("'"&amp;O[O]&amp;"'!$a:$a"),$A38,INDIRECT("'"&amp;O[O]&amp;"'!"&amp;ADDRESS(1, COLUMN(AA:AA), 2)&amp;":"&amp;ADDRESS(1, COLUMN(AA:AA), 2))))=0, "", IFERROR(SUMPRODUCT(SUMIF(INDIRECT("'"&amp;O[O]&amp;"'!$a:$a"),$A38,INDIRECT("'"&amp;O[O]&amp;"'!"&amp;ADDRESS(1, COLUMN(AA:AA), 2)&amp;":"&amp;ADDRESS(1, COLUMN(AA:AA), 2)))),))</f>
        <v/>
      </c>
      <c r="AD38" s="917" t="str">
        <f ca="1">IF(SUMPRODUCT(SUMIF(INDIRECT("'"&amp;O[O]&amp;"'!$a:$a"),$A38,INDIRECT("'"&amp;O[O]&amp;"'!"&amp;ADDRESS(1, COLUMN(AB:AB), 2)&amp;":"&amp;ADDRESS(1, COLUMN(AB:AB), 2))))=0, "", IFERROR(SUMPRODUCT(SUMIF(INDIRECT("'"&amp;O[O]&amp;"'!$a:$a"),$A38,INDIRECT("'"&amp;O[O]&amp;"'!"&amp;ADDRESS(1, COLUMN(AB:AB), 2)&amp;":"&amp;ADDRESS(1, COLUMN(AB:AB), 2)))),))</f>
        <v/>
      </c>
      <c r="AE38" s="917" t="str">
        <f ca="1">IF(SUMPRODUCT(SUMIF(INDIRECT("'"&amp;O[O]&amp;"'!$a:$a"),$A38,INDIRECT("'"&amp;O[O]&amp;"'!"&amp;ADDRESS(1, COLUMN(AC:AC), 2)&amp;":"&amp;ADDRESS(1, COLUMN(AC:AC), 2))))=0, "", IFERROR(SUMPRODUCT(SUMIF(INDIRECT("'"&amp;O[O]&amp;"'!$a:$a"),$A38,INDIRECT("'"&amp;O[O]&amp;"'!"&amp;ADDRESS(1, COLUMN(AC:AC), 2)&amp;":"&amp;ADDRESS(1, COLUMN(AC:AC), 2)))),))</f>
        <v/>
      </c>
      <c r="AF38" s="917" t="str">
        <f ca="1">IF(SUMPRODUCT(SUMIF(INDIRECT("'"&amp;O[O]&amp;"'!$a:$a"),$A38,INDIRECT("'"&amp;O[O]&amp;"'!"&amp;ADDRESS(1, COLUMN(AD:AD), 2)&amp;":"&amp;ADDRESS(1, COLUMN(AD:AD), 2))))=0, "", IFERROR(SUMPRODUCT(SUMIF(INDIRECT("'"&amp;O[O]&amp;"'!$a:$a"),$A38,INDIRECT("'"&amp;O[O]&amp;"'!"&amp;ADDRESS(1, COLUMN(AD:AD), 2)&amp;":"&amp;ADDRESS(1, COLUMN(AD:AD), 2)))),))</f>
        <v/>
      </c>
      <c r="AG38" s="917" t="str">
        <f ca="1">IF(SUMPRODUCT(SUMIF(INDIRECT("'"&amp;O[O]&amp;"'!$a:$a"),$A38,INDIRECT("'"&amp;O[O]&amp;"'!"&amp;ADDRESS(1, COLUMN(AE:AE), 2)&amp;":"&amp;ADDRESS(1, COLUMN(AE:AE), 2))))=0, "", IFERROR(SUMPRODUCT(SUMIF(INDIRECT("'"&amp;O[O]&amp;"'!$a:$a"),$A38,INDIRECT("'"&amp;O[O]&amp;"'!"&amp;ADDRESS(1, COLUMN(AE:AE), 2)&amp;":"&amp;ADDRESS(1, COLUMN(AE:AE), 2)))),))</f>
        <v/>
      </c>
      <c r="AH38" s="917" t="str">
        <f ca="1">IF(SUMPRODUCT(SUMIF(INDIRECT("'"&amp;O[O]&amp;"'!$a:$a"),$A38,INDIRECT("'"&amp;O[O]&amp;"'!"&amp;ADDRESS(1, COLUMN(AF:AF), 2)&amp;":"&amp;ADDRESS(1, COLUMN(AF:AF), 2))))=0, "", IFERROR(SUMPRODUCT(SUMIF(INDIRECT("'"&amp;O[O]&amp;"'!$a:$a"),$A38,INDIRECT("'"&amp;O[O]&amp;"'!"&amp;ADDRESS(1, COLUMN(AF:AF), 2)&amp;":"&amp;ADDRESS(1, COLUMN(AF:AF), 2)))),))</f>
        <v/>
      </c>
      <c r="AI38" s="917" t="str">
        <f ca="1">IF(SUMPRODUCT(SUMIF(INDIRECT("'"&amp;O[O]&amp;"'!$a:$a"),$A38,INDIRECT("'"&amp;O[O]&amp;"'!"&amp;ADDRESS(1, COLUMN(AG:AG), 2)&amp;":"&amp;ADDRESS(1, COLUMN(AG:AG), 2))))=0, "", IFERROR(SUMPRODUCT(SUMIF(INDIRECT("'"&amp;O[O]&amp;"'!$a:$a"),$A38,INDIRECT("'"&amp;O[O]&amp;"'!"&amp;ADDRESS(1, COLUMN(AG:AG), 2)&amp;":"&amp;ADDRESS(1, COLUMN(AG:AG), 2)))),))</f>
        <v/>
      </c>
      <c r="AJ38" s="917" t="str">
        <f ca="1">IF(SUMPRODUCT(SUMIF(INDIRECT("'"&amp;O[O]&amp;"'!$a:$a"),$A38,INDIRECT("'"&amp;O[O]&amp;"'!"&amp;ADDRESS(1, COLUMN(AH:AH), 2)&amp;":"&amp;ADDRESS(1, COLUMN(AH:AH), 2))))=0, "", IFERROR(SUMPRODUCT(SUMIF(INDIRECT("'"&amp;O[O]&amp;"'!$a:$a"),$A38,INDIRECT("'"&amp;O[O]&amp;"'!"&amp;ADDRESS(1, COLUMN(AH:AH), 2)&amp;":"&amp;ADDRESS(1, COLUMN(AH:AH), 2)))),))</f>
        <v/>
      </c>
      <c r="AK38" s="917" t="str">
        <f ca="1">IF(SUMPRODUCT(SUMIF(INDIRECT("'"&amp;O[O]&amp;"'!$a:$a"),$A38,INDIRECT("'"&amp;O[O]&amp;"'!"&amp;ADDRESS(1, COLUMN(AI:AI), 2)&amp;":"&amp;ADDRESS(1, COLUMN(AI:AI), 2))))=0, "", IFERROR(SUMPRODUCT(SUMIF(INDIRECT("'"&amp;O[O]&amp;"'!$a:$a"),$A38,INDIRECT("'"&amp;O[O]&amp;"'!"&amp;ADDRESS(1, COLUMN(AI:AI), 2)&amp;":"&amp;ADDRESS(1, COLUMN(AI:AI), 2)))),))</f>
        <v/>
      </c>
      <c r="AL38" s="919" t="str">
        <f ca="1">IF(SUMPRODUCT(SUMIF(INDIRECT("'"&amp;O[O]&amp;"'!$a:$a"),$A38,INDIRECT("'"&amp;O[O]&amp;"'!"&amp;ADDRESS(1, COLUMN(AJ:AJ), 2)&amp;":"&amp;ADDRESS(1, COLUMN(AJ:AJ), 2))))=0, "", IFERROR(SUMPRODUCT(SUMIF(INDIRECT("'"&amp;O[O]&amp;"'!$a:$a"),$A38,INDIRECT("'"&amp;O[O]&amp;"'!"&amp;ADDRESS(1, COLUMN(AJ:AJ), 2)&amp;":"&amp;ADDRESS(1, COLUMN(AJ:AJ), 2)))),))</f>
        <v/>
      </c>
    </row>
    <row r="39" spans="1:38" s="763" customFormat="1">
      <c r="A39" s="920" t="s">
        <v>52</v>
      </c>
      <c r="B39" s="921" t="s">
        <v>45</v>
      </c>
      <c r="C39" s="921"/>
      <c r="D39" s="921"/>
      <c r="E39" s="917" t="str">
        <f ca="1">IFERROR(IF(SUMPRODUCT(SUMIF(INDIRECT("'"&amp;O[O]&amp;"'!$a:$a"),$A39,INDIRECT("'"&amp;O[O]&amp;"'!"&amp;ADDRESS(1, COLUMN(F:F), 2)&amp;":"&amp;ADDRESS(1, COLUMN(F:F), 2))))=0, "", SUMPRODUCT(SUMIF(INDIRECT("'"&amp;O[O]&amp;"'!$a:$a"),$A39,INDIRECT("'"&amp;O[O]&amp;"'!"&amp;ADDRESS(1, COLUMN(F:F), 2)&amp;":"&amp;ADDRESS(1, COLUMN(F:F), 2))))),)</f>
        <v/>
      </c>
      <c r="F39" s="917" t="str">
        <f ca="1">IFERROR(IF(SUMPRODUCT(SUMIF(INDIRECT("'"&amp;O[O]&amp;"'!$a:$a"),$A39,INDIRECT("'"&amp;O[O]&amp;"'!"&amp;ADDRESS(1, COLUMN(G:G), 2)&amp;":"&amp;ADDRESS(1, COLUMN(G:G), 2))))=0, "", SUMPRODUCT(SUMIF(INDIRECT("'"&amp;O[O]&amp;"'!$a:$a"),$A39,INDIRECT("'"&amp;O[O]&amp;"'!"&amp;ADDRESS(1, COLUMN(G:G), 2)&amp;":"&amp;ADDRESS(1, COLUMN(G:G), 2))))),)</f>
        <v/>
      </c>
      <c r="G39" s="914">
        <f t="shared" ca="1" si="4"/>
        <v>25</v>
      </c>
      <c r="H39" s="917">
        <f ca="1">IFERROR(IF(SUMPRODUCT(SUMIF(INDIRECT("'"&amp;O[O]&amp;"'!$a:$a"),$A39,INDIRECT("'"&amp;O[O]&amp;"'!"&amp;ADDRESS(1, COLUMN(I:I), 2)&amp;":"&amp;ADDRESS(1, COLUMN(I:I), 2))))=0, "", SUMPRODUCT(SUMIF(INDIRECT("'"&amp;O[O]&amp;"'!$a:$a"),$A39,INDIRECT("'"&amp;O[O]&amp;"'!"&amp;ADDRESS(1, COLUMN(I:I), 2)&amp;":"&amp;ADDRESS(1, COLUMN(I:I), 2))))),)</f>
        <v>25</v>
      </c>
      <c r="I39" s="917" t="str">
        <f ca="1">IFERROR(IF(SUMPRODUCT(SUMIF(INDIRECT("'"&amp;O[O]&amp;"'!$a:$a"),$A39,INDIRECT("'"&amp;O[O]&amp;"'!"&amp;ADDRESS(1, COLUMN(J:J), 2)&amp;":"&amp;ADDRESS(1, COLUMN(J:J), 2))))=0, "", SUMPRODUCT(SUMIF(INDIRECT("'"&amp;O[O]&amp;"'!$a:$a"),$A39,INDIRECT("'"&amp;O[O]&amp;"'!"&amp;ADDRESS(1, COLUMN(J:J), 2)&amp;":"&amp;ADDRESS(1, COLUMN(J:J), 2))))),)</f>
        <v/>
      </c>
      <c r="J39" s="917">
        <f ca="1">IFERROR(IF(SUMPRODUCT(SUMIF(INDIRECT("'"&amp;O[O]&amp;"'!$a:$a"),$A39,INDIRECT("'"&amp;O[O]&amp;"'!"&amp;ADDRESS(1, COLUMN(K:K), 2)&amp;":"&amp;ADDRESS(1, COLUMN(K:K), 2))))=0, "", SUMPRODUCT(SUMIF(INDIRECT("'"&amp;O[O]&amp;"'!$a:$a"),$A39,INDIRECT("'"&amp;O[O]&amp;"'!"&amp;ADDRESS(1, COLUMN(K:K), 2)&amp;":"&amp;ADDRESS(1, COLUMN(K:K), 2))))),)</f>
        <v>2</v>
      </c>
      <c r="K39" s="922" t="s">
        <v>776</v>
      </c>
      <c r="L39" s="922" t="s">
        <v>776</v>
      </c>
      <c r="M39" s="917" t="str">
        <f ca="1">IF(SUMPRODUCT(SUMIF(INDIRECT("'"&amp;O[O]&amp;"'!$a:$a"),$A39,INDIRECT("'"&amp;O[O]&amp;"'!"&amp;ADDRESS(1, COLUMN(L:L), 2)&amp;":"&amp;ADDRESS(1, COLUMN(L:L), 2))))=0, "", IFERROR(SUMPRODUCT(SUMIF(INDIRECT("'"&amp;O[O]&amp;"'!$a:$a"),$A39,INDIRECT("'"&amp;O[O]&amp;"'!"&amp;ADDRESS(1, COLUMN(L:L), 2)&amp;":"&amp;ADDRESS(1, COLUMN(L:L), 2)))),))</f>
        <v/>
      </c>
      <c r="N39" s="917" t="str">
        <f ca="1">IF(SUMPRODUCT(SUMIF(INDIRECT("'"&amp;O[O]&amp;"'!$a:$a"),$A39,INDIRECT("'"&amp;O[O]&amp;"'!"&amp;ADDRESS(1, COLUMN(M:M), 2)&amp;":"&amp;ADDRESS(1, COLUMN(M:M), 2))))=0, "", IFERROR(SUMPRODUCT(SUMIF(INDIRECT("'"&amp;O[O]&amp;"'!$a:$a"),$A39,INDIRECT("'"&amp;O[O]&amp;"'!"&amp;ADDRESS(1, COLUMN(M:M), 2)&amp;":"&amp;ADDRESS(1, COLUMN(M:M), 2)))),))</f>
        <v/>
      </c>
      <c r="O39" s="917" t="str">
        <f ca="1">IF(SUMPRODUCT(SUMIF(INDIRECT("'"&amp;O[O]&amp;"'!$a:$a"),$A39,INDIRECT("'"&amp;O[O]&amp;"'!"&amp;ADDRESS(1, COLUMN(N:N), 2)&amp;":"&amp;ADDRESS(1, COLUMN(N:N), 2))))=0, "", IFERROR(SUMPRODUCT(SUMIF(INDIRECT("'"&amp;O[O]&amp;"'!$a:$a"),$A39,INDIRECT("'"&amp;O[O]&amp;"'!"&amp;ADDRESS(1, COLUMN(N:N), 2)&amp;":"&amp;ADDRESS(1, COLUMN(N:N), 2)))),))</f>
        <v/>
      </c>
      <c r="P39" s="917" t="str">
        <f ca="1">IF(SUMPRODUCT(SUMIF(INDIRECT("'"&amp;O[O]&amp;"'!$a:$a"),$A39,INDIRECT("'"&amp;O[O]&amp;"'!"&amp;ADDRESS(1, COLUMN(O:O), 2)&amp;":"&amp;ADDRESS(1, COLUMN(O:O), 2))))=0, "", IFERROR(SUMPRODUCT(SUMIF(INDIRECT("'"&amp;O[O]&amp;"'!$a:$a"),$A39,INDIRECT("'"&amp;O[O]&amp;"'!"&amp;ADDRESS(1, COLUMN(O:O), 2)&amp;":"&amp;ADDRESS(1, COLUMN(O:O), 2)))),))</f>
        <v/>
      </c>
      <c r="Q39" s="917" t="str">
        <f ca="1">IF(SUMPRODUCT(SUMIF(INDIRECT("'"&amp;O[O]&amp;"'!$a:$a"),$A39,INDIRECT("'"&amp;O[O]&amp;"'!"&amp;ADDRESS(1, COLUMN(P:P), 2)&amp;":"&amp;ADDRESS(1, COLUMN(P:P), 2))))=0, "", IFERROR(SUMPRODUCT(SUMIF(INDIRECT("'"&amp;O[O]&amp;"'!$a:$a"),$A39,INDIRECT("'"&amp;O[O]&amp;"'!"&amp;ADDRESS(1, COLUMN(P:P), 2)&amp;":"&amp;ADDRESS(1, COLUMN(P:P), 2)))),))</f>
        <v/>
      </c>
      <c r="R39" s="917" t="str">
        <f ca="1">IF(SUMPRODUCT(SUMIF(INDIRECT("'"&amp;O[O]&amp;"'!$a:$a"),$A39,INDIRECT("'"&amp;O[O]&amp;"'!"&amp;ADDRESS(1, COLUMN(Q:Q), 2)&amp;":"&amp;ADDRESS(1, COLUMN(Q:Q), 2))))=0, "", IFERROR(SUMPRODUCT(SUMIF(INDIRECT("'"&amp;O[O]&amp;"'!$a:$a"),$A39,INDIRECT("'"&amp;O[O]&amp;"'!"&amp;ADDRESS(1, COLUMN(Q:Q), 2)&amp;":"&amp;ADDRESS(1, COLUMN(Q:Q), 2)))),))</f>
        <v/>
      </c>
      <c r="S39" s="917" t="str">
        <f ca="1">IF(SUMPRODUCT(SUMIF(INDIRECT("'"&amp;O[O]&amp;"'!$a:$a"),$A39,INDIRECT("'"&amp;O[O]&amp;"'!"&amp;ADDRESS(1, COLUMN(R:R), 2)&amp;":"&amp;ADDRESS(1, COLUMN(R:R), 2))))=0, "", IFERROR(SUMPRODUCT(SUMIF(INDIRECT("'"&amp;O[O]&amp;"'!$a:$a"),$A39,INDIRECT("'"&amp;O[O]&amp;"'!"&amp;ADDRESS(1, COLUMN(R:R), 2)&amp;":"&amp;ADDRESS(1, COLUMN(R:R), 2)))),))</f>
        <v/>
      </c>
      <c r="T39" s="917" t="str">
        <f ca="1">IF(SUMPRODUCT(SUMIF(INDIRECT("'"&amp;O[O]&amp;"'!$a:$a"),$A39,INDIRECT("'"&amp;O[O]&amp;"'!"&amp;ADDRESS(1, COLUMN(S:S), 2)&amp;":"&amp;ADDRESS(1, COLUMN(S:S), 2))))=0, "", IFERROR(SUMPRODUCT(SUMIF(INDIRECT("'"&amp;O[O]&amp;"'!$a:$a"),$A39,INDIRECT("'"&amp;O[O]&amp;"'!"&amp;ADDRESS(1, COLUMN(S:S), 2)&amp;":"&amp;ADDRESS(1, COLUMN(S:S), 2)))),))</f>
        <v/>
      </c>
      <c r="U39" s="917" t="str">
        <f ca="1">IF(SUMPRODUCT(SUMIF(INDIRECT("'"&amp;O[O]&amp;"'!$a:$a"),$A39,INDIRECT("'"&amp;O[O]&amp;"'!"&amp;ADDRESS(1, COLUMN(T:T), 2)&amp;":"&amp;ADDRESS(1, COLUMN(T:T), 2))))=0, "", IFERROR(SUMPRODUCT(SUMIF(INDIRECT("'"&amp;O[O]&amp;"'!$a:$a"),$A39,INDIRECT("'"&amp;O[O]&amp;"'!"&amp;ADDRESS(1, COLUMN(T:T), 2)&amp;":"&amp;ADDRESS(1, COLUMN(T:T), 2)))),))</f>
        <v/>
      </c>
      <c r="V39" s="113" t="str">
        <f t="shared" ca="1" si="5"/>
        <v/>
      </c>
      <c r="W39" s="917" t="str">
        <f ca="1">IF(SUMPRODUCT(SUMIF(INDIRECT("'"&amp;O[O]&amp;"'!$a:$a"),$A39,INDIRECT("'"&amp;O[O]&amp;"'!"&amp;ADDRESS(1, COLUMN(U:U), 2)&amp;":"&amp;ADDRESS(1, COLUMN(U:U), 2))))=0, "", IFERROR(SUMPRODUCT(SUMIF(INDIRECT("'"&amp;O[O]&amp;"'!$a:$a"),$A39,INDIRECT("'"&amp;O[O]&amp;"'!"&amp;ADDRESS(1, COLUMN(U:U), 2)&amp;":"&amp;ADDRESS(1, COLUMN(U:U), 2)))),))</f>
        <v/>
      </c>
      <c r="X39" s="917" t="str">
        <f ca="1">IF(SUMPRODUCT(SUMIF(INDIRECT("'"&amp;O[O]&amp;"'!$a:$a"),$A39,INDIRECT("'"&amp;O[O]&amp;"'!"&amp;ADDRESS(1, COLUMN(V:V), 2)&amp;":"&amp;ADDRESS(1, COLUMN(V:V), 2))))=0, "", IFERROR(SUMPRODUCT(SUMIF(INDIRECT("'"&amp;O[O]&amp;"'!$a:$a"),$A39,INDIRECT("'"&amp;O[O]&amp;"'!"&amp;ADDRESS(1, COLUMN(V:V), 2)&amp;":"&amp;ADDRESS(1, COLUMN(V:V), 2)))),))</f>
        <v/>
      </c>
      <c r="Y39" s="917" t="str">
        <f ca="1">IF(SUMPRODUCT(SUMIF(INDIRECT("'"&amp;O[O]&amp;"'!$a:$a"),$A39,INDIRECT("'"&amp;O[O]&amp;"'!"&amp;ADDRESS(1, COLUMN(W:W), 2)&amp;":"&amp;ADDRESS(1, COLUMN(W:W), 2))))=0, "", IFERROR(SUMPRODUCT(SUMIF(INDIRECT("'"&amp;O[O]&amp;"'!$a:$a"),$A39,INDIRECT("'"&amp;O[O]&amp;"'!"&amp;ADDRESS(1, COLUMN(W:W), 2)&amp;":"&amp;ADDRESS(1, COLUMN(W:W), 2)))),))</f>
        <v/>
      </c>
      <c r="Z39" s="917" t="str">
        <f ca="1">IF(SUMPRODUCT(SUMIF(INDIRECT("'"&amp;O[O]&amp;"'!$a:$a"),$A39,INDIRECT("'"&amp;O[O]&amp;"'!"&amp;ADDRESS(1, COLUMN(X:X), 2)&amp;":"&amp;ADDRESS(1, COLUMN(X:X), 2))))=0, "", IFERROR(SUMPRODUCT(SUMIF(INDIRECT("'"&amp;O[O]&amp;"'!$a:$a"),$A39,INDIRECT("'"&amp;O[O]&amp;"'!"&amp;ADDRESS(1, COLUMN(X:X), 2)&amp;":"&amp;ADDRESS(1, COLUMN(X:X), 2)))),))</f>
        <v/>
      </c>
      <c r="AA39" s="917" t="str">
        <f ca="1">IF(SUMPRODUCT(SUMIF(INDIRECT("'"&amp;O[O]&amp;"'!$a:$a"),$A39,INDIRECT("'"&amp;O[O]&amp;"'!"&amp;ADDRESS(1, COLUMN(Y:Y), 2)&amp;":"&amp;ADDRESS(1, COLUMN(Y:Y), 2))))=0, "", IFERROR(SUMPRODUCT(SUMIF(INDIRECT("'"&amp;O[O]&amp;"'!$a:$a"),$A39,INDIRECT("'"&amp;O[O]&amp;"'!"&amp;ADDRESS(1, COLUMN(Y:Y), 2)&amp;":"&amp;ADDRESS(1, COLUMN(Y:Y), 2)))),))</f>
        <v/>
      </c>
      <c r="AB39" s="917" t="str">
        <f ca="1">IF(SUMPRODUCT(SUMIF(INDIRECT("'"&amp;O[O]&amp;"'!$a:$a"),$A39,INDIRECT("'"&amp;O[O]&amp;"'!"&amp;ADDRESS(1, COLUMN(Z:Z), 2)&amp;":"&amp;ADDRESS(1, COLUMN(Z:Z), 2))))=0, "", IFERROR(SUMPRODUCT(SUMIF(INDIRECT("'"&amp;O[O]&amp;"'!$a:$a"),$A39,INDIRECT("'"&amp;O[O]&amp;"'!"&amp;ADDRESS(1, COLUMN(Z:Z), 2)&amp;":"&amp;ADDRESS(1, COLUMN(Z:Z), 2)))),))</f>
        <v/>
      </c>
      <c r="AC39" s="917" t="str">
        <f ca="1">IF(SUMPRODUCT(SUMIF(INDIRECT("'"&amp;O[O]&amp;"'!$a:$a"),$A39,INDIRECT("'"&amp;O[O]&amp;"'!"&amp;ADDRESS(1, COLUMN(AA:AA), 2)&amp;":"&amp;ADDRESS(1, COLUMN(AA:AA), 2))))=0, "", IFERROR(SUMPRODUCT(SUMIF(INDIRECT("'"&amp;O[O]&amp;"'!$a:$a"),$A39,INDIRECT("'"&amp;O[O]&amp;"'!"&amp;ADDRESS(1, COLUMN(AA:AA), 2)&amp;":"&amp;ADDRESS(1, COLUMN(AA:AA), 2)))),))</f>
        <v/>
      </c>
      <c r="AD39" s="917" t="str">
        <f ca="1">IF(SUMPRODUCT(SUMIF(INDIRECT("'"&amp;O[O]&amp;"'!$a:$a"),$A39,INDIRECT("'"&amp;O[O]&amp;"'!"&amp;ADDRESS(1, COLUMN(AB:AB), 2)&amp;":"&amp;ADDRESS(1, COLUMN(AB:AB), 2))))=0, "", IFERROR(SUMPRODUCT(SUMIF(INDIRECT("'"&amp;O[O]&amp;"'!$a:$a"),$A39,INDIRECT("'"&amp;O[O]&amp;"'!"&amp;ADDRESS(1, COLUMN(AB:AB), 2)&amp;":"&amp;ADDRESS(1, COLUMN(AB:AB), 2)))),))</f>
        <v/>
      </c>
      <c r="AE39" s="917">
        <f ca="1">IF(SUMPRODUCT(SUMIF(INDIRECT("'"&amp;O[O]&amp;"'!$a:$a"),$A39,INDIRECT("'"&amp;O[O]&amp;"'!"&amp;ADDRESS(1, COLUMN(AC:AC), 2)&amp;":"&amp;ADDRESS(1, COLUMN(AC:AC), 2))))=0, "", IFERROR(SUMPRODUCT(SUMIF(INDIRECT("'"&amp;O[O]&amp;"'!$a:$a"),$A39,INDIRECT("'"&amp;O[O]&amp;"'!"&amp;ADDRESS(1, COLUMN(AC:AC), 2)&amp;":"&amp;ADDRESS(1, COLUMN(AC:AC), 2)))),))</f>
        <v>2</v>
      </c>
      <c r="AF39" s="917" t="str">
        <f ca="1">IF(SUMPRODUCT(SUMIF(INDIRECT("'"&amp;O[O]&amp;"'!$a:$a"),$A39,INDIRECT("'"&amp;O[O]&amp;"'!"&amp;ADDRESS(1, COLUMN(AD:AD), 2)&amp;":"&amp;ADDRESS(1, COLUMN(AD:AD), 2))))=0, "", IFERROR(SUMPRODUCT(SUMIF(INDIRECT("'"&amp;O[O]&amp;"'!$a:$a"),$A39,INDIRECT("'"&amp;O[O]&amp;"'!"&amp;ADDRESS(1, COLUMN(AD:AD), 2)&amp;":"&amp;ADDRESS(1, COLUMN(AD:AD), 2)))),))</f>
        <v/>
      </c>
      <c r="AG39" s="917" t="str">
        <f ca="1">IF(SUMPRODUCT(SUMIF(INDIRECT("'"&amp;O[O]&amp;"'!$a:$a"),$A39,INDIRECT("'"&amp;O[O]&amp;"'!"&amp;ADDRESS(1, COLUMN(AE:AE), 2)&amp;":"&amp;ADDRESS(1, COLUMN(AE:AE), 2))))=0, "", IFERROR(SUMPRODUCT(SUMIF(INDIRECT("'"&amp;O[O]&amp;"'!$a:$a"),$A39,INDIRECT("'"&amp;O[O]&amp;"'!"&amp;ADDRESS(1, COLUMN(AE:AE), 2)&amp;":"&amp;ADDRESS(1, COLUMN(AE:AE), 2)))),))</f>
        <v/>
      </c>
      <c r="AH39" s="917" t="str">
        <f ca="1">IF(SUMPRODUCT(SUMIF(INDIRECT("'"&amp;O[O]&amp;"'!$a:$a"),$A39,INDIRECT("'"&amp;O[O]&amp;"'!"&amp;ADDRESS(1, COLUMN(AF:AF), 2)&amp;":"&amp;ADDRESS(1, COLUMN(AF:AF), 2))))=0, "", IFERROR(SUMPRODUCT(SUMIF(INDIRECT("'"&amp;O[O]&amp;"'!$a:$a"),$A39,INDIRECT("'"&amp;O[O]&amp;"'!"&amp;ADDRESS(1, COLUMN(AF:AF), 2)&amp;":"&amp;ADDRESS(1, COLUMN(AF:AF), 2)))),))</f>
        <v/>
      </c>
      <c r="AI39" s="917" t="str">
        <f ca="1">IF(SUMPRODUCT(SUMIF(INDIRECT("'"&amp;O[O]&amp;"'!$a:$a"),$A39,INDIRECT("'"&amp;O[O]&amp;"'!"&amp;ADDRESS(1, COLUMN(AG:AG), 2)&amp;":"&amp;ADDRESS(1, COLUMN(AG:AG), 2))))=0, "", IFERROR(SUMPRODUCT(SUMIF(INDIRECT("'"&amp;O[O]&amp;"'!$a:$a"),$A39,INDIRECT("'"&amp;O[O]&amp;"'!"&amp;ADDRESS(1, COLUMN(AG:AG), 2)&amp;":"&amp;ADDRESS(1, COLUMN(AG:AG), 2)))),))</f>
        <v/>
      </c>
      <c r="AJ39" s="917" t="str">
        <f ca="1">IF(SUMPRODUCT(SUMIF(INDIRECT("'"&amp;O[O]&amp;"'!$a:$a"),$A39,INDIRECT("'"&amp;O[O]&amp;"'!"&amp;ADDRESS(1, COLUMN(AH:AH), 2)&amp;":"&amp;ADDRESS(1, COLUMN(AH:AH), 2))))=0, "", IFERROR(SUMPRODUCT(SUMIF(INDIRECT("'"&amp;O[O]&amp;"'!$a:$a"),$A39,INDIRECT("'"&amp;O[O]&amp;"'!"&amp;ADDRESS(1, COLUMN(AH:AH), 2)&amp;":"&amp;ADDRESS(1, COLUMN(AH:AH), 2)))),))</f>
        <v/>
      </c>
      <c r="AK39" s="917" t="str">
        <f ca="1">IF(SUMPRODUCT(SUMIF(INDIRECT("'"&amp;O[O]&amp;"'!$a:$a"),$A39,INDIRECT("'"&amp;O[O]&amp;"'!"&amp;ADDRESS(1, COLUMN(AI:AI), 2)&amp;":"&amp;ADDRESS(1, COLUMN(AI:AI), 2))))=0, "", IFERROR(SUMPRODUCT(SUMIF(INDIRECT("'"&amp;O[O]&amp;"'!$a:$a"),$A39,INDIRECT("'"&amp;O[O]&amp;"'!"&amp;ADDRESS(1, COLUMN(AI:AI), 2)&amp;":"&amp;ADDRESS(1, COLUMN(AI:AI), 2)))),))</f>
        <v/>
      </c>
      <c r="AL39" s="919" t="str">
        <f ca="1">IF(SUMPRODUCT(SUMIF(INDIRECT("'"&amp;O[O]&amp;"'!$a:$a"),$A39,INDIRECT("'"&amp;O[O]&amp;"'!"&amp;ADDRESS(1, COLUMN(AJ:AJ), 2)&amp;":"&amp;ADDRESS(1, COLUMN(AJ:AJ), 2))))=0, "", IFERROR(SUMPRODUCT(SUMIF(INDIRECT("'"&amp;O[O]&amp;"'!$a:$a"),$A39,INDIRECT("'"&amp;O[O]&amp;"'!"&amp;ADDRESS(1, COLUMN(AJ:AJ), 2)&amp;":"&amp;ADDRESS(1, COLUMN(AJ:AJ), 2)))),))</f>
        <v/>
      </c>
    </row>
    <row r="40" spans="1:38" s="763" customFormat="1">
      <c r="A40" s="920" t="s">
        <v>687</v>
      </c>
      <c r="B40" s="921" t="s">
        <v>43</v>
      </c>
      <c r="C40" s="921"/>
      <c r="D40" s="921"/>
      <c r="E40" s="917" t="str">
        <f ca="1">IFERROR(IF(SUMPRODUCT(SUMIF(INDIRECT("'"&amp;O[O]&amp;"'!$a:$a"),$A40,INDIRECT("'"&amp;O[O]&amp;"'!"&amp;ADDRESS(1, COLUMN(F:F), 2)&amp;":"&amp;ADDRESS(1, COLUMN(F:F), 2))))=0, "", SUMPRODUCT(SUMIF(INDIRECT("'"&amp;O[O]&amp;"'!$a:$a"),$A40,INDIRECT("'"&amp;O[O]&amp;"'!"&amp;ADDRESS(1, COLUMN(F:F), 2)&amp;":"&amp;ADDRESS(1, COLUMN(F:F), 2))))),)</f>
        <v/>
      </c>
      <c r="F40" s="917" t="str">
        <f ca="1">IFERROR(IF(SUMPRODUCT(SUMIF(INDIRECT("'"&amp;O[O]&amp;"'!$a:$a"),$A40,INDIRECT("'"&amp;O[O]&amp;"'!"&amp;ADDRESS(1, COLUMN(G:G), 2)&amp;":"&amp;ADDRESS(1, COLUMN(G:G), 2))))=0, "", SUMPRODUCT(SUMIF(INDIRECT("'"&amp;O[O]&amp;"'!$a:$a"),$A40,INDIRECT("'"&amp;O[O]&amp;"'!"&amp;ADDRESS(1, COLUMN(G:G), 2)&amp;":"&amp;ADDRESS(1, COLUMN(G:G), 2))))),)</f>
        <v/>
      </c>
      <c r="G40" s="914">
        <f t="shared" ca="1" si="4"/>
        <v>192</v>
      </c>
      <c r="H40" s="917" t="str">
        <f ca="1">IFERROR(IF(SUMPRODUCT(SUMIF(INDIRECT("'"&amp;O[O]&amp;"'!$a:$a"),$A40,INDIRECT("'"&amp;O[O]&amp;"'!"&amp;ADDRESS(1, COLUMN(I:I), 2)&amp;":"&amp;ADDRESS(1, COLUMN(I:I), 2))))=0, "", SUMPRODUCT(SUMIF(INDIRECT("'"&amp;O[O]&amp;"'!$a:$a"),$A40,INDIRECT("'"&amp;O[O]&amp;"'!"&amp;ADDRESS(1, COLUMN(I:I), 2)&amp;":"&amp;ADDRESS(1, COLUMN(I:I), 2))))),)</f>
        <v/>
      </c>
      <c r="I40" s="917">
        <f ca="1">IFERROR(IF(SUMPRODUCT(SUMIF(INDIRECT("'"&amp;O[O]&amp;"'!$a:$a"),$A40,INDIRECT("'"&amp;O[O]&amp;"'!"&amp;ADDRESS(1, COLUMN(J:J), 2)&amp;":"&amp;ADDRESS(1, COLUMN(J:J), 2))))=0, "", SUMPRODUCT(SUMIF(INDIRECT("'"&amp;O[O]&amp;"'!$a:$a"),$A40,INDIRECT("'"&amp;O[O]&amp;"'!"&amp;ADDRESS(1, COLUMN(J:J), 2)&amp;":"&amp;ADDRESS(1, COLUMN(J:J), 2))))),)</f>
        <v>192</v>
      </c>
      <c r="J40" s="917">
        <f ca="1">IFERROR(IF(SUMPRODUCT(SUMIF(INDIRECT("'"&amp;O[O]&amp;"'!$a:$a"),$A40,INDIRECT("'"&amp;O[O]&amp;"'!"&amp;ADDRESS(1, COLUMN(K:K), 2)&amp;":"&amp;ADDRESS(1, COLUMN(K:K), 2))))=0, "", SUMPRODUCT(SUMIF(INDIRECT("'"&amp;O[O]&amp;"'!$a:$a"),$A40,INDIRECT("'"&amp;O[O]&amp;"'!"&amp;ADDRESS(1, COLUMN(K:K), 2)&amp;":"&amp;ADDRESS(1, COLUMN(K:K), 2))))),)</f>
        <v>120</v>
      </c>
      <c r="K40" s="922" t="s">
        <v>776</v>
      </c>
      <c r="L40" s="922" t="s">
        <v>776</v>
      </c>
      <c r="M40" s="917" t="str">
        <f ca="1">IF(SUMPRODUCT(SUMIF(INDIRECT("'"&amp;O[O]&amp;"'!$a:$a"),$A40,INDIRECT("'"&amp;O[O]&amp;"'!"&amp;ADDRESS(1, COLUMN(L:L), 2)&amp;":"&amp;ADDRESS(1, COLUMN(L:L), 2))))=0, "", IFERROR(SUMPRODUCT(SUMIF(INDIRECT("'"&amp;O[O]&amp;"'!$a:$a"),$A40,INDIRECT("'"&amp;O[O]&amp;"'!"&amp;ADDRESS(1, COLUMN(L:L), 2)&amp;":"&amp;ADDRESS(1, COLUMN(L:L), 2)))),))</f>
        <v/>
      </c>
      <c r="N40" s="917" t="str">
        <f ca="1">IF(SUMPRODUCT(SUMIF(INDIRECT("'"&amp;O[O]&amp;"'!$a:$a"),$A40,INDIRECT("'"&amp;O[O]&amp;"'!"&amp;ADDRESS(1, COLUMN(M:M), 2)&amp;":"&amp;ADDRESS(1, COLUMN(M:M), 2))))=0, "", IFERROR(SUMPRODUCT(SUMIF(INDIRECT("'"&amp;O[O]&amp;"'!$a:$a"),$A40,INDIRECT("'"&amp;O[O]&amp;"'!"&amp;ADDRESS(1, COLUMN(M:M), 2)&amp;":"&amp;ADDRESS(1, COLUMN(M:M), 2)))),))</f>
        <v/>
      </c>
      <c r="O40" s="917" t="str">
        <f ca="1">IF(SUMPRODUCT(SUMIF(INDIRECT("'"&amp;O[O]&amp;"'!$a:$a"),$A40,INDIRECT("'"&amp;O[O]&amp;"'!"&amp;ADDRESS(1, COLUMN(N:N), 2)&amp;":"&amp;ADDRESS(1, COLUMN(N:N), 2))))=0, "", IFERROR(SUMPRODUCT(SUMIF(INDIRECT("'"&amp;O[O]&amp;"'!$a:$a"),$A40,INDIRECT("'"&amp;O[O]&amp;"'!"&amp;ADDRESS(1, COLUMN(N:N), 2)&amp;":"&amp;ADDRESS(1, COLUMN(N:N), 2)))),))</f>
        <v/>
      </c>
      <c r="P40" s="917" t="str">
        <f ca="1">IF(SUMPRODUCT(SUMIF(INDIRECT("'"&amp;O[O]&amp;"'!$a:$a"),$A40,INDIRECT("'"&amp;O[O]&amp;"'!"&amp;ADDRESS(1, COLUMN(O:O), 2)&amp;":"&amp;ADDRESS(1, COLUMN(O:O), 2))))=0, "", IFERROR(SUMPRODUCT(SUMIF(INDIRECT("'"&amp;O[O]&amp;"'!$a:$a"),$A40,INDIRECT("'"&amp;O[O]&amp;"'!"&amp;ADDRESS(1, COLUMN(O:O), 2)&amp;":"&amp;ADDRESS(1, COLUMN(O:O), 2)))),))</f>
        <v/>
      </c>
      <c r="Q40" s="917" t="str">
        <f ca="1">IF(SUMPRODUCT(SUMIF(INDIRECT("'"&amp;O[O]&amp;"'!$a:$a"),$A40,INDIRECT("'"&amp;O[O]&amp;"'!"&amp;ADDRESS(1, COLUMN(P:P), 2)&amp;":"&amp;ADDRESS(1, COLUMN(P:P), 2))))=0, "", IFERROR(SUMPRODUCT(SUMIF(INDIRECT("'"&amp;O[O]&amp;"'!$a:$a"),$A40,INDIRECT("'"&amp;O[O]&amp;"'!"&amp;ADDRESS(1, COLUMN(P:P), 2)&amp;":"&amp;ADDRESS(1, COLUMN(P:P), 2)))),))</f>
        <v/>
      </c>
      <c r="R40" s="917">
        <f ca="1">IF(SUMPRODUCT(SUMIF(INDIRECT("'"&amp;O[O]&amp;"'!$a:$a"),$A40,INDIRECT("'"&amp;O[O]&amp;"'!"&amp;ADDRESS(1, COLUMN(Q:Q), 2)&amp;":"&amp;ADDRESS(1, COLUMN(Q:Q), 2))))=0, "", IFERROR(SUMPRODUCT(SUMIF(INDIRECT("'"&amp;O[O]&amp;"'!$a:$a"),$A40,INDIRECT("'"&amp;O[O]&amp;"'!"&amp;ADDRESS(1, COLUMN(Q:Q), 2)&amp;":"&amp;ADDRESS(1, COLUMN(Q:Q), 2)))),))</f>
        <v>120</v>
      </c>
      <c r="S40" s="917" t="str">
        <f ca="1">IF(SUMPRODUCT(SUMIF(INDIRECT("'"&amp;O[O]&amp;"'!$a:$a"),$A40,INDIRECT("'"&amp;O[O]&amp;"'!"&amp;ADDRESS(1, COLUMN(R:R), 2)&amp;":"&amp;ADDRESS(1, COLUMN(R:R), 2))))=0, "", IFERROR(SUMPRODUCT(SUMIF(INDIRECT("'"&amp;O[O]&amp;"'!$a:$a"),$A40,INDIRECT("'"&amp;O[O]&amp;"'!"&amp;ADDRESS(1, COLUMN(R:R), 2)&amp;":"&amp;ADDRESS(1, COLUMN(R:R), 2)))),))</f>
        <v/>
      </c>
      <c r="T40" s="917" t="str">
        <f ca="1">IF(SUMPRODUCT(SUMIF(INDIRECT("'"&amp;O[O]&amp;"'!$a:$a"),$A40,INDIRECT("'"&amp;O[O]&amp;"'!"&amp;ADDRESS(1, COLUMN(S:S), 2)&amp;":"&amp;ADDRESS(1, COLUMN(S:S), 2))))=0, "", IFERROR(SUMPRODUCT(SUMIF(INDIRECT("'"&amp;O[O]&amp;"'!$a:$a"),$A40,INDIRECT("'"&amp;O[O]&amp;"'!"&amp;ADDRESS(1, COLUMN(S:S), 2)&amp;":"&amp;ADDRESS(1, COLUMN(S:S), 2)))),))</f>
        <v/>
      </c>
      <c r="U40" s="917" t="str">
        <f ca="1">IF(SUMPRODUCT(SUMIF(INDIRECT("'"&amp;O[O]&amp;"'!$a:$a"),$A40,INDIRECT("'"&amp;O[O]&amp;"'!"&amp;ADDRESS(1, COLUMN(T:T), 2)&amp;":"&amp;ADDRESS(1, COLUMN(T:T), 2))))=0, "", IFERROR(SUMPRODUCT(SUMIF(INDIRECT("'"&amp;O[O]&amp;"'!$a:$a"),$A40,INDIRECT("'"&amp;O[O]&amp;"'!"&amp;ADDRESS(1, COLUMN(T:T), 2)&amp;":"&amp;ADDRESS(1, COLUMN(T:T), 2)))),))</f>
        <v/>
      </c>
      <c r="V40" s="113" t="str">
        <f t="shared" ca="1" si="5"/>
        <v/>
      </c>
      <c r="W40" s="917" t="str">
        <f ca="1">IF(SUMPRODUCT(SUMIF(INDIRECT("'"&amp;O[O]&amp;"'!$a:$a"),$A40,INDIRECT("'"&amp;O[O]&amp;"'!"&amp;ADDRESS(1, COLUMN(U:U), 2)&amp;":"&amp;ADDRESS(1, COLUMN(U:U), 2))))=0, "", IFERROR(SUMPRODUCT(SUMIF(INDIRECT("'"&amp;O[O]&amp;"'!$a:$a"),$A40,INDIRECT("'"&amp;O[O]&amp;"'!"&amp;ADDRESS(1, COLUMN(U:U), 2)&amp;":"&amp;ADDRESS(1, COLUMN(U:U), 2)))),))</f>
        <v/>
      </c>
      <c r="X40" s="917" t="str">
        <f ca="1">IF(SUMPRODUCT(SUMIF(INDIRECT("'"&amp;O[O]&amp;"'!$a:$a"),$A40,INDIRECT("'"&amp;O[O]&amp;"'!"&amp;ADDRESS(1, COLUMN(V:V), 2)&amp;":"&amp;ADDRESS(1, COLUMN(V:V), 2))))=0, "", IFERROR(SUMPRODUCT(SUMIF(INDIRECT("'"&amp;O[O]&amp;"'!$a:$a"),$A40,INDIRECT("'"&amp;O[O]&amp;"'!"&amp;ADDRESS(1, COLUMN(V:V), 2)&amp;":"&amp;ADDRESS(1, COLUMN(V:V), 2)))),))</f>
        <v/>
      </c>
      <c r="Y40" s="917" t="str">
        <f ca="1">IF(SUMPRODUCT(SUMIF(INDIRECT("'"&amp;O[O]&amp;"'!$a:$a"),$A40,INDIRECT("'"&amp;O[O]&amp;"'!"&amp;ADDRESS(1, COLUMN(W:W), 2)&amp;":"&amp;ADDRESS(1, COLUMN(W:W), 2))))=0, "", IFERROR(SUMPRODUCT(SUMIF(INDIRECT("'"&amp;O[O]&amp;"'!$a:$a"),$A40,INDIRECT("'"&amp;O[O]&amp;"'!"&amp;ADDRESS(1, COLUMN(W:W), 2)&amp;":"&amp;ADDRESS(1, COLUMN(W:W), 2)))),))</f>
        <v/>
      </c>
      <c r="Z40" s="917" t="str">
        <f ca="1">IF(SUMPRODUCT(SUMIF(INDIRECT("'"&amp;O[O]&amp;"'!$a:$a"),$A40,INDIRECT("'"&amp;O[O]&amp;"'!"&amp;ADDRESS(1, COLUMN(X:X), 2)&amp;":"&amp;ADDRESS(1, COLUMN(X:X), 2))))=0, "", IFERROR(SUMPRODUCT(SUMIF(INDIRECT("'"&amp;O[O]&amp;"'!$a:$a"),$A40,INDIRECT("'"&amp;O[O]&amp;"'!"&amp;ADDRESS(1, COLUMN(X:X), 2)&amp;":"&amp;ADDRESS(1, COLUMN(X:X), 2)))),))</f>
        <v/>
      </c>
      <c r="AA40" s="917" t="str">
        <f ca="1">IF(SUMPRODUCT(SUMIF(INDIRECT("'"&amp;O[O]&amp;"'!$a:$a"),$A40,INDIRECT("'"&amp;O[O]&amp;"'!"&amp;ADDRESS(1, COLUMN(Y:Y), 2)&amp;":"&amp;ADDRESS(1, COLUMN(Y:Y), 2))))=0, "", IFERROR(SUMPRODUCT(SUMIF(INDIRECT("'"&amp;O[O]&amp;"'!$a:$a"),$A40,INDIRECT("'"&amp;O[O]&amp;"'!"&amp;ADDRESS(1, COLUMN(Y:Y), 2)&amp;":"&amp;ADDRESS(1, COLUMN(Y:Y), 2)))),))</f>
        <v/>
      </c>
      <c r="AB40" s="917" t="str">
        <f ca="1">IF(SUMPRODUCT(SUMIF(INDIRECT("'"&amp;O[O]&amp;"'!$a:$a"),$A40,INDIRECT("'"&amp;O[O]&amp;"'!"&amp;ADDRESS(1, COLUMN(Z:Z), 2)&amp;":"&amp;ADDRESS(1, COLUMN(Z:Z), 2))))=0, "", IFERROR(SUMPRODUCT(SUMIF(INDIRECT("'"&amp;O[O]&amp;"'!$a:$a"),$A40,INDIRECT("'"&amp;O[O]&amp;"'!"&amp;ADDRESS(1, COLUMN(Z:Z), 2)&amp;":"&amp;ADDRESS(1, COLUMN(Z:Z), 2)))),))</f>
        <v/>
      </c>
      <c r="AC40" s="917" t="str">
        <f ca="1">IF(SUMPRODUCT(SUMIF(INDIRECT("'"&amp;O[O]&amp;"'!$a:$a"),$A40,INDIRECT("'"&amp;O[O]&amp;"'!"&amp;ADDRESS(1, COLUMN(AA:AA), 2)&amp;":"&amp;ADDRESS(1, COLUMN(AA:AA), 2))))=0, "", IFERROR(SUMPRODUCT(SUMIF(INDIRECT("'"&amp;O[O]&amp;"'!$a:$a"),$A40,INDIRECT("'"&amp;O[O]&amp;"'!"&amp;ADDRESS(1, COLUMN(AA:AA), 2)&amp;":"&amp;ADDRESS(1, COLUMN(AA:AA), 2)))),))</f>
        <v/>
      </c>
      <c r="AD40" s="917" t="str">
        <f ca="1">IF(SUMPRODUCT(SUMIF(INDIRECT("'"&amp;O[O]&amp;"'!$a:$a"),$A40,INDIRECT("'"&amp;O[O]&amp;"'!"&amp;ADDRESS(1, COLUMN(AB:AB), 2)&amp;":"&amp;ADDRESS(1, COLUMN(AB:AB), 2))))=0, "", IFERROR(SUMPRODUCT(SUMIF(INDIRECT("'"&amp;O[O]&amp;"'!$a:$a"),$A40,INDIRECT("'"&amp;O[O]&amp;"'!"&amp;ADDRESS(1, COLUMN(AB:AB), 2)&amp;":"&amp;ADDRESS(1, COLUMN(AB:AB), 2)))),))</f>
        <v/>
      </c>
      <c r="AE40" s="917" t="str">
        <f ca="1">IF(SUMPRODUCT(SUMIF(INDIRECT("'"&amp;O[O]&amp;"'!$a:$a"),$A40,INDIRECT("'"&amp;O[O]&amp;"'!"&amp;ADDRESS(1, COLUMN(AC:AC), 2)&amp;":"&amp;ADDRESS(1, COLUMN(AC:AC), 2))))=0, "", IFERROR(SUMPRODUCT(SUMIF(INDIRECT("'"&amp;O[O]&amp;"'!$a:$a"),$A40,INDIRECT("'"&amp;O[O]&amp;"'!"&amp;ADDRESS(1, COLUMN(AC:AC), 2)&amp;":"&amp;ADDRESS(1, COLUMN(AC:AC), 2)))),))</f>
        <v/>
      </c>
      <c r="AF40" s="917" t="str">
        <f ca="1">IF(SUMPRODUCT(SUMIF(INDIRECT("'"&amp;O[O]&amp;"'!$a:$a"),$A40,INDIRECT("'"&amp;O[O]&amp;"'!"&amp;ADDRESS(1, COLUMN(AD:AD), 2)&amp;":"&amp;ADDRESS(1, COLUMN(AD:AD), 2))))=0, "", IFERROR(SUMPRODUCT(SUMIF(INDIRECT("'"&amp;O[O]&amp;"'!$a:$a"),$A40,INDIRECT("'"&amp;O[O]&amp;"'!"&amp;ADDRESS(1, COLUMN(AD:AD), 2)&amp;":"&amp;ADDRESS(1, COLUMN(AD:AD), 2)))),))</f>
        <v/>
      </c>
      <c r="AG40" s="917" t="str">
        <f ca="1">IF(SUMPRODUCT(SUMIF(INDIRECT("'"&amp;O[O]&amp;"'!$a:$a"),$A40,INDIRECT("'"&amp;O[O]&amp;"'!"&amp;ADDRESS(1, COLUMN(AE:AE), 2)&amp;":"&amp;ADDRESS(1, COLUMN(AE:AE), 2))))=0, "", IFERROR(SUMPRODUCT(SUMIF(INDIRECT("'"&amp;O[O]&amp;"'!$a:$a"),$A40,INDIRECT("'"&amp;O[O]&amp;"'!"&amp;ADDRESS(1, COLUMN(AE:AE), 2)&amp;":"&amp;ADDRESS(1, COLUMN(AE:AE), 2)))),))</f>
        <v/>
      </c>
      <c r="AH40" s="917" t="str">
        <f ca="1">IF(SUMPRODUCT(SUMIF(INDIRECT("'"&amp;O[O]&amp;"'!$a:$a"),$A40,INDIRECT("'"&amp;O[O]&amp;"'!"&amp;ADDRESS(1, COLUMN(AF:AF), 2)&amp;":"&amp;ADDRESS(1, COLUMN(AF:AF), 2))))=0, "", IFERROR(SUMPRODUCT(SUMIF(INDIRECT("'"&amp;O[O]&amp;"'!$a:$a"),$A40,INDIRECT("'"&amp;O[O]&amp;"'!"&amp;ADDRESS(1, COLUMN(AF:AF), 2)&amp;":"&amp;ADDRESS(1, COLUMN(AF:AF), 2)))),))</f>
        <v/>
      </c>
      <c r="AI40" s="917" t="str">
        <f ca="1">IF(SUMPRODUCT(SUMIF(INDIRECT("'"&amp;O[O]&amp;"'!$a:$a"),$A40,INDIRECT("'"&amp;O[O]&amp;"'!"&amp;ADDRESS(1, COLUMN(AG:AG), 2)&amp;":"&amp;ADDRESS(1, COLUMN(AG:AG), 2))))=0, "", IFERROR(SUMPRODUCT(SUMIF(INDIRECT("'"&amp;O[O]&amp;"'!$a:$a"),$A40,INDIRECT("'"&amp;O[O]&amp;"'!"&amp;ADDRESS(1, COLUMN(AG:AG), 2)&amp;":"&amp;ADDRESS(1, COLUMN(AG:AG), 2)))),))</f>
        <v/>
      </c>
      <c r="AJ40" s="917" t="str">
        <f ca="1">IF(SUMPRODUCT(SUMIF(INDIRECT("'"&amp;O[O]&amp;"'!$a:$a"),$A40,INDIRECT("'"&amp;O[O]&amp;"'!"&amp;ADDRESS(1, COLUMN(AH:AH), 2)&amp;":"&amp;ADDRESS(1, COLUMN(AH:AH), 2))))=0, "", IFERROR(SUMPRODUCT(SUMIF(INDIRECT("'"&amp;O[O]&amp;"'!$a:$a"),$A40,INDIRECT("'"&amp;O[O]&amp;"'!"&amp;ADDRESS(1, COLUMN(AH:AH), 2)&amp;":"&amp;ADDRESS(1, COLUMN(AH:AH), 2)))),))</f>
        <v/>
      </c>
      <c r="AK40" s="917" t="str">
        <f ca="1">IF(SUMPRODUCT(SUMIF(INDIRECT("'"&amp;O[O]&amp;"'!$a:$a"),$A40,INDIRECT("'"&amp;O[O]&amp;"'!"&amp;ADDRESS(1, COLUMN(AI:AI), 2)&amp;":"&amp;ADDRESS(1, COLUMN(AI:AI), 2))))=0, "", IFERROR(SUMPRODUCT(SUMIF(INDIRECT("'"&amp;O[O]&amp;"'!$a:$a"),$A40,INDIRECT("'"&amp;O[O]&amp;"'!"&amp;ADDRESS(1, COLUMN(AI:AI), 2)&amp;":"&amp;ADDRESS(1, COLUMN(AI:AI), 2)))),))</f>
        <v/>
      </c>
      <c r="AL40" s="919" t="str">
        <f ca="1">IF(SUMPRODUCT(SUMIF(INDIRECT("'"&amp;O[O]&amp;"'!$a:$a"),$A40,INDIRECT("'"&amp;O[O]&amp;"'!"&amp;ADDRESS(1, COLUMN(AJ:AJ), 2)&amp;":"&amp;ADDRESS(1, COLUMN(AJ:AJ), 2))))=0, "", IFERROR(SUMPRODUCT(SUMIF(INDIRECT("'"&amp;O[O]&amp;"'!$a:$a"),$A40,INDIRECT("'"&amp;O[O]&amp;"'!"&amp;ADDRESS(1, COLUMN(AJ:AJ), 2)&amp;":"&amp;ADDRESS(1, COLUMN(AJ:AJ), 2)))),))</f>
        <v/>
      </c>
    </row>
    <row r="41" spans="1:38" s="763" customFormat="1">
      <c r="A41" s="920" t="s">
        <v>768</v>
      </c>
      <c r="B41" s="921"/>
      <c r="C41" s="921"/>
      <c r="D41" s="921"/>
      <c r="E41" s="917" t="str">
        <f ca="1">IFERROR(IF(SUMPRODUCT(SUMIF(INDIRECT("'"&amp;O[O]&amp;"'!$a:$a"),$A41,INDIRECT("'"&amp;O[O]&amp;"'!"&amp;ADDRESS(1, COLUMN(F:F), 2)&amp;":"&amp;ADDRESS(1, COLUMN(F:F), 2))))=0, "", SUMPRODUCT(SUMIF(INDIRECT("'"&amp;O[O]&amp;"'!$a:$a"),$A41,INDIRECT("'"&amp;O[O]&amp;"'!"&amp;ADDRESS(1, COLUMN(F:F), 2)&amp;":"&amp;ADDRESS(1, COLUMN(F:F), 2))))),)</f>
        <v/>
      </c>
      <c r="F41" s="917" t="str">
        <f ca="1">IFERROR(IF(SUMPRODUCT(SUMIF(INDIRECT("'"&amp;O[O]&amp;"'!$a:$a"),$A41,INDIRECT("'"&amp;O[O]&amp;"'!"&amp;ADDRESS(1, COLUMN(G:G), 2)&amp;":"&amp;ADDRESS(1, COLUMN(G:G), 2))))=0, "", SUMPRODUCT(SUMIF(INDIRECT("'"&amp;O[O]&amp;"'!$a:$a"),$A41,INDIRECT("'"&amp;O[O]&amp;"'!"&amp;ADDRESS(1, COLUMN(G:G), 2)&amp;":"&amp;ADDRESS(1, COLUMN(G:G), 2))))),)</f>
        <v/>
      </c>
      <c r="G41" s="914" t="str">
        <f t="shared" ca="1" si="4"/>
        <v/>
      </c>
      <c r="H41" s="917" t="str">
        <f ca="1">IFERROR(IF(SUMPRODUCT(SUMIF(INDIRECT("'"&amp;O[O]&amp;"'!$a:$a"),$A41,INDIRECT("'"&amp;O[O]&amp;"'!"&amp;ADDRESS(1, COLUMN(I:I), 2)&amp;":"&amp;ADDRESS(1, COLUMN(I:I), 2))))=0, "", SUMPRODUCT(SUMIF(INDIRECT("'"&amp;O[O]&amp;"'!$a:$a"),$A41,INDIRECT("'"&amp;O[O]&amp;"'!"&amp;ADDRESS(1, COLUMN(I:I), 2)&amp;":"&amp;ADDRESS(1, COLUMN(I:I), 2))))),)</f>
        <v/>
      </c>
      <c r="I41" s="917" t="str">
        <f ca="1">IFERROR(IF(SUMPRODUCT(SUMIF(INDIRECT("'"&amp;O[O]&amp;"'!$a:$a"),$A41,INDIRECT("'"&amp;O[O]&amp;"'!"&amp;ADDRESS(1, COLUMN(J:J), 2)&amp;":"&amp;ADDRESS(1, COLUMN(J:J), 2))))=0, "", SUMPRODUCT(SUMIF(INDIRECT("'"&amp;O[O]&amp;"'!$a:$a"),$A41,INDIRECT("'"&amp;O[O]&amp;"'!"&amp;ADDRESS(1, COLUMN(J:J), 2)&amp;":"&amp;ADDRESS(1, COLUMN(J:J), 2))))),)</f>
        <v/>
      </c>
      <c r="J41" s="917" t="str">
        <f ca="1">IFERROR(IF(SUMPRODUCT(SUMIF(INDIRECT("'"&amp;O[O]&amp;"'!$a:$a"),$A41,INDIRECT("'"&amp;O[O]&amp;"'!"&amp;ADDRESS(1, COLUMN(K:K), 2)&amp;":"&amp;ADDRESS(1, COLUMN(K:K), 2))))=0, "", SUMPRODUCT(SUMIF(INDIRECT("'"&amp;O[O]&amp;"'!$a:$a"),$A41,INDIRECT("'"&amp;O[O]&amp;"'!"&amp;ADDRESS(1, COLUMN(K:K), 2)&amp;":"&amp;ADDRESS(1, COLUMN(K:K), 2))))),)</f>
        <v/>
      </c>
      <c r="K41" s="922" t="s">
        <v>776</v>
      </c>
      <c r="L41" s="922" t="s">
        <v>776</v>
      </c>
      <c r="M41" s="917" t="str">
        <f ca="1">IF(SUMPRODUCT(SUMIF(INDIRECT("'"&amp;O[O]&amp;"'!$a:$a"),$A41,INDIRECT("'"&amp;O[O]&amp;"'!"&amp;ADDRESS(1, COLUMN(L:L), 2)&amp;":"&amp;ADDRESS(1, COLUMN(L:L), 2))))=0, "", IFERROR(SUMPRODUCT(SUMIF(INDIRECT("'"&amp;O[O]&amp;"'!$a:$a"),$A41,INDIRECT("'"&amp;O[O]&amp;"'!"&amp;ADDRESS(1, COLUMN(L:L), 2)&amp;":"&amp;ADDRESS(1, COLUMN(L:L), 2)))),))</f>
        <v/>
      </c>
      <c r="N41" s="917" t="str">
        <f ca="1">IF(SUMPRODUCT(SUMIF(INDIRECT("'"&amp;O[O]&amp;"'!$a:$a"),$A41,INDIRECT("'"&amp;O[O]&amp;"'!"&amp;ADDRESS(1, COLUMN(M:M), 2)&amp;":"&amp;ADDRESS(1, COLUMN(M:M), 2))))=0, "", IFERROR(SUMPRODUCT(SUMIF(INDIRECT("'"&amp;O[O]&amp;"'!$a:$a"),$A41,INDIRECT("'"&amp;O[O]&amp;"'!"&amp;ADDRESS(1, COLUMN(M:M), 2)&amp;":"&amp;ADDRESS(1, COLUMN(M:M), 2)))),))</f>
        <v/>
      </c>
      <c r="O41" s="917" t="str">
        <f ca="1">IF(SUMPRODUCT(SUMIF(INDIRECT("'"&amp;O[O]&amp;"'!$a:$a"),$A41,INDIRECT("'"&amp;O[O]&amp;"'!"&amp;ADDRESS(1, COLUMN(N:N), 2)&amp;":"&amp;ADDRESS(1, COLUMN(N:N), 2))))=0, "", IFERROR(SUMPRODUCT(SUMIF(INDIRECT("'"&amp;O[O]&amp;"'!$a:$a"),$A41,INDIRECT("'"&amp;O[O]&amp;"'!"&amp;ADDRESS(1, COLUMN(N:N), 2)&amp;":"&amp;ADDRESS(1, COLUMN(N:N), 2)))),))</f>
        <v/>
      </c>
      <c r="P41" s="917" t="str">
        <f ca="1">IF(SUMPRODUCT(SUMIF(INDIRECT("'"&amp;O[O]&amp;"'!$a:$a"),$A41,INDIRECT("'"&amp;O[O]&amp;"'!"&amp;ADDRESS(1, COLUMN(O:O), 2)&amp;":"&amp;ADDRESS(1, COLUMN(O:O), 2))))=0, "", IFERROR(SUMPRODUCT(SUMIF(INDIRECT("'"&amp;O[O]&amp;"'!$a:$a"),$A41,INDIRECT("'"&amp;O[O]&amp;"'!"&amp;ADDRESS(1, COLUMN(O:O), 2)&amp;":"&amp;ADDRESS(1, COLUMN(O:O), 2)))),))</f>
        <v/>
      </c>
      <c r="Q41" s="917" t="str">
        <f ca="1">IF(SUMPRODUCT(SUMIF(INDIRECT("'"&amp;O[O]&amp;"'!$a:$a"),$A41,INDIRECT("'"&amp;O[O]&amp;"'!"&amp;ADDRESS(1, COLUMN(P:P), 2)&amp;":"&amp;ADDRESS(1, COLUMN(P:P), 2))))=0, "", IFERROR(SUMPRODUCT(SUMIF(INDIRECT("'"&amp;O[O]&amp;"'!$a:$a"),$A41,INDIRECT("'"&amp;O[O]&amp;"'!"&amp;ADDRESS(1, COLUMN(P:P), 2)&amp;":"&amp;ADDRESS(1, COLUMN(P:P), 2)))),))</f>
        <v/>
      </c>
      <c r="R41" s="917" t="str">
        <f ca="1">IF(SUMPRODUCT(SUMIF(INDIRECT("'"&amp;O[O]&amp;"'!$a:$a"),$A41,INDIRECT("'"&amp;O[O]&amp;"'!"&amp;ADDRESS(1, COLUMN(Q:Q), 2)&amp;":"&amp;ADDRESS(1, COLUMN(Q:Q), 2))))=0, "", IFERROR(SUMPRODUCT(SUMIF(INDIRECT("'"&amp;O[O]&amp;"'!$a:$a"),$A41,INDIRECT("'"&amp;O[O]&amp;"'!"&amp;ADDRESS(1, COLUMN(Q:Q), 2)&amp;":"&amp;ADDRESS(1, COLUMN(Q:Q), 2)))),))</f>
        <v/>
      </c>
      <c r="S41" s="917" t="str">
        <f ca="1">IF(SUMPRODUCT(SUMIF(INDIRECT("'"&amp;O[O]&amp;"'!$a:$a"),$A41,INDIRECT("'"&amp;O[O]&amp;"'!"&amp;ADDRESS(1, COLUMN(R:R), 2)&amp;":"&amp;ADDRESS(1, COLUMN(R:R), 2))))=0, "", IFERROR(SUMPRODUCT(SUMIF(INDIRECT("'"&amp;O[O]&amp;"'!$a:$a"),$A41,INDIRECT("'"&amp;O[O]&amp;"'!"&amp;ADDRESS(1, COLUMN(R:R), 2)&amp;":"&amp;ADDRESS(1, COLUMN(R:R), 2)))),))</f>
        <v/>
      </c>
      <c r="T41" s="917" t="str">
        <f ca="1">IF(SUMPRODUCT(SUMIF(INDIRECT("'"&amp;O[O]&amp;"'!$a:$a"),$A41,INDIRECT("'"&amp;O[O]&amp;"'!"&amp;ADDRESS(1, COLUMN(S:S), 2)&amp;":"&amp;ADDRESS(1, COLUMN(S:S), 2))))=0, "", IFERROR(SUMPRODUCT(SUMIF(INDIRECT("'"&amp;O[O]&amp;"'!$a:$a"),$A41,INDIRECT("'"&amp;O[O]&amp;"'!"&amp;ADDRESS(1, COLUMN(S:S), 2)&amp;":"&amp;ADDRESS(1, COLUMN(S:S), 2)))),))</f>
        <v/>
      </c>
      <c r="U41" s="917" t="str">
        <f ca="1">IF(SUMPRODUCT(SUMIF(INDIRECT("'"&amp;O[O]&amp;"'!$a:$a"),$A41,INDIRECT("'"&amp;O[O]&amp;"'!"&amp;ADDRESS(1, COLUMN(T:T), 2)&amp;":"&amp;ADDRESS(1, COLUMN(T:T), 2))))=0, "", IFERROR(SUMPRODUCT(SUMIF(INDIRECT("'"&amp;O[O]&amp;"'!$a:$a"),$A41,INDIRECT("'"&amp;O[O]&amp;"'!"&amp;ADDRESS(1, COLUMN(T:T), 2)&amp;":"&amp;ADDRESS(1, COLUMN(T:T), 2)))),))</f>
        <v/>
      </c>
      <c r="V41" s="113" t="str">
        <f t="shared" ca="1" si="5"/>
        <v/>
      </c>
      <c r="W41" s="917" t="str">
        <f ca="1">IF(SUMPRODUCT(SUMIF(INDIRECT("'"&amp;O[O]&amp;"'!$a:$a"),$A41,INDIRECT("'"&amp;O[O]&amp;"'!"&amp;ADDRESS(1, COLUMN(U:U), 2)&amp;":"&amp;ADDRESS(1, COLUMN(U:U), 2))))=0, "", IFERROR(SUMPRODUCT(SUMIF(INDIRECT("'"&amp;O[O]&amp;"'!$a:$a"),$A41,INDIRECT("'"&amp;O[O]&amp;"'!"&amp;ADDRESS(1, COLUMN(U:U), 2)&amp;":"&amp;ADDRESS(1, COLUMN(U:U), 2)))),))</f>
        <v/>
      </c>
      <c r="X41" s="917" t="str">
        <f ca="1">IF(SUMPRODUCT(SUMIF(INDIRECT("'"&amp;O[O]&amp;"'!$a:$a"),$A41,INDIRECT("'"&amp;O[O]&amp;"'!"&amp;ADDRESS(1, COLUMN(V:V), 2)&amp;":"&amp;ADDRESS(1, COLUMN(V:V), 2))))=0, "", IFERROR(SUMPRODUCT(SUMIF(INDIRECT("'"&amp;O[O]&amp;"'!$a:$a"),$A41,INDIRECT("'"&amp;O[O]&amp;"'!"&amp;ADDRESS(1, COLUMN(V:V), 2)&amp;":"&amp;ADDRESS(1, COLUMN(V:V), 2)))),))</f>
        <v/>
      </c>
      <c r="Y41" s="917" t="str">
        <f ca="1">IF(SUMPRODUCT(SUMIF(INDIRECT("'"&amp;O[O]&amp;"'!$a:$a"),$A41,INDIRECT("'"&amp;O[O]&amp;"'!"&amp;ADDRESS(1, COLUMN(W:W), 2)&amp;":"&amp;ADDRESS(1, COLUMN(W:W), 2))))=0, "", IFERROR(SUMPRODUCT(SUMIF(INDIRECT("'"&amp;O[O]&amp;"'!$a:$a"),$A41,INDIRECT("'"&amp;O[O]&amp;"'!"&amp;ADDRESS(1, COLUMN(W:W), 2)&amp;":"&amp;ADDRESS(1, COLUMN(W:W), 2)))),))</f>
        <v/>
      </c>
      <c r="Z41" s="917" t="str">
        <f ca="1">IF(SUMPRODUCT(SUMIF(INDIRECT("'"&amp;O[O]&amp;"'!$a:$a"),$A41,INDIRECT("'"&amp;O[O]&amp;"'!"&amp;ADDRESS(1, COLUMN(X:X), 2)&amp;":"&amp;ADDRESS(1, COLUMN(X:X), 2))))=0, "", IFERROR(SUMPRODUCT(SUMIF(INDIRECT("'"&amp;O[O]&amp;"'!$a:$a"),$A41,INDIRECT("'"&amp;O[O]&amp;"'!"&amp;ADDRESS(1, COLUMN(X:X), 2)&amp;":"&amp;ADDRESS(1, COLUMN(X:X), 2)))),))</f>
        <v/>
      </c>
      <c r="AA41" s="917" t="str">
        <f ca="1">IF(SUMPRODUCT(SUMIF(INDIRECT("'"&amp;O[O]&amp;"'!$a:$a"),$A41,INDIRECT("'"&amp;O[O]&amp;"'!"&amp;ADDRESS(1, COLUMN(Y:Y), 2)&amp;":"&amp;ADDRESS(1, COLUMN(Y:Y), 2))))=0, "", IFERROR(SUMPRODUCT(SUMIF(INDIRECT("'"&amp;O[O]&amp;"'!$a:$a"),$A41,INDIRECT("'"&amp;O[O]&amp;"'!"&amp;ADDRESS(1, COLUMN(Y:Y), 2)&amp;":"&amp;ADDRESS(1, COLUMN(Y:Y), 2)))),))</f>
        <v/>
      </c>
      <c r="AB41" s="917" t="str">
        <f ca="1">IF(SUMPRODUCT(SUMIF(INDIRECT("'"&amp;O[O]&amp;"'!$a:$a"),$A41,INDIRECT("'"&amp;O[O]&amp;"'!"&amp;ADDRESS(1, COLUMN(Z:Z), 2)&amp;":"&amp;ADDRESS(1, COLUMN(Z:Z), 2))))=0, "", IFERROR(SUMPRODUCT(SUMIF(INDIRECT("'"&amp;O[O]&amp;"'!$a:$a"),$A41,INDIRECT("'"&amp;O[O]&amp;"'!"&amp;ADDRESS(1, COLUMN(Z:Z), 2)&amp;":"&amp;ADDRESS(1, COLUMN(Z:Z), 2)))),))</f>
        <v/>
      </c>
      <c r="AC41" s="917" t="str">
        <f ca="1">IF(SUMPRODUCT(SUMIF(INDIRECT("'"&amp;O[O]&amp;"'!$a:$a"),$A41,INDIRECT("'"&amp;O[O]&amp;"'!"&amp;ADDRESS(1, COLUMN(AA:AA), 2)&amp;":"&amp;ADDRESS(1, COLUMN(AA:AA), 2))))=0, "", IFERROR(SUMPRODUCT(SUMIF(INDIRECT("'"&amp;O[O]&amp;"'!$a:$a"),$A41,INDIRECT("'"&amp;O[O]&amp;"'!"&amp;ADDRESS(1, COLUMN(AA:AA), 2)&amp;":"&amp;ADDRESS(1, COLUMN(AA:AA), 2)))),))</f>
        <v/>
      </c>
      <c r="AD41" s="917" t="str">
        <f ca="1">IF(SUMPRODUCT(SUMIF(INDIRECT("'"&amp;O[O]&amp;"'!$a:$a"),$A41,INDIRECT("'"&amp;O[O]&amp;"'!"&amp;ADDRESS(1, COLUMN(AB:AB), 2)&amp;":"&amp;ADDRESS(1, COLUMN(AB:AB), 2))))=0, "", IFERROR(SUMPRODUCT(SUMIF(INDIRECT("'"&amp;O[O]&amp;"'!$a:$a"),$A41,INDIRECT("'"&amp;O[O]&amp;"'!"&amp;ADDRESS(1, COLUMN(AB:AB), 2)&amp;":"&amp;ADDRESS(1, COLUMN(AB:AB), 2)))),))</f>
        <v/>
      </c>
      <c r="AE41" s="917" t="str">
        <f ca="1">IF(SUMPRODUCT(SUMIF(INDIRECT("'"&amp;O[O]&amp;"'!$a:$a"),$A41,INDIRECT("'"&amp;O[O]&amp;"'!"&amp;ADDRESS(1, COLUMN(AC:AC), 2)&amp;":"&amp;ADDRESS(1, COLUMN(AC:AC), 2))))=0, "", IFERROR(SUMPRODUCT(SUMIF(INDIRECT("'"&amp;O[O]&amp;"'!$a:$a"),$A41,INDIRECT("'"&amp;O[O]&amp;"'!"&amp;ADDRESS(1, COLUMN(AC:AC), 2)&amp;":"&amp;ADDRESS(1, COLUMN(AC:AC), 2)))),))</f>
        <v/>
      </c>
      <c r="AF41" s="917" t="str">
        <f ca="1">IF(SUMPRODUCT(SUMIF(INDIRECT("'"&amp;O[O]&amp;"'!$a:$a"),$A41,INDIRECT("'"&amp;O[O]&amp;"'!"&amp;ADDRESS(1, COLUMN(AD:AD), 2)&amp;":"&amp;ADDRESS(1, COLUMN(AD:AD), 2))))=0, "", IFERROR(SUMPRODUCT(SUMIF(INDIRECT("'"&amp;O[O]&amp;"'!$a:$a"),$A41,INDIRECT("'"&amp;O[O]&amp;"'!"&amp;ADDRESS(1, COLUMN(AD:AD), 2)&amp;":"&amp;ADDRESS(1, COLUMN(AD:AD), 2)))),))</f>
        <v/>
      </c>
      <c r="AG41" s="917" t="str">
        <f ca="1">IF(SUMPRODUCT(SUMIF(INDIRECT("'"&amp;O[O]&amp;"'!$a:$a"),$A41,INDIRECT("'"&amp;O[O]&amp;"'!"&amp;ADDRESS(1, COLUMN(AE:AE), 2)&amp;":"&amp;ADDRESS(1, COLUMN(AE:AE), 2))))=0, "", IFERROR(SUMPRODUCT(SUMIF(INDIRECT("'"&amp;O[O]&amp;"'!$a:$a"),$A41,INDIRECT("'"&amp;O[O]&amp;"'!"&amp;ADDRESS(1, COLUMN(AE:AE), 2)&amp;":"&amp;ADDRESS(1, COLUMN(AE:AE), 2)))),))</f>
        <v/>
      </c>
      <c r="AH41" s="917" t="str">
        <f ca="1">IF(SUMPRODUCT(SUMIF(INDIRECT("'"&amp;O[O]&amp;"'!$a:$a"),$A41,INDIRECT("'"&amp;O[O]&amp;"'!"&amp;ADDRESS(1, COLUMN(AF:AF), 2)&amp;":"&amp;ADDRESS(1, COLUMN(AF:AF), 2))))=0, "", IFERROR(SUMPRODUCT(SUMIF(INDIRECT("'"&amp;O[O]&amp;"'!$a:$a"),$A41,INDIRECT("'"&amp;O[O]&amp;"'!"&amp;ADDRESS(1, COLUMN(AF:AF), 2)&amp;":"&amp;ADDRESS(1, COLUMN(AF:AF), 2)))),))</f>
        <v/>
      </c>
      <c r="AI41" s="917" t="str">
        <f ca="1">IF(SUMPRODUCT(SUMIF(INDIRECT("'"&amp;O[O]&amp;"'!$a:$a"),$A41,INDIRECT("'"&amp;O[O]&amp;"'!"&amp;ADDRESS(1, COLUMN(AG:AG), 2)&amp;":"&amp;ADDRESS(1, COLUMN(AG:AG), 2))))=0, "", IFERROR(SUMPRODUCT(SUMIF(INDIRECT("'"&amp;O[O]&amp;"'!$a:$a"),$A41,INDIRECT("'"&amp;O[O]&amp;"'!"&amp;ADDRESS(1, COLUMN(AG:AG), 2)&amp;":"&amp;ADDRESS(1, COLUMN(AG:AG), 2)))),))</f>
        <v/>
      </c>
      <c r="AJ41" s="917" t="str">
        <f ca="1">IF(SUMPRODUCT(SUMIF(INDIRECT("'"&amp;O[O]&amp;"'!$a:$a"),$A41,INDIRECT("'"&amp;O[O]&amp;"'!"&amp;ADDRESS(1, COLUMN(AH:AH), 2)&amp;":"&amp;ADDRESS(1, COLUMN(AH:AH), 2))))=0, "", IFERROR(SUMPRODUCT(SUMIF(INDIRECT("'"&amp;O[O]&amp;"'!$a:$a"),$A41,INDIRECT("'"&amp;O[O]&amp;"'!"&amp;ADDRESS(1, COLUMN(AH:AH), 2)&amp;":"&amp;ADDRESS(1, COLUMN(AH:AH), 2)))),))</f>
        <v/>
      </c>
      <c r="AK41" s="917" t="str">
        <f ca="1">IF(SUMPRODUCT(SUMIF(INDIRECT("'"&amp;O[O]&amp;"'!$a:$a"),$A41,INDIRECT("'"&amp;O[O]&amp;"'!"&amp;ADDRESS(1, COLUMN(AI:AI), 2)&amp;":"&amp;ADDRESS(1, COLUMN(AI:AI), 2))))=0, "", IFERROR(SUMPRODUCT(SUMIF(INDIRECT("'"&amp;O[O]&amp;"'!$a:$a"),$A41,INDIRECT("'"&amp;O[O]&amp;"'!"&amp;ADDRESS(1, COLUMN(AI:AI), 2)&amp;":"&amp;ADDRESS(1, COLUMN(AI:AI), 2)))),))</f>
        <v/>
      </c>
      <c r="AL41" s="919" t="str">
        <f ca="1">IF(SUMPRODUCT(SUMIF(INDIRECT("'"&amp;O[O]&amp;"'!$a:$a"),$A41,INDIRECT("'"&amp;O[O]&amp;"'!"&amp;ADDRESS(1, COLUMN(AJ:AJ), 2)&amp;":"&amp;ADDRESS(1, COLUMN(AJ:AJ), 2))))=0, "", IFERROR(SUMPRODUCT(SUMIF(INDIRECT("'"&amp;O[O]&amp;"'!$a:$a"),$A41,INDIRECT("'"&amp;O[O]&amp;"'!"&amp;ADDRESS(1, COLUMN(AJ:AJ), 2)&amp;":"&amp;ADDRESS(1, COLUMN(AJ:AJ), 2)))),))</f>
        <v/>
      </c>
    </row>
    <row r="42" spans="1:38" s="763" customFormat="1">
      <c r="A42" s="920" t="s">
        <v>893</v>
      </c>
      <c r="B42" s="921"/>
      <c r="C42" s="921"/>
      <c r="D42" s="921"/>
      <c r="E42" s="917" t="str">
        <f ca="1">IFERROR(IF(SUMPRODUCT(SUMIF(INDIRECT("'"&amp;O[O]&amp;"'!$a:$a"),$A42,INDIRECT("'"&amp;O[O]&amp;"'!"&amp;ADDRESS(1, COLUMN(F:F), 2)&amp;":"&amp;ADDRESS(1, COLUMN(F:F), 2))))=0, "", SUMPRODUCT(SUMIF(INDIRECT("'"&amp;O[O]&amp;"'!$a:$a"),$A42,INDIRECT("'"&amp;O[O]&amp;"'!"&amp;ADDRESS(1, COLUMN(F:F), 2)&amp;":"&amp;ADDRESS(1, COLUMN(F:F), 2))))),)</f>
        <v/>
      </c>
      <c r="F42" s="917" t="str">
        <f ca="1">IFERROR(IF(SUMPRODUCT(SUMIF(INDIRECT("'"&amp;O[O]&amp;"'!$a:$a"),$A42,INDIRECT("'"&amp;O[O]&amp;"'!"&amp;ADDRESS(1, COLUMN(G:G), 2)&amp;":"&amp;ADDRESS(1, COLUMN(G:G), 2))))=0, "", SUMPRODUCT(SUMIF(INDIRECT("'"&amp;O[O]&amp;"'!$a:$a"),$A42,INDIRECT("'"&amp;O[O]&amp;"'!"&amp;ADDRESS(1, COLUMN(G:G), 2)&amp;":"&amp;ADDRESS(1, COLUMN(G:G), 2))))),)</f>
        <v/>
      </c>
      <c r="G42" s="914">
        <f t="shared" ref="G42" ca="1" si="6">IF(SUM(H42:I42)=0, "", SUM(H42:I42))</f>
        <v>300</v>
      </c>
      <c r="H42" s="917" t="str">
        <f ca="1">IFERROR(IF(SUMPRODUCT(SUMIF(INDIRECT("'"&amp;O[O]&amp;"'!$a:$a"),$A42,INDIRECT("'"&amp;O[O]&amp;"'!"&amp;ADDRESS(1, COLUMN(I:I), 2)&amp;":"&amp;ADDRESS(1, COLUMN(I:I), 2))))=0, "", SUMPRODUCT(SUMIF(INDIRECT("'"&amp;O[O]&amp;"'!$a:$a"),$A42,INDIRECT("'"&amp;O[O]&amp;"'!"&amp;ADDRESS(1, COLUMN(I:I), 2)&amp;":"&amp;ADDRESS(1, COLUMN(I:I), 2))))),)</f>
        <v/>
      </c>
      <c r="I42" s="917">
        <f ca="1">IFERROR(IF(SUMPRODUCT(SUMIF(INDIRECT("'"&amp;O[O]&amp;"'!$a:$a"),$A42,INDIRECT("'"&amp;O[O]&amp;"'!"&amp;ADDRESS(1, COLUMN(J:J), 2)&amp;":"&amp;ADDRESS(1, COLUMN(J:J), 2))))=0, "", SUMPRODUCT(SUMIF(INDIRECT("'"&amp;O[O]&amp;"'!$a:$a"),$A42,INDIRECT("'"&amp;O[O]&amp;"'!"&amp;ADDRESS(1, COLUMN(J:J), 2)&amp;":"&amp;ADDRESS(1, COLUMN(J:J), 2))))),)</f>
        <v>300</v>
      </c>
      <c r="J42" s="917" t="str">
        <f ca="1">IFERROR(IF(SUMPRODUCT(SUMIF(INDIRECT("'"&amp;O[O]&amp;"'!$a:$a"),$A42,INDIRECT("'"&amp;O[O]&amp;"'!"&amp;ADDRESS(1, COLUMN(K:K), 2)&amp;":"&amp;ADDRESS(1, COLUMN(K:K), 2))))=0, "", SUMPRODUCT(SUMIF(INDIRECT("'"&amp;O[O]&amp;"'!$a:$a"),$A42,INDIRECT("'"&amp;O[O]&amp;"'!"&amp;ADDRESS(1, COLUMN(K:K), 2)&amp;":"&amp;ADDRESS(1, COLUMN(K:K), 2))))),)</f>
        <v/>
      </c>
      <c r="K42" s="922" t="s">
        <v>776</v>
      </c>
      <c r="L42" s="922" t="s">
        <v>776</v>
      </c>
      <c r="M42" s="917" t="str">
        <f ca="1">IF(SUMPRODUCT(SUMIF(INDIRECT("'"&amp;O[O]&amp;"'!$a:$a"),$A42,INDIRECT("'"&amp;O[O]&amp;"'!"&amp;ADDRESS(1, COLUMN(L:L), 2)&amp;":"&amp;ADDRESS(1, COLUMN(L:L), 2))))=0, "", IFERROR(SUMPRODUCT(SUMIF(INDIRECT("'"&amp;O[O]&amp;"'!$a:$a"),$A42,INDIRECT("'"&amp;O[O]&amp;"'!"&amp;ADDRESS(1, COLUMN(L:L), 2)&amp;":"&amp;ADDRESS(1, COLUMN(L:L), 2)))),))</f>
        <v/>
      </c>
      <c r="N42" s="917" t="str">
        <f ca="1">IF(SUMPRODUCT(SUMIF(INDIRECT("'"&amp;O[O]&amp;"'!$a:$a"),$A42,INDIRECT("'"&amp;O[O]&amp;"'!"&amp;ADDRESS(1, COLUMN(M:M), 2)&amp;":"&amp;ADDRESS(1, COLUMN(M:M), 2))))=0, "", IFERROR(SUMPRODUCT(SUMIF(INDIRECT("'"&amp;O[O]&amp;"'!$a:$a"),$A42,INDIRECT("'"&amp;O[O]&amp;"'!"&amp;ADDRESS(1, COLUMN(M:M), 2)&amp;":"&amp;ADDRESS(1, COLUMN(M:M), 2)))),))</f>
        <v/>
      </c>
      <c r="O42" s="917" t="str">
        <f ca="1">IF(SUMPRODUCT(SUMIF(INDIRECT("'"&amp;O[O]&amp;"'!$a:$a"),$A42,INDIRECT("'"&amp;O[O]&amp;"'!"&amp;ADDRESS(1, COLUMN(N:N), 2)&amp;":"&amp;ADDRESS(1, COLUMN(N:N), 2))))=0, "", IFERROR(SUMPRODUCT(SUMIF(INDIRECT("'"&amp;O[O]&amp;"'!$a:$a"),$A42,INDIRECT("'"&amp;O[O]&amp;"'!"&amp;ADDRESS(1, COLUMN(N:N), 2)&amp;":"&amp;ADDRESS(1, COLUMN(N:N), 2)))),))</f>
        <v/>
      </c>
      <c r="P42" s="917" t="str">
        <f ca="1">IF(SUMPRODUCT(SUMIF(INDIRECT("'"&amp;O[O]&amp;"'!$a:$a"),$A42,INDIRECT("'"&amp;O[O]&amp;"'!"&amp;ADDRESS(1, COLUMN(O:O), 2)&amp;":"&amp;ADDRESS(1, COLUMN(O:O), 2))))=0, "", IFERROR(SUMPRODUCT(SUMIF(INDIRECT("'"&amp;O[O]&amp;"'!$a:$a"),$A42,INDIRECT("'"&amp;O[O]&amp;"'!"&amp;ADDRESS(1, COLUMN(O:O), 2)&amp;":"&amp;ADDRESS(1, COLUMN(O:O), 2)))),))</f>
        <v/>
      </c>
      <c r="Q42" s="917" t="str">
        <f ca="1">IF(SUMPRODUCT(SUMIF(INDIRECT("'"&amp;O[O]&amp;"'!$a:$a"),$A42,INDIRECT("'"&amp;O[O]&amp;"'!"&amp;ADDRESS(1, COLUMN(P:P), 2)&amp;":"&amp;ADDRESS(1, COLUMN(P:P), 2))))=0, "", IFERROR(SUMPRODUCT(SUMIF(INDIRECT("'"&amp;O[O]&amp;"'!$a:$a"),$A42,INDIRECT("'"&amp;O[O]&amp;"'!"&amp;ADDRESS(1, COLUMN(P:P), 2)&amp;":"&amp;ADDRESS(1, COLUMN(P:P), 2)))),))</f>
        <v/>
      </c>
      <c r="R42" s="917" t="str">
        <f ca="1">IF(SUMPRODUCT(SUMIF(INDIRECT("'"&amp;O[O]&amp;"'!$a:$a"),$A42,INDIRECT("'"&amp;O[O]&amp;"'!"&amp;ADDRESS(1, COLUMN(Q:Q), 2)&amp;":"&amp;ADDRESS(1, COLUMN(Q:Q), 2))))=0, "", IFERROR(SUMPRODUCT(SUMIF(INDIRECT("'"&amp;O[O]&amp;"'!$a:$a"),$A42,INDIRECT("'"&amp;O[O]&amp;"'!"&amp;ADDRESS(1, COLUMN(Q:Q), 2)&amp;":"&amp;ADDRESS(1, COLUMN(Q:Q), 2)))),))</f>
        <v/>
      </c>
      <c r="S42" s="917" t="str">
        <f ca="1">IF(SUMPRODUCT(SUMIF(INDIRECT("'"&amp;O[O]&amp;"'!$a:$a"),$A42,INDIRECT("'"&amp;O[O]&amp;"'!"&amp;ADDRESS(1, COLUMN(R:R), 2)&amp;":"&amp;ADDRESS(1, COLUMN(R:R), 2))))=0, "", IFERROR(SUMPRODUCT(SUMIF(INDIRECT("'"&amp;O[O]&amp;"'!$a:$a"),$A42,INDIRECT("'"&amp;O[O]&amp;"'!"&amp;ADDRESS(1, COLUMN(R:R), 2)&amp;":"&amp;ADDRESS(1, COLUMN(R:R), 2)))),))</f>
        <v/>
      </c>
      <c r="T42" s="917" t="str">
        <f ca="1">IF(SUMPRODUCT(SUMIF(INDIRECT("'"&amp;O[O]&amp;"'!$a:$a"),$A42,INDIRECT("'"&amp;O[O]&amp;"'!"&amp;ADDRESS(1, COLUMN(S:S), 2)&amp;":"&amp;ADDRESS(1, COLUMN(S:S), 2))))=0, "", IFERROR(SUMPRODUCT(SUMIF(INDIRECT("'"&amp;O[O]&amp;"'!$a:$a"),$A42,INDIRECT("'"&amp;O[O]&amp;"'!"&amp;ADDRESS(1, COLUMN(S:S), 2)&amp;":"&amp;ADDRESS(1, COLUMN(S:S), 2)))),))</f>
        <v/>
      </c>
      <c r="U42" s="917" t="str">
        <f ca="1">IF(SUMPRODUCT(SUMIF(INDIRECT("'"&amp;O[O]&amp;"'!$a:$a"),$A42,INDIRECT("'"&amp;O[O]&amp;"'!"&amp;ADDRESS(1, COLUMN(T:T), 2)&amp;":"&amp;ADDRESS(1, COLUMN(T:T), 2))))=0, "", IFERROR(SUMPRODUCT(SUMIF(INDIRECT("'"&amp;O[O]&amp;"'!$a:$a"),$A42,INDIRECT("'"&amp;O[O]&amp;"'!"&amp;ADDRESS(1, COLUMN(T:T), 2)&amp;":"&amp;ADDRESS(1, COLUMN(T:T), 2)))),))</f>
        <v/>
      </c>
      <c r="V42" s="113" t="str">
        <f t="shared" ref="V42" ca="1" si="7">IF(SUM(W42:X42)=0, "", SUM(W42:X42))</f>
        <v/>
      </c>
      <c r="W42" s="917" t="str">
        <f ca="1">IF(SUMPRODUCT(SUMIF(INDIRECT("'"&amp;O[O]&amp;"'!$a:$a"),$A42,INDIRECT("'"&amp;O[O]&amp;"'!"&amp;ADDRESS(1, COLUMN(U:U), 2)&amp;":"&amp;ADDRESS(1, COLUMN(U:U), 2))))=0, "", IFERROR(SUMPRODUCT(SUMIF(INDIRECT("'"&amp;O[O]&amp;"'!$a:$a"),$A42,INDIRECT("'"&amp;O[O]&amp;"'!"&amp;ADDRESS(1, COLUMN(U:U), 2)&amp;":"&amp;ADDRESS(1, COLUMN(U:U), 2)))),))</f>
        <v/>
      </c>
      <c r="X42" s="917" t="str">
        <f ca="1">IF(SUMPRODUCT(SUMIF(INDIRECT("'"&amp;O[O]&amp;"'!$a:$a"),$A42,INDIRECT("'"&amp;O[O]&amp;"'!"&amp;ADDRESS(1, COLUMN(V:V), 2)&amp;":"&amp;ADDRESS(1, COLUMN(V:V), 2))))=0, "", IFERROR(SUMPRODUCT(SUMIF(INDIRECT("'"&amp;O[O]&amp;"'!$a:$a"),$A42,INDIRECT("'"&amp;O[O]&amp;"'!"&amp;ADDRESS(1, COLUMN(V:V), 2)&amp;":"&amp;ADDRESS(1, COLUMN(V:V), 2)))),))</f>
        <v/>
      </c>
      <c r="Y42" s="917" t="str">
        <f ca="1">IF(SUMPRODUCT(SUMIF(INDIRECT("'"&amp;O[O]&amp;"'!$a:$a"),$A42,INDIRECT("'"&amp;O[O]&amp;"'!"&amp;ADDRESS(1, COLUMN(W:W), 2)&amp;":"&amp;ADDRESS(1, COLUMN(W:W), 2))))=0, "", IFERROR(SUMPRODUCT(SUMIF(INDIRECT("'"&amp;O[O]&amp;"'!$a:$a"),$A42,INDIRECT("'"&amp;O[O]&amp;"'!"&amp;ADDRESS(1, COLUMN(W:W), 2)&amp;":"&amp;ADDRESS(1, COLUMN(W:W), 2)))),))</f>
        <v/>
      </c>
      <c r="Z42" s="917" t="str">
        <f ca="1">IF(SUMPRODUCT(SUMIF(INDIRECT("'"&amp;O[O]&amp;"'!$a:$a"),$A42,INDIRECT("'"&amp;O[O]&amp;"'!"&amp;ADDRESS(1, COLUMN(X:X), 2)&amp;":"&amp;ADDRESS(1, COLUMN(X:X), 2))))=0, "", IFERROR(SUMPRODUCT(SUMIF(INDIRECT("'"&amp;O[O]&amp;"'!$a:$a"),$A42,INDIRECT("'"&amp;O[O]&amp;"'!"&amp;ADDRESS(1, COLUMN(X:X), 2)&amp;":"&amp;ADDRESS(1, COLUMN(X:X), 2)))),))</f>
        <v/>
      </c>
      <c r="AA42" s="917" t="str">
        <f ca="1">IF(SUMPRODUCT(SUMIF(INDIRECT("'"&amp;O[O]&amp;"'!$a:$a"),$A42,INDIRECT("'"&amp;O[O]&amp;"'!"&amp;ADDRESS(1, COLUMN(Y:Y), 2)&amp;":"&amp;ADDRESS(1, COLUMN(Y:Y), 2))))=0, "", IFERROR(SUMPRODUCT(SUMIF(INDIRECT("'"&amp;O[O]&amp;"'!$a:$a"),$A42,INDIRECT("'"&amp;O[O]&amp;"'!"&amp;ADDRESS(1, COLUMN(Y:Y), 2)&amp;":"&amp;ADDRESS(1, COLUMN(Y:Y), 2)))),))</f>
        <v/>
      </c>
      <c r="AB42" s="917" t="str">
        <f ca="1">IF(SUMPRODUCT(SUMIF(INDIRECT("'"&amp;O[O]&amp;"'!$a:$a"),$A42,INDIRECT("'"&amp;O[O]&amp;"'!"&amp;ADDRESS(1, COLUMN(Z:Z), 2)&amp;":"&amp;ADDRESS(1, COLUMN(Z:Z), 2))))=0, "", IFERROR(SUMPRODUCT(SUMIF(INDIRECT("'"&amp;O[O]&amp;"'!$a:$a"),$A42,INDIRECT("'"&amp;O[O]&amp;"'!"&amp;ADDRESS(1, COLUMN(Z:Z), 2)&amp;":"&amp;ADDRESS(1, COLUMN(Z:Z), 2)))),))</f>
        <v/>
      </c>
      <c r="AC42" s="917" t="str">
        <f ca="1">IF(SUMPRODUCT(SUMIF(INDIRECT("'"&amp;O[O]&amp;"'!$a:$a"),$A42,INDIRECT("'"&amp;O[O]&amp;"'!"&amp;ADDRESS(1, COLUMN(AA:AA), 2)&amp;":"&amp;ADDRESS(1, COLUMN(AA:AA), 2))))=0, "", IFERROR(SUMPRODUCT(SUMIF(INDIRECT("'"&amp;O[O]&amp;"'!$a:$a"),$A42,INDIRECT("'"&amp;O[O]&amp;"'!"&amp;ADDRESS(1, COLUMN(AA:AA), 2)&amp;":"&amp;ADDRESS(1, COLUMN(AA:AA), 2)))),))</f>
        <v/>
      </c>
      <c r="AD42" s="917" t="str">
        <f ca="1">IF(SUMPRODUCT(SUMIF(INDIRECT("'"&amp;O[O]&amp;"'!$a:$a"),$A42,INDIRECT("'"&amp;O[O]&amp;"'!"&amp;ADDRESS(1, COLUMN(AB:AB), 2)&amp;":"&amp;ADDRESS(1, COLUMN(AB:AB), 2))))=0, "", IFERROR(SUMPRODUCT(SUMIF(INDIRECT("'"&amp;O[O]&amp;"'!$a:$a"),$A42,INDIRECT("'"&amp;O[O]&amp;"'!"&amp;ADDRESS(1, COLUMN(AB:AB), 2)&amp;":"&amp;ADDRESS(1, COLUMN(AB:AB), 2)))),))</f>
        <v/>
      </c>
      <c r="AE42" s="917" t="str">
        <f ca="1">IF(SUMPRODUCT(SUMIF(INDIRECT("'"&amp;O[O]&amp;"'!$a:$a"),$A42,INDIRECT("'"&amp;O[O]&amp;"'!"&amp;ADDRESS(1, COLUMN(AC:AC), 2)&amp;":"&amp;ADDRESS(1, COLUMN(AC:AC), 2))))=0, "", IFERROR(SUMPRODUCT(SUMIF(INDIRECT("'"&amp;O[O]&amp;"'!$a:$a"),$A42,INDIRECT("'"&amp;O[O]&amp;"'!"&amp;ADDRESS(1, COLUMN(AC:AC), 2)&amp;":"&amp;ADDRESS(1, COLUMN(AC:AC), 2)))),))</f>
        <v/>
      </c>
      <c r="AF42" s="917" t="str">
        <f ca="1">IF(SUMPRODUCT(SUMIF(INDIRECT("'"&amp;O[O]&amp;"'!$a:$a"),$A42,INDIRECT("'"&amp;O[O]&amp;"'!"&amp;ADDRESS(1, COLUMN(AD:AD), 2)&amp;":"&amp;ADDRESS(1, COLUMN(AD:AD), 2))))=0, "", IFERROR(SUMPRODUCT(SUMIF(INDIRECT("'"&amp;O[O]&amp;"'!$a:$a"),$A42,INDIRECT("'"&amp;O[O]&amp;"'!"&amp;ADDRESS(1, COLUMN(AD:AD), 2)&amp;":"&amp;ADDRESS(1, COLUMN(AD:AD), 2)))),))</f>
        <v/>
      </c>
      <c r="AG42" s="917" t="str">
        <f ca="1">IF(SUMPRODUCT(SUMIF(INDIRECT("'"&amp;O[O]&amp;"'!$a:$a"),$A42,INDIRECT("'"&amp;O[O]&amp;"'!"&amp;ADDRESS(1, COLUMN(AE:AE), 2)&amp;":"&amp;ADDRESS(1, COLUMN(AE:AE), 2))))=0, "", IFERROR(SUMPRODUCT(SUMIF(INDIRECT("'"&amp;O[O]&amp;"'!$a:$a"),$A42,INDIRECT("'"&amp;O[O]&amp;"'!"&amp;ADDRESS(1, COLUMN(AE:AE), 2)&amp;":"&amp;ADDRESS(1, COLUMN(AE:AE), 2)))),))</f>
        <v/>
      </c>
      <c r="AH42" s="917" t="str">
        <f ca="1">IF(SUMPRODUCT(SUMIF(INDIRECT("'"&amp;O[O]&amp;"'!$a:$a"),$A42,INDIRECT("'"&amp;O[O]&amp;"'!"&amp;ADDRESS(1, COLUMN(AF:AF), 2)&amp;":"&amp;ADDRESS(1, COLUMN(AF:AF), 2))))=0, "", IFERROR(SUMPRODUCT(SUMIF(INDIRECT("'"&amp;O[O]&amp;"'!$a:$a"),$A42,INDIRECT("'"&amp;O[O]&amp;"'!"&amp;ADDRESS(1, COLUMN(AF:AF), 2)&amp;":"&amp;ADDRESS(1, COLUMN(AF:AF), 2)))),))</f>
        <v/>
      </c>
      <c r="AI42" s="917" t="str">
        <f ca="1">IF(SUMPRODUCT(SUMIF(INDIRECT("'"&amp;O[O]&amp;"'!$a:$a"),$A42,INDIRECT("'"&amp;O[O]&amp;"'!"&amp;ADDRESS(1, COLUMN(AG:AG), 2)&amp;":"&amp;ADDRESS(1, COLUMN(AG:AG), 2))))=0, "", IFERROR(SUMPRODUCT(SUMIF(INDIRECT("'"&amp;O[O]&amp;"'!$a:$a"),$A42,INDIRECT("'"&amp;O[O]&amp;"'!"&amp;ADDRESS(1, COLUMN(AG:AG), 2)&amp;":"&amp;ADDRESS(1, COLUMN(AG:AG), 2)))),))</f>
        <v/>
      </c>
      <c r="AJ42" s="917" t="str">
        <f ca="1">IF(SUMPRODUCT(SUMIF(INDIRECT("'"&amp;O[O]&amp;"'!$a:$a"),$A42,INDIRECT("'"&amp;O[O]&amp;"'!"&amp;ADDRESS(1, COLUMN(AH:AH), 2)&amp;":"&amp;ADDRESS(1, COLUMN(AH:AH), 2))))=0, "", IFERROR(SUMPRODUCT(SUMIF(INDIRECT("'"&amp;O[O]&amp;"'!$a:$a"),$A42,INDIRECT("'"&amp;O[O]&amp;"'!"&amp;ADDRESS(1, COLUMN(AH:AH), 2)&amp;":"&amp;ADDRESS(1, COLUMN(AH:AH), 2)))),))</f>
        <v/>
      </c>
      <c r="AK42" s="917" t="str">
        <f ca="1">IF(SUMPRODUCT(SUMIF(INDIRECT("'"&amp;O[O]&amp;"'!$a:$a"),$A42,INDIRECT("'"&amp;O[O]&amp;"'!"&amp;ADDRESS(1, COLUMN(AI:AI), 2)&amp;":"&amp;ADDRESS(1, COLUMN(AI:AI), 2))))=0, "", IFERROR(SUMPRODUCT(SUMIF(INDIRECT("'"&amp;O[O]&amp;"'!$a:$a"),$A42,INDIRECT("'"&amp;O[O]&amp;"'!"&amp;ADDRESS(1, COLUMN(AI:AI), 2)&amp;":"&amp;ADDRESS(1, COLUMN(AI:AI), 2)))),))</f>
        <v/>
      </c>
      <c r="AL42" s="919" t="str">
        <f ca="1">IF(SUMPRODUCT(SUMIF(INDIRECT("'"&amp;O[O]&amp;"'!$a:$a"),$A42,INDIRECT("'"&amp;O[O]&amp;"'!"&amp;ADDRESS(1, COLUMN(AJ:AJ), 2)&amp;":"&amp;ADDRESS(1, COLUMN(AJ:AJ), 2))))=0, "", IFERROR(SUMPRODUCT(SUMIF(INDIRECT("'"&amp;O[O]&amp;"'!$a:$a"),$A42,INDIRECT("'"&amp;O[O]&amp;"'!"&amp;ADDRESS(1, COLUMN(AJ:AJ), 2)&amp;":"&amp;ADDRESS(1, COLUMN(AJ:AJ), 2)))),))</f>
        <v/>
      </c>
    </row>
    <row r="43" spans="1:38" s="763" customFormat="1">
      <c r="A43" s="920" t="s">
        <v>413</v>
      </c>
      <c r="B43" s="921" t="s">
        <v>350</v>
      </c>
      <c r="C43" s="921"/>
      <c r="D43" s="921"/>
      <c r="E43" s="917" t="str">
        <f ca="1">IFERROR(IF(SUMPRODUCT(SUMIF(INDIRECT("'"&amp;O[O]&amp;"'!$a:$a"),$A43,INDIRECT("'"&amp;O[O]&amp;"'!"&amp;ADDRESS(1, COLUMN(F:F), 2)&amp;":"&amp;ADDRESS(1, COLUMN(F:F), 2))))=0, "", SUMPRODUCT(SUMIF(INDIRECT("'"&amp;O[O]&amp;"'!$a:$a"),$A43,INDIRECT("'"&amp;O[O]&amp;"'!"&amp;ADDRESS(1, COLUMN(F:F), 2)&amp;":"&amp;ADDRESS(1, COLUMN(F:F), 2))))),)</f>
        <v/>
      </c>
      <c r="F43" s="917" t="str">
        <f ca="1">IFERROR(IF(SUMPRODUCT(SUMIF(INDIRECT("'"&amp;O[O]&amp;"'!$a:$a"),$A43,INDIRECT("'"&amp;O[O]&amp;"'!"&amp;ADDRESS(1, COLUMN(G:G), 2)&amp;":"&amp;ADDRESS(1, COLUMN(G:G), 2))))=0, "", SUMPRODUCT(SUMIF(INDIRECT("'"&amp;O[O]&amp;"'!$a:$a"),$A43,INDIRECT("'"&amp;O[O]&amp;"'!"&amp;ADDRESS(1, COLUMN(G:G), 2)&amp;":"&amp;ADDRESS(1, COLUMN(G:G), 2))))),)</f>
        <v/>
      </c>
      <c r="G43" s="914">
        <f t="shared" ca="1" si="4"/>
        <v>31</v>
      </c>
      <c r="H43" s="917" t="str">
        <f ca="1">IFERROR(IF(SUMPRODUCT(SUMIF(INDIRECT("'"&amp;O[O]&amp;"'!$a:$a"),$A43,INDIRECT("'"&amp;O[O]&amp;"'!"&amp;ADDRESS(1, COLUMN(I:I), 2)&amp;":"&amp;ADDRESS(1, COLUMN(I:I), 2))))=0, "", SUMPRODUCT(SUMIF(INDIRECT("'"&amp;O[O]&amp;"'!$a:$a"),$A43,INDIRECT("'"&amp;O[O]&amp;"'!"&amp;ADDRESS(1, COLUMN(I:I), 2)&amp;":"&amp;ADDRESS(1, COLUMN(I:I), 2))))),)</f>
        <v/>
      </c>
      <c r="I43" s="917">
        <f ca="1">IFERROR(IF(SUMPRODUCT(SUMIF(INDIRECT("'"&amp;O[O]&amp;"'!$a:$a"),$A43,INDIRECT("'"&amp;O[O]&amp;"'!"&amp;ADDRESS(1, COLUMN(J:J), 2)&amp;":"&amp;ADDRESS(1, COLUMN(J:J), 2))))=0, "", SUMPRODUCT(SUMIF(INDIRECT("'"&amp;O[O]&amp;"'!$a:$a"),$A43,INDIRECT("'"&amp;O[O]&amp;"'!"&amp;ADDRESS(1, COLUMN(J:J), 2)&amp;":"&amp;ADDRESS(1, COLUMN(J:J), 2))))),)</f>
        <v>31</v>
      </c>
      <c r="J43" s="917" t="str">
        <f ca="1">IFERROR(IF(SUMPRODUCT(SUMIF(INDIRECT("'"&amp;O[O]&amp;"'!$a:$a"),$A43,INDIRECT("'"&amp;O[O]&amp;"'!"&amp;ADDRESS(1, COLUMN(K:K), 2)&amp;":"&amp;ADDRESS(1, COLUMN(K:K), 2))))=0, "", SUMPRODUCT(SUMIF(INDIRECT("'"&amp;O[O]&amp;"'!$a:$a"),$A43,INDIRECT("'"&amp;O[O]&amp;"'!"&amp;ADDRESS(1, COLUMN(K:K), 2)&amp;":"&amp;ADDRESS(1, COLUMN(K:K), 2))))),)</f>
        <v/>
      </c>
      <c r="K43" s="922" t="s">
        <v>776</v>
      </c>
      <c r="L43" s="922" t="s">
        <v>776</v>
      </c>
      <c r="M43" s="917" t="str">
        <f ca="1">IF(SUMPRODUCT(SUMIF(INDIRECT("'"&amp;O[O]&amp;"'!$a:$a"),$A43,INDIRECT("'"&amp;O[O]&amp;"'!"&amp;ADDRESS(1, COLUMN(L:L), 2)&amp;":"&amp;ADDRESS(1, COLUMN(L:L), 2))))=0, "", IFERROR(SUMPRODUCT(SUMIF(INDIRECT("'"&amp;O[O]&amp;"'!$a:$a"),$A43,INDIRECT("'"&amp;O[O]&amp;"'!"&amp;ADDRESS(1, COLUMN(L:L), 2)&amp;":"&amp;ADDRESS(1, COLUMN(L:L), 2)))),))</f>
        <v/>
      </c>
      <c r="N43" s="917" t="str">
        <f ca="1">IF(SUMPRODUCT(SUMIF(INDIRECT("'"&amp;O[O]&amp;"'!$a:$a"),$A43,INDIRECT("'"&amp;O[O]&amp;"'!"&amp;ADDRESS(1, COLUMN(M:M), 2)&amp;":"&amp;ADDRESS(1, COLUMN(M:M), 2))))=0, "", IFERROR(SUMPRODUCT(SUMIF(INDIRECT("'"&amp;O[O]&amp;"'!$a:$a"),$A43,INDIRECT("'"&amp;O[O]&amp;"'!"&amp;ADDRESS(1, COLUMN(M:M), 2)&amp;":"&amp;ADDRESS(1, COLUMN(M:M), 2)))),))</f>
        <v/>
      </c>
      <c r="O43" s="917" t="str">
        <f ca="1">IF(SUMPRODUCT(SUMIF(INDIRECT("'"&amp;O[O]&amp;"'!$a:$a"),$A43,INDIRECT("'"&amp;O[O]&amp;"'!"&amp;ADDRESS(1, COLUMN(N:N), 2)&amp;":"&amp;ADDRESS(1, COLUMN(N:N), 2))))=0, "", IFERROR(SUMPRODUCT(SUMIF(INDIRECT("'"&amp;O[O]&amp;"'!$a:$a"),$A43,INDIRECT("'"&amp;O[O]&amp;"'!"&amp;ADDRESS(1, COLUMN(N:N), 2)&amp;":"&amp;ADDRESS(1, COLUMN(N:N), 2)))),))</f>
        <v/>
      </c>
      <c r="P43" s="917" t="str">
        <f ca="1">IF(SUMPRODUCT(SUMIF(INDIRECT("'"&amp;O[O]&amp;"'!$a:$a"),$A43,INDIRECT("'"&amp;O[O]&amp;"'!"&amp;ADDRESS(1, COLUMN(O:O), 2)&amp;":"&amp;ADDRESS(1, COLUMN(O:O), 2))))=0, "", IFERROR(SUMPRODUCT(SUMIF(INDIRECT("'"&amp;O[O]&amp;"'!$a:$a"),$A43,INDIRECT("'"&amp;O[O]&amp;"'!"&amp;ADDRESS(1, COLUMN(O:O), 2)&amp;":"&amp;ADDRESS(1, COLUMN(O:O), 2)))),))</f>
        <v/>
      </c>
      <c r="Q43" s="917" t="str">
        <f ca="1">IF(SUMPRODUCT(SUMIF(INDIRECT("'"&amp;O[O]&amp;"'!$a:$a"),$A43,INDIRECT("'"&amp;O[O]&amp;"'!"&amp;ADDRESS(1, COLUMN(P:P), 2)&amp;":"&amp;ADDRESS(1, COLUMN(P:P), 2))))=0, "", IFERROR(SUMPRODUCT(SUMIF(INDIRECT("'"&amp;O[O]&amp;"'!$a:$a"),$A43,INDIRECT("'"&amp;O[O]&amp;"'!"&amp;ADDRESS(1, COLUMN(P:P), 2)&amp;":"&amp;ADDRESS(1, COLUMN(P:P), 2)))),))</f>
        <v/>
      </c>
      <c r="R43" s="917" t="str">
        <f ca="1">IF(SUMPRODUCT(SUMIF(INDIRECT("'"&amp;O[O]&amp;"'!$a:$a"),$A43,INDIRECT("'"&amp;O[O]&amp;"'!"&amp;ADDRESS(1, COLUMN(Q:Q), 2)&amp;":"&amp;ADDRESS(1, COLUMN(Q:Q), 2))))=0, "", IFERROR(SUMPRODUCT(SUMIF(INDIRECT("'"&amp;O[O]&amp;"'!$a:$a"),$A43,INDIRECT("'"&amp;O[O]&amp;"'!"&amp;ADDRESS(1, COLUMN(Q:Q), 2)&amp;":"&amp;ADDRESS(1, COLUMN(Q:Q), 2)))),))</f>
        <v/>
      </c>
      <c r="S43" s="917" t="str">
        <f ca="1">IF(SUMPRODUCT(SUMIF(INDIRECT("'"&amp;O[O]&amp;"'!$a:$a"),$A43,INDIRECT("'"&amp;O[O]&amp;"'!"&amp;ADDRESS(1, COLUMN(R:R), 2)&amp;":"&amp;ADDRESS(1, COLUMN(R:R), 2))))=0, "", IFERROR(SUMPRODUCT(SUMIF(INDIRECT("'"&amp;O[O]&amp;"'!$a:$a"),$A43,INDIRECT("'"&amp;O[O]&amp;"'!"&amp;ADDRESS(1, COLUMN(R:R), 2)&amp;":"&amp;ADDRESS(1, COLUMN(R:R), 2)))),))</f>
        <v/>
      </c>
      <c r="T43" s="917" t="str">
        <f ca="1">IF(SUMPRODUCT(SUMIF(INDIRECT("'"&amp;O[O]&amp;"'!$a:$a"),$A43,INDIRECT("'"&amp;O[O]&amp;"'!"&amp;ADDRESS(1, COLUMN(S:S), 2)&amp;":"&amp;ADDRESS(1, COLUMN(S:S), 2))))=0, "", IFERROR(SUMPRODUCT(SUMIF(INDIRECT("'"&amp;O[O]&amp;"'!$a:$a"),$A43,INDIRECT("'"&amp;O[O]&amp;"'!"&amp;ADDRESS(1, COLUMN(S:S), 2)&amp;":"&amp;ADDRESS(1, COLUMN(S:S), 2)))),))</f>
        <v/>
      </c>
      <c r="U43" s="917" t="str">
        <f ca="1">IF(SUMPRODUCT(SUMIF(INDIRECT("'"&amp;O[O]&amp;"'!$a:$a"),$A43,INDIRECT("'"&amp;O[O]&amp;"'!"&amp;ADDRESS(1, COLUMN(T:T), 2)&amp;":"&amp;ADDRESS(1, COLUMN(T:T), 2))))=0, "", IFERROR(SUMPRODUCT(SUMIF(INDIRECT("'"&amp;O[O]&amp;"'!$a:$a"),$A43,INDIRECT("'"&amp;O[O]&amp;"'!"&amp;ADDRESS(1, COLUMN(T:T), 2)&amp;":"&amp;ADDRESS(1, COLUMN(T:T), 2)))),))</f>
        <v/>
      </c>
      <c r="V43" s="113" t="str">
        <f t="shared" ca="1" si="5"/>
        <v/>
      </c>
      <c r="W43" s="917" t="str">
        <f ca="1">IF(SUMPRODUCT(SUMIF(INDIRECT("'"&amp;O[O]&amp;"'!$a:$a"),$A43,INDIRECT("'"&amp;O[O]&amp;"'!"&amp;ADDRESS(1, COLUMN(U:U), 2)&amp;":"&amp;ADDRESS(1, COLUMN(U:U), 2))))=0, "", IFERROR(SUMPRODUCT(SUMIF(INDIRECT("'"&amp;O[O]&amp;"'!$a:$a"),$A43,INDIRECT("'"&amp;O[O]&amp;"'!"&amp;ADDRESS(1, COLUMN(U:U), 2)&amp;":"&amp;ADDRESS(1, COLUMN(U:U), 2)))),))</f>
        <v/>
      </c>
      <c r="X43" s="917" t="str">
        <f ca="1">IF(SUMPRODUCT(SUMIF(INDIRECT("'"&amp;O[O]&amp;"'!$a:$a"),$A43,INDIRECT("'"&amp;O[O]&amp;"'!"&amp;ADDRESS(1, COLUMN(V:V), 2)&amp;":"&amp;ADDRESS(1, COLUMN(V:V), 2))))=0, "", IFERROR(SUMPRODUCT(SUMIF(INDIRECT("'"&amp;O[O]&amp;"'!$a:$a"),$A43,INDIRECT("'"&amp;O[O]&amp;"'!"&amp;ADDRESS(1, COLUMN(V:V), 2)&amp;":"&amp;ADDRESS(1, COLUMN(V:V), 2)))),))</f>
        <v/>
      </c>
      <c r="Y43" s="917" t="str">
        <f ca="1">IF(SUMPRODUCT(SUMIF(INDIRECT("'"&amp;O[O]&amp;"'!$a:$a"),$A43,INDIRECT("'"&amp;O[O]&amp;"'!"&amp;ADDRESS(1, COLUMN(W:W), 2)&amp;":"&amp;ADDRESS(1, COLUMN(W:W), 2))))=0, "", IFERROR(SUMPRODUCT(SUMIF(INDIRECT("'"&amp;O[O]&amp;"'!$a:$a"),$A43,INDIRECT("'"&amp;O[O]&amp;"'!"&amp;ADDRESS(1, COLUMN(W:W), 2)&amp;":"&amp;ADDRESS(1, COLUMN(W:W), 2)))),))</f>
        <v/>
      </c>
      <c r="Z43" s="917" t="str">
        <f ca="1">IF(SUMPRODUCT(SUMIF(INDIRECT("'"&amp;O[O]&amp;"'!$a:$a"),$A43,INDIRECT("'"&amp;O[O]&amp;"'!"&amp;ADDRESS(1, COLUMN(X:X), 2)&amp;":"&amp;ADDRESS(1, COLUMN(X:X), 2))))=0, "", IFERROR(SUMPRODUCT(SUMIF(INDIRECT("'"&amp;O[O]&amp;"'!$a:$a"),$A43,INDIRECT("'"&amp;O[O]&amp;"'!"&amp;ADDRESS(1, COLUMN(X:X), 2)&amp;":"&amp;ADDRESS(1, COLUMN(X:X), 2)))),))</f>
        <v/>
      </c>
      <c r="AA43" s="917" t="str">
        <f ca="1">IF(SUMPRODUCT(SUMIF(INDIRECT("'"&amp;O[O]&amp;"'!$a:$a"),$A43,INDIRECT("'"&amp;O[O]&amp;"'!"&amp;ADDRESS(1, COLUMN(Y:Y), 2)&amp;":"&amp;ADDRESS(1, COLUMN(Y:Y), 2))))=0, "", IFERROR(SUMPRODUCT(SUMIF(INDIRECT("'"&amp;O[O]&amp;"'!$a:$a"),$A43,INDIRECT("'"&amp;O[O]&amp;"'!"&amp;ADDRESS(1, COLUMN(Y:Y), 2)&amp;":"&amp;ADDRESS(1, COLUMN(Y:Y), 2)))),))</f>
        <v/>
      </c>
      <c r="AB43" s="917" t="str">
        <f ca="1">IF(SUMPRODUCT(SUMIF(INDIRECT("'"&amp;O[O]&amp;"'!$a:$a"),$A43,INDIRECT("'"&amp;O[O]&amp;"'!"&amp;ADDRESS(1, COLUMN(Z:Z), 2)&amp;":"&amp;ADDRESS(1, COLUMN(Z:Z), 2))))=0, "", IFERROR(SUMPRODUCT(SUMIF(INDIRECT("'"&amp;O[O]&amp;"'!$a:$a"),$A43,INDIRECT("'"&amp;O[O]&amp;"'!"&amp;ADDRESS(1, COLUMN(Z:Z), 2)&amp;":"&amp;ADDRESS(1, COLUMN(Z:Z), 2)))),))</f>
        <v/>
      </c>
      <c r="AC43" s="917" t="str">
        <f ca="1">IF(SUMPRODUCT(SUMIF(INDIRECT("'"&amp;O[O]&amp;"'!$a:$a"),$A43,INDIRECT("'"&amp;O[O]&amp;"'!"&amp;ADDRESS(1, COLUMN(AA:AA), 2)&amp;":"&amp;ADDRESS(1, COLUMN(AA:AA), 2))))=0, "", IFERROR(SUMPRODUCT(SUMIF(INDIRECT("'"&amp;O[O]&amp;"'!$a:$a"),$A43,INDIRECT("'"&amp;O[O]&amp;"'!"&amp;ADDRESS(1, COLUMN(AA:AA), 2)&amp;":"&amp;ADDRESS(1, COLUMN(AA:AA), 2)))),))</f>
        <v/>
      </c>
      <c r="AD43" s="917" t="str">
        <f ca="1">IF(SUMPRODUCT(SUMIF(INDIRECT("'"&amp;O[O]&amp;"'!$a:$a"),$A43,INDIRECT("'"&amp;O[O]&amp;"'!"&amp;ADDRESS(1, COLUMN(AB:AB), 2)&amp;":"&amp;ADDRESS(1, COLUMN(AB:AB), 2))))=0, "", IFERROR(SUMPRODUCT(SUMIF(INDIRECT("'"&amp;O[O]&amp;"'!$a:$a"),$A43,INDIRECT("'"&amp;O[O]&amp;"'!"&amp;ADDRESS(1, COLUMN(AB:AB), 2)&amp;":"&amp;ADDRESS(1, COLUMN(AB:AB), 2)))),))</f>
        <v/>
      </c>
      <c r="AE43" s="917" t="str">
        <f ca="1">IF(SUMPRODUCT(SUMIF(INDIRECT("'"&amp;O[O]&amp;"'!$a:$a"),$A43,INDIRECT("'"&amp;O[O]&amp;"'!"&amp;ADDRESS(1, COLUMN(AC:AC), 2)&amp;":"&amp;ADDRESS(1, COLUMN(AC:AC), 2))))=0, "", IFERROR(SUMPRODUCT(SUMIF(INDIRECT("'"&amp;O[O]&amp;"'!$a:$a"),$A43,INDIRECT("'"&amp;O[O]&amp;"'!"&amp;ADDRESS(1, COLUMN(AC:AC), 2)&amp;":"&amp;ADDRESS(1, COLUMN(AC:AC), 2)))),))</f>
        <v/>
      </c>
      <c r="AF43" s="917" t="str">
        <f ca="1">IF(SUMPRODUCT(SUMIF(INDIRECT("'"&amp;O[O]&amp;"'!$a:$a"),$A43,INDIRECT("'"&amp;O[O]&amp;"'!"&amp;ADDRESS(1, COLUMN(AD:AD), 2)&amp;":"&amp;ADDRESS(1, COLUMN(AD:AD), 2))))=0, "", IFERROR(SUMPRODUCT(SUMIF(INDIRECT("'"&amp;O[O]&amp;"'!$a:$a"),$A43,INDIRECT("'"&amp;O[O]&amp;"'!"&amp;ADDRESS(1, COLUMN(AD:AD), 2)&amp;":"&amp;ADDRESS(1, COLUMN(AD:AD), 2)))),))</f>
        <v/>
      </c>
      <c r="AG43" s="917" t="str">
        <f ca="1">IF(SUMPRODUCT(SUMIF(INDIRECT("'"&amp;O[O]&amp;"'!$a:$a"),$A43,INDIRECT("'"&amp;O[O]&amp;"'!"&amp;ADDRESS(1, COLUMN(AE:AE), 2)&amp;":"&amp;ADDRESS(1, COLUMN(AE:AE), 2))))=0, "", IFERROR(SUMPRODUCT(SUMIF(INDIRECT("'"&amp;O[O]&amp;"'!$a:$a"),$A43,INDIRECT("'"&amp;O[O]&amp;"'!"&amp;ADDRESS(1, COLUMN(AE:AE), 2)&amp;":"&amp;ADDRESS(1, COLUMN(AE:AE), 2)))),))</f>
        <v/>
      </c>
      <c r="AH43" s="917" t="str">
        <f ca="1">IF(SUMPRODUCT(SUMIF(INDIRECT("'"&amp;O[O]&amp;"'!$a:$a"),$A43,INDIRECT("'"&amp;O[O]&amp;"'!"&amp;ADDRESS(1, COLUMN(AF:AF), 2)&amp;":"&amp;ADDRESS(1, COLUMN(AF:AF), 2))))=0, "", IFERROR(SUMPRODUCT(SUMIF(INDIRECT("'"&amp;O[O]&amp;"'!$a:$a"),$A43,INDIRECT("'"&amp;O[O]&amp;"'!"&amp;ADDRESS(1, COLUMN(AF:AF), 2)&amp;":"&amp;ADDRESS(1, COLUMN(AF:AF), 2)))),))</f>
        <v/>
      </c>
      <c r="AI43" s="917" t="str">
        <f ca="1">IF(SUMPRODUCT(SUMIF(INDIRECT("'"&amp;O[O]&amp;"'!$a:$a"),$A43,INDIRECT("'"&amp;O[O]&amp;"'!"&amp;ADDRESS(1, COLUMN(AG:AG), 2)&amp;":"&amp;ADDRESS(1, COLUMN(AG:AG), 2))))=0, "", IFERROR(SUMPRODUCT(SUMIF(INDIRECT("'"&amp;O[O]&amp;"'!$a:$a"),$A43,INDIRECT("'"&amp;O[O]&amp;"'!"&amp;ADDRESS(1, COLUMN(AG:AG), 2)&amp;":"&amp;ADDRESS(1, COLUMN(AG:AG), 2)))),))</f>
        <v/>
      </c>
      <c r="AJ43" s="917" t="str">
        <f ca="1">IF(SUMPRODUCT(SUMIF(INDIRECT("'"&amp;O[O]&amp;"'!$a:$a"),$A43,INDIRECT("'"&amp;O[O]&amp;"'!"&amp;ADDRESS(1, COLUMN(AH:AH), 2)&amp;":"&amp;ADDRESS(1, COLUMN(AH:AH), 2))))=0, "", IFERROR(SUMPRODUCT(SUMIF(INDIRECT("'"&amp;O[O]&amp;"'!$a:$a"),$A43,INDIRECT("'"&amp;O[O]&amp;"'!"&amp;ADDRESS(1, COLUMN(AH:AH), 2)&amp;":"&amp;ADDRESS(1, COLUMN(AH:AH), 2)))),))</f>
        <v/>
      </c>
      <c r="AK43" s="917" t="str">
        <f ca="1">IF(SUMPRODUCT(SUMIF(INDIRECT("'"&amp;O[O]&amp;"'!$a:$a"),$A43,INDIRECT("'"&amp;O[O]&amp;"'!"&amp;ADDRESS(1, COLUMN(AI:AI), 2)&amp;":"&amp;ADDRESS(1, COLUMN(AI:AI), 2))))=0, "", IFERROR(SUMPRODUCT(SUMIF(INDIRECT("'"&amp;O[O]&amp;"'!$a:$a"),$A43,INDIRECT("'"&amp;O[O]&amp;"'!"&amp;ADDRESS(1, COLUMN(AI:AI), 2)&amp;":"&amp;ADDRESS(1, COLUMN(AI:AI), 2)))),))</f>
        <v/>
      </c>
      <c r="AL43" s="919" t="str">
        <f ca="1">IF(SUMPRODUCT(SUMIF(INDIRECT("'"&amp;O[O]&amp;"'!$a:$a"),$A43,INDIRECT("'"&amp;O[O]&amp;"'!"&amp;ADDRESS(1, COLUMN(AJ:AJ), 2)&amp;":"&amp;ADDRESS(1, COLUMN(AJ:AJ), 2))))=0, "", IFERROR(SUMPRODUCT(SUMIF(INDIRECT("'"&amp;O[O]&amp;"'!$a:$a"),$A43,INDIRECT("'"&amp;O[O]&amp;"'!"&amp;ADDRESS(1, COLUMN(AJ:AJ), 2)&amp;":"&amp;ADDRESS(1, COLUMN(AJ:AJ), 2)))),))</f>
        <v/>
      </c>
    </row>
    <row r="44" spans="1:38" s="763" customFormat="1">
      <c r="A44" s="920" t="s">
        <v>502</v>
      </c>
      <c r="B44" s="921" t="s">
        <v>43</v>
      </c>
      <c r="C44" s="921"/>
      <c r="D44" s="921"/>
      <c r="E44" s="917" t="str">
        <f ca="1">IFERROR(IF(SUMPRODUCT(SUMIF(INDIRECT("'"&amp;O[O]&amp;"'!$a:$a"),$A44,INDIRECT("'"&amp;O[O]&amp;"'!"&amp;ADDRESS(1, COLUMN(F:F), 2)&amp;":"&amp;ADDRESS(1, COLUMN(F:F), 2))))=0, "", SUMPRODUCT(SUMIF(INDIRECT("'"&amp;O[O]&amp;"'!$a:$a"),$A44,INDIRECT("'"&amp;O[O]&amp;"'!"&amp;ADDRESS(1, COLUMN(F:F), 2)&amp;":"&amp;ADDRESS(1, COLUMN(F:F), 2))))),)</f>
        <v/>
      </c>
      <c r="F44" s="917" t="str">
        <f ca="1">IFERROR(IF(SUMPRODUCT(SUMIF(INDIRECT("'"&amp;O[O]&amp;"'!$a:$a"),$A44,INDIRECT("'"&amp;O[O]&amp;"'!"&amp;ADDRESS(1, COLUMN(G:G), 2)&amp;":"&amp;ADDRESS(1, COLUMN(G:G), 2))))=0, "", SUMPRODUCT(SUMIF(INDIRECT("'"&amp;O[O]&amp;"'!$a:$a"),$A44,INDIRECT("'"&amp;O[O]&amp;"'!"&amp;ADDRESS(1, COLUMN(G:G), 2)&amp;":"&amp;ADDRESS(1, COLUMN(G:G), 2))))),)</f>
        <v/>
      </c>
      <c r="G44" s="914" t="str">
        <f t="shared" ca="1" si="4"/>
        <v/>
      </c>
      <c r="H44" s="917" t="str">
        <f ca="1">IFERROR(IF(SUMPRODUCT(SUMIF(INDIRECT("'"&amp;O[O]&amp;"'!$a:$a"),$A44,INDIRECT("'"&amp;O[O]&amp;"'!"&amp;ADDRESS(1, COLUMN(I:I), 2)&amp;":"&amp;ADDRESS(1, COLUMN(I:I), 2))))=0, "", SUMPRODUCT(SUMIF(INDIRECT("'"&amp;O[O]&amp;"'!$a:$a"),$A44,INDIRECT("'"&amp;O[O]&amp;"'!"&amp;ADDRESS(1, COLUMN(I:I), 2)&amp;":"&amp;ADDRESS(1, COLUMN(I:I), 2))))),)</f>
        <v/>
      </c>
      <c r="I44" s="917" t="str">
        <f ca="1">IFERROR(IF(SUMPRODUCT(SUMIF(INDIRECT("'"&amp;O[O]&amp;"'!$a:$a"),$A44,INDIRECT("'"&amp;O[O]&amp;"'!"&amp;ADDRESS(1, COLUMN(J:J), 2)&amp;":"&amp;ADDRESS(1, COLUMN(J:J), 2))))=0, "", SUMPRODUCT(SUMIF(INDIRECT("'"&amp;O[O]&amp;"'!$a:$a"),$A44,INDIRECT("'"&amp;O[O]&amp;"'!"&amp;ADDRESS(1, COLUMN(J:J), 2)&amp;":"&amp;ADDRESS(1, COLUMN(J:J), 2))))),)</f>
        <v/>
      </c>
      <c r="J44" s="917">
        <f ca="1">IFERROR(IF(SUMPRODUCT(SUMIF(INDIRECT("'"&amp;O[O]&amp;"'!$a:$a"),$A44,INDIRECT("'"&amp;O[O]&amp;"'!"&amp;ADDRESS(1, COLUMN(K:K), 2)&amp;":"&amp;ADDRESS(1, COLUMN(K:K), 2))))=0, "", SUMPRODUCT(SUMIF(INDIRECT("'"&amp;O[O]&amp;"'!$a:$a"),$A44,INDIRECT("'"&amp;O[O]&amp;"'!"&amp;ADDRESS(1, COLUMN(K:K), 2)&amp;":"&amp;ADDRESS(1, COLUMN(K:K), 2))))),)</f>
        <v>1</v>
      </c>
      <c r="K44" s="922" t="s">
        <v>776</v>
      </c>
      <c r="L44" s="922" t="s">
        <v>776</v>
      </c>
      <c r="M44" s="917" t="str">
        <f ca="1">IF(SUMPRODUCT(SUMIF(INDIRECT("'"&amp;O[O]&amp;"'!$a:$a"),$A44,INDIRECT("'"&amp;O[O]&amp;"'!"&amp;ADDRESS(1, COLUMN(L:L), 2)&amp;":"&amp;ADDRESS(1, COLUMN(L:L), 2))))=0, "", IFERROR(SUMPRODUCT(SUMIF(INDIRECT("'"&amp;O[O]&amp;"'!$a:$a"),$A44,INDIRECT("'"&amp;O[O]&amp;"'!"&amp;ADDRESS(1, COLUMN(L:L), 2)&amp;":"&amp;ADDRESS(1, COLUMN(L:L), 2)))),))</f>
        <v/>
      </c>
      <c r="N44" s="917" t="str">
        <f ca="1">IF(SUMPRODUCT(SUMIF(INDIRECT("'"&amp;O[O]&amp;"'!$a:$a"),$A44,INDIRECT("'"&amp;O[O]&amp;"'!"&amp;ADDRESS(1, COLUMN(M:M), 2)&amp;":"&amp;ADDRESS(1, COLUMN(M:M), 2))))=0, "", IFERROR(SUMPRODUCT(SUMIF(INDIRECT("'"&amp;O[O]&amp;"'!$a:$a"),$A44,INDIRECT("'"&amp;O[O]&amp;"'!"&amp;ADDRESS(1, COLUMN(M:M), 2)&amp;":"&amp;ADDRESS(1, COLUMN(M:M), 2)))),))</f>
        <v/>
      </c>
      <c r="O44" s="917" t="str">
        <f ca="1">IF(SUMPRODUCT(SUMIF(INDIRECT("'"&amp;O[O]&amp;"'!$a:$a"),$A44,INDIRECT("'"&amp;O[O]&amp;"'!"&amp;ADDRESS(1, COLUMN(N:N), 2)&amp;":"&amp;ADDRESS(1, COLUMN(N:N), 2))))=0, "", IFERROR(SUMPRODUCT(SUMIF(INDIRECT("'"&amp;O[O]&amp;"'!$a:$a"),$A44,INDIRECT("'"&amp;O[O]&amp;"'!"&amp;ADDRESS(1, COLUMN(N:N), 2)&amp;":"&amp;ADDRESS(1, COLUMN(N:N), 2)))),))</f>
        <v/>
      </c>
      <c r="P44" s="917" t="str">
        <f ca="1">IF(SUMPRODUCT(SUMIF(INDIRECT("'"&amp;O[O]&amp;"'!$a:$a"),$A44,INDIRECT("'"&amp;O[O]&amp;"'!"&amp;ADDRESS(1, COLUMN(O:O), 2)&amp;":"&amp;ADDRESS(1, COLUMN(O:O), 2))))=0, "", IFERROR(SUMPRODUCT(SUMIF(INDIRECT("'"&amp;O[O]&amp;"'!$a:$a"),$A44,INDIRECT("'"&amp;O[O]&amp;"'!"&amp;ADDRESS(1, COLUMN(O:O), 2)&amp;":"&amp;ADDRESS(1, COLUMN(O:O), 2)))),))</f>
        <v/>
      </c>
      <c r="Q44" s="917">
        <f ca="1">IF(SUMPRODUCT(SUMIF(INDIRECT("'"&amp;O[O]&amp;"'!$a:$a"),$A44,INDIRECT("'"&amp;O[O]&amp;"'!"&amp;ADDRESS(1, COLUMN(P:P), 2)&amp;":"&amp;ADDRESS(1, COLUMN(P:P), 2))))=0, "", IFERROR(SUMPRODUCT(SUMIF(INDIRECT("'"&amp;O[O]&amp;"'!$a:$a"),$A44,INDIRECT("'"&amp;O[O]&amp;"'!"&amp;ADDRESS(1, COLUMN(P:P), 2)&amp;":"&amp;ADDRESS(1, COLUMN(P:P), 2)))),))</f>
        <v>1</v>
      </c>
      <c r="R44" s="917" t="str">
        <f ca="1">IF(SUMPRODUCT(SUMIF(INDIRECT("'"&amp;O[O]&amp;"'!$a:$a"),$A44,INDIRECT("'"&amp;O[O]&amp;"'!"&amp;ADDRESS(1, COLUMN(Q:Q), 2)&amp;":"&amp;ADDRESS(1, COLUMN(Q:Q), 2))))=0, "", IFERROR(SUMPRODUCT(SUMIF(INDIRECT("'"&amp;O[O]&amp;"'!$a:$a"),$A44,INDIRECT("'"&amp;O[O]&amp;"'!"&amp;ADDRESS(1, COLUMN(Q:Q), 2)&amp;":"&amp;ADDRESS(1, COLUMN(Q:Q), 2)))),))</f>
        <v/>
      </c>
      <c r="S44" s="917" t="str">
        <f ca="1">IF(SUMPRODUCT(SUMIF(INDIRECT("'"&amp;O[O]&amp;"'!$a:$a"),$A44,INDIRECT("'"&amp;O[O]&amp;"'!"&amp;ADDRESS(1, COLUMN(R:R), 2)&amp;":"&amp;ADDRESS(1, COLUMN(R:R), 2))))=0, "", IFERROR(SUMPRODUCT(SUMIF(INDIRECT("'"&amp;O[O]&amp;"'!$a:$a"),$A44,INDIRECT("'"&amp;O[O]&amp;"'!"&amp;ADDRESS(1, COLUMN(R:R), 2)&amp;":"&amp;ADDRESS(1, COLUMN(R:R), 2)))),))</f>
        <v/>
      </c>
      <c r="T44" s="917" t="str">
        <f ca="1">IF(SUMPRODUCT(SUMIF(INDIRECT("'"&amp;O[O]&amp;"'!$a:$a"),$A44,INDIRECT("'"&amp;O[O]&amp;"'!"&amp;ADDRESS(1, COLUMN(S:S), 2)&amp;":"&amp;ADDRESS(1, COLUMN(S:S), 2))))=0, "", IFERROR(SUMPRODUCT(SUMIF(INDIRECT("'"&amp;O[O]&amp;"'!$a:$a"),$A44,INDIRECT("'"&amp;O[O]&amp;"'!"&amp;ADDRESS(1, COLUMN(S:S), 2)&amp;":"&amp;ADDRESS(1, COLUMN(S:S), 2)))),))</f>
        <v/>
      </c>
      <c r="U44" s="917" t="str">
        <f ca="1">IF(SUMPRODUCT(SUMIF(INDIRECT("'"&amp;O[O]&amp;"'!$a:$a"),$A44,INDIRECT("'"&amp;O[O]&amp;"'!"&amp;ADDRESS(1, COLUMN(T:T), 2)&amp;":"&amp;ADDRESS(1, COLUMN(T:T), 2))))=0, "", IFERROR(SUMPRODUCT(SUMIF(INDIRECT("'"&amp;O[O]&amp;"'!$a:$a"),$A44,INDIRECT("'"&amp;O[O]&amp;"'!"&amp;ADDRESS(1, COLUMN(T:T), 2)&amp;":"&amp;ADDRESS(1, COLUMN(T:T), 2)))),))</f>
        <v/>
      </c>
      <c r="V44" s="113" t="str">
        <f t="shared" ca="1" si="5"/>
        <v/>
      </c>
      <c r="W44" s="917" t="str">
        <f ca="1">IF(SUMPRODUCT(SUMIF(INDIRECT("'"&amp;O[O]&amp;"'!$a:$a"),$A44,INDIRECT("'"&amp;O[O]&amp;"'!"&amp;ADDRESS(1, COLUMN(U:U), 2)&amp;":"&amp;ADDRESS(1, COLUMN(U:U), 2))))=0, "", IFERROR(SUMPRODUCT(SUMIF(INDIRECT("'"&amp;O[O]&amp;"'!$a:$a"),$A44,INDIRECT("'"&amp;O[O]&amp;"'!"&amp;ADDRESS(1, COLUMN(U:U), 2)&amp;":"&amp;ADDRESS(1, COLUMN(U:U), 2)))),))</f>
        <v/>
      </c>
      <c r="X44" s="917" t="str">
        <f ca="1">IF(SUMPRODUCT(SUMIF(INDIRECT("'"&amp;O[O]&amp;"'!$a:$a"),$A44,INDIRECT("'"&amp;O[O]&amp;"'!"&amp;ADDRESS(1, COLUMN(V:V), 2)&amp;":"&amp;ADDRESS(1, COLUMN(V:V), 2))))=0, "", IFERROR(SUMPRODUCT(SUMIF(INDIRECT("'"&amp;O[O]&amp;"'!$a:$a"),$A44,INDIRECT("'"&amp;O[O]&amp;"'!"&amp;ADDRESS(1, COLUMN(V:V), 2)&amp;":"&amp;ADDRESS(1, COLUMN(V:V), 2)))),))</f>
        <v/>
      </c>
      <c r="Y44" s="917" t="str">
        <f ca="1">IF(SUMPRODUCT(SUMIF(INDIRECT("'"&amp;O[O]&amp;"'!$a:$a"),$A44,INDIRECT("'"&amp;O[O]&amp;"'!"&amp;ADDRESS(1, COLUMN(W:W), 2)&amp;":"&amp;ADDRESS(1, COLUMN(W:W), 2))))=0, "", IFERROR(SUMPRODUCT(SUMIF(INDIRECT("'"&amp;O[O]&amp;"'!$a:$a"),$A44,INDIRECT("'"&amp;O[O]&amp;"'!"&amp;ADDRESS(1, COLUMN(W:W), 2)&amp;":"&amp;ADDRESS(1, COLUMN(W:W), 2)))),))</f>
        <v/>
      </c>
      <c r="Z44" s="917" t="str">
        <f ca="1">IF(SUMPRODUCT(SUMIF(INDIRECT("'"&amp;O[O]&amp;"'!$a:$a"),$A44,INDIRECT("'"&amp;O[O]&amp;"'!"&amp;ADDRESS(1, COLUMN(X:X), 2)&amp;":"&amp;ADDRESS(1, COLUMN(X:X), 2))))=0, "", IFERROR(SUMPRODUCT(SUMIF(INDIRECT("'"&amp;O[O]&amp;"'!$a:$a"),$A44,INDIRECT("'"&amp;O[O]&amp;"'!"&amp;ADDRESS(1, COLUMN(X:X), 2)&amp;":"&amp;ADDRESS(1, COLUMN(X:X), 2)))),))</f>
        <v/>
      </c>
      <c r="AA44" s="917" t="str">
        <f ca="1">IF(SUMPRODUCT(SUMIF(INDIRECT("'"&amp;O[O]&amp;"'!$a:$a"),$A44,INDIRECT("'"&amp;O[O]&amp;"'!"&amp;ADDRESS(1, COLUMN(Y:Y), 2)&amp;":"&amp;ADDRESS(1, COLUMN(Y:Y), 2))))=0, "", IFERROR(SUMPRODUCT(SUMIF(INDIRECT("'"&amp;O[O]&amp;"'!$a:$a"),$A44,INDIRECT("'"&amp;O[O]&amp;"'!"&amp;ADDRESS(1, COLUMN(Y:Y), 2)&amp;":"&amp;ADDRESS(1, COLUMN(Y:Y), 2)))),))</f>
        <v/>
      </c>
      <c r="AB44" s="917" t="str">
        <f ca="1">IF(SUMPRODUCT(SUMIF(INDIRECT("'"&amp;O[O]&amp;"'!$a:$a"),$A44,INDIRECT("'"&amp;O[O]&amp;"'!"&amp;ADDRESS(1, COLUMN(Z:Z), 2)&amp;":"&amp;ADDRESS(1, COLUMN(Z:Z), 2))))=0, "", IFERROR(SUMPRODUCT(SUMIF(INDIRECT("'"&amp;O[O]&amp;"'!$a:$a"),$A44,INDIRECT("'"&amp;O[O]&amp;"'!"&amp;ADDRESS(1, COLUMN(Z:Z), 2)&amp;":"&amp;ADDRESS(1, COLUMN(Z:Z), 2)))),))</f>
        <v/>
      </c>
      <c r="AC44" s="917" t="str">
        <f ca="1">IF(SUMPRODUCT(SUMIF(INDIRECT("'"&amp;O[O]&amp;"'!$a:$a"),$A44,INDIRECT("'"&amp;O[O]&amp;"'!"&amp;ADDRESS(1, COLUMN(AA:AA), 2)&amp;":"&amp;ADDRESS(1, COLUMN(AA:AA), 2))))=0, "", IFERROR(SUMPRODUCT(SUMIF(INDIRECT("'"&amp;O[O]&amp;"'!$a:$a"),$A44,INDIRECT("'"&amp;O[O]&amp;"'!"&amp;ADDRESS(1, COLUMN(AA:AA), 2)&amp;":"&amp;ADDRESS(1, COLUMN(AA:AA), 2)))),))</f>
        <v/>
      </c>
      <c r="AD44" s="917" t="str">
        <f ca="1">IF(SUMPRODUCT(SUMIF(INDIRECT("'"&amp;O[O]&amp;"'!$a:$a"),$A44,INDIRECT("'"&amp;O[O]&amp;"'!"&amp;ADDRESS(1, COLUMN(AB:AB), 2)&amp;":"&amp;ADDRESS(1, COLUMN(AB:AB), 2))))=0, "", IFERROR(SUMPRODUCT(SUMIF(INDIRECT("'"&amp;O[O]&amp;"'!$a:$a"),$A44,INDIRECT("'"&amp;O[O]&amp;"'!"&amp;ADDRESS(1, COLUMN(AB:AB), 2)&amp;":"&amp;ADDRESS(1, COLUMN(AB:AB), 2)))),))</f>
        <v/>
      </c>
      <c r="AE44" s="917" t="str">
        <f ca="1">IF(SUMPRODUCT(SUMIF(INDIRECT("'"&amp;O[O]&amp;"'!$a:$a"),$A44,INDIRECT("'"&amp;O[O]&amp;"'!"&amp;ADDRESS(1, COLUMN(AC:AC), 2)&amp;":"&amp;ADDRESS(1, COLUMN(AC:AC), 2))))=0, "", IFERROR(SUMPRODUCT(SUMIF(INDIRECT("'"&amp;O[O]&amp;"'!$a:$a"),$A44,INDIRECT("'"&amp;O[O]&amp;"'!"&amp;ADDRESS(1, COLUMN(AC:AC), 2)&amp;":"&amp;ADDRESS(1, COLUMN(AC:AC), 2)))),))</f>
        <v/>
      </c>
      <c r="AF44" s="917" t="str">
        <f ca="1">IF(SUMPRODUCT(SUMIF(INDIRECT("'"&amp;O[O]&amp;"'!$a:$a"),$A44,INDIRECT("'"&amp;O[O]&amp;"'!"&amp;ADDRESS(1, COLUMN(AD:AD), 2)&amp;":"&amp;ADDRESS(1, COLUMN(AD:AD), 2))))=0, "", IFERROR(SUMPRODUCT(SUMIF(INDIRECT("'"&amp;O[O]&amp;"'!$a:$a"),$A44,INDIRECT("'"&amp;O[O]&amp;"'!"&amp;ADDRESS(1, COLUMN(AD:AD), 2)&amp;":"&amp;ADDRESS(1, COLUMN(AD:AD), 2)))),))</f>
        <v/>
      </c>
      <c r="AG44" s="917" t="str">
        <f ca="1">IF(SUMPRODUCT(SUMIF(INDIRECT("'"&amp;O[O]&amp;"'!$a:$a"),$A44,INDIRECT("'"&amp;O[O]&amp;"'!"&amp;ADDRESS(1, COLUMN(AE:AE), 2)&amp;":"&amp;ADDRESS(1, COLUMN(AE:AE), 2))))=0, "", IFERROR(SUMPRODUCT(SUMIF(INDIRECT("'"&amp;O[O]&amp;"'!$a:$a"),$A44,INDIRECT("'"&amp;O[O]&amp;"'!"&amp;ADDRESS(1, COLUMN(AE:AE), 2)&amp;":"&amp;ADDRESS(1, COLUMN(AE:AE), 2)))),))</f>
        <v/>
      </c>
      <c r="AH44" s="917" t="str">
        <f ca="1">IF(SUMPRODUCT(SUMIF(INDIRECT("'"&amp;O[O]&amp;"'!$a:$a"),$A44,INDIRECT("'"&amp;O[O]&amp;"'!"&amp;ADDRESS(1, COLUMN(AF:AF), 2)&amp;":"&amp;ADDRESS(1, COLUMN(AF:AF), 2))))=0, "", IFERROR(SUMPRODUCT(SUMIF(INDIRECT("'"&amp;O[O]&amp;"'!$a:$a"),$A44,INDIRECT("'"&amp;O[O]&amp;"'!"&amp;ADDRESS(1, COLUMN(AF:AF), 2)&amp;":"&amp;ADDRESS(1, COLUMN(AF:AF), 2)))),))</f>
        <v/>
      </c>
      <c r="AI44" s="917" t="str">
        <f ca="1">IF(SUMPRODUCT(SUMIF(INDIRECT("'"&amp;O[O]&amp;"'!$a:$a"),$A44,INDIRECT("'"&amp;O[O]&amp;"'!"&amp;ADDRESS(1, COLUMN(AG:AG), 2)&amp;":"&amp;ADDRESS(1, COLUMN(AG:AG), 2))))=0, "", IFERROR(SUMPRODUCT(SUMIF(INDIRECT("'"&amp;O[O]&amp;"'!$a:$a"),$A44,INDIRECT("'"&amp;O[O]&amp;"'!"&amp;ADDRESS(1, COLUMN(AG:AG), 2)&amp;":"&amp;ADDRESS(1, COLUMN(AG:AG), 2)))),))</f>
        <v/>
      </c>
      <c r="AJ44" s="917" t="str">
        <f ca="1">IF(SUMPRODUCT(SUMIF(INDIRECT("'"&amp;O[O]&amp;"'!$a:$a"),$A44,INDIRECT("'"&amp;O[O]&amp;"'!"&amp;ADDRESS(1, COLUMN(AH:AH), 2)&amp;":"&amp;ADDRESS(1, COLUMN(AH:AH), 2))))=0, "", IFERROR(SUMPRODUCT(SUMIF(INDIRECT("'"&amp;O[O]&amp;"'!$a:$a"),$A44,INDIRECT("'"&amp;O[O]&amp;"'!"&amp;ADDRESS(1, COLUMN(AH:AH), 2)&amp;":"&amp;ADDRESS(1, COLUMN(AH:AH), 2)))),))</f>
        <v/>
      </c>
      <c r="AK44" s="917" t="str">
        <f ca="1">IF(SUMPRODUCT(SUMIF(INDIRECT("'"&amp;O[O]&amp;"'!$a:$a"),$A44,INDIRECT("'"&amp;O[O]&amp;"'!"&amp;ADDRESS(1, COLUMN(AI:AI), 2)&amp;":"&amp;ADDRESS(1, COLUMN(AI:AI), 2))))=0, "", IFERROR(SUMPRODUCT(SUMIF(INDIRECT("'"&amp;O[O]&amp;"'!$a:$a"),$A44,INDIRECT("'"&amp;O[O]&amp;"'!"&amp;ADDRESS(1, COLUMN(AI:AI), 2)&amp;":"&amp;ADDRESS(1, COLUMN(AI:AI), 2)))),))</f>
        <v/>
      </c>
      <c r="AL44" s="919" t="str">
        <f ca="1">IF(SUMPRODUCT(SUMIF(INDIRECT("'"&amp;O[O]&amp;"'!$a:$a"),$A44,INDIRECT("'"&amp;O[O]&amp;"'!"&amp;ADDRESS(1, COLUMN(AJ:AJ), 2)&amp;":"&amp;ADDRESS(1, COLUMN(AJ:AJ), 2))))=0, "", IFERROR(SUMPRODUCT(SUMIF(INDIRECT("'"&amp;O[O]&amp;"'!$a:$a"),$A44,INDIRECT("'"&amp;O[O]&amp;"'!"&amp;ADDRESS(1, COLUMN(AJ:AJ), 2)&amp;":"&amp;ADDRESS(1, COLUMN(AJ:AJ), 2)))),))</f>
        <v/>
      </c>
    </row>
    <row r="45" spans="1:38" s="763" customFormat="1">
      <c r="A45" s="920" t="s">
        <v>798</v>
      </c>
      <c r="B45" s="921" t="s">
        <v>350</v>
      </c>
      <c r="C45" s="921"/>
      <c r="D45" s="921"/>
      <c r="E45" s="917" t="str">
        <f ca="1">IFERROR(IF(SUMPRODUCT(SUMIF(INDIRECT("'"&amp;O[O]&amp;"'!$a:$a"),$A45,INDIRECT("'"&amp;O[O]&amp;"'!"&amp;ADDRESS(1, COLUMN(F:F), 2)&amp;":"&amp;ADDRESS(1, COLUMN(F:F), 2))))=0, "", SUMPRODUCT(SUMIF(INDIRECT("'"&amp;O[O]&amp;"'!$a:$a"),$A45,INDIRECT("'"&amp;O[O]&amp;"'!"&amp;ADDRESS(1, COLUMN(F:F), 2)&amp;":"&amp;ADDRESS(1, COLUMN(F:F), 2))))),)</f>
        <v/>
      </c>
      <c r="F45" s="917" t="str">
        <f ca="1">IFERROR(IF(SUMPRODUCT(SUMIF(INDIRECT("'"&amp;O[O]&amp;"'!$a:$a"),$A45,INDIRECT("'"&amp;O[O]&amp;"'!"&amp;ADDRESS(1, COLUMN(G:G), 2)&amp;":"&amp;ADDRESS(1, COLUMN(G:G), 2))))=0, "", SUMPRODUCT(SUMIF(INDIRECT("'"&amp;O[O]&amp;"'!$a:$a"),$A45,INDIRECT("'"&amp;O[O]&amp;"'!"&amp;ADDRESS(1, COLUMN(G:G), 2)&amp;":"&amp;ADDRESS(1, COLUMN(G:G), 2))))),)</f>
        <v/>
      </c>
      <c r="G45" s="914" t="str">
        <f t="shared" ca="1" si="4"/>
        <v/>
      </c>
      <c r="H45" s="917" t="str">
        <f ca="1">IFERROR(IF(SUMPRODUCT(SUMIF(INDIRECT("'"&amp;O[O]&amp;"'!$a:$a"),$A45,INDIRECT("'"&amp;O[O]&amp;"'!"&amp;ADDRESS(1, COLUMN(I:I), 2)&amp;":"&amp;ADDRESS(1, COLUMN(I:I), 2))))=0, "", SUMPRODUCT(SUMIF(INDIRECT("'"&amp;O[O]&amp;"'!$a:$a"),$A45,INDIRECT("'"&amp;O[O]&amp;"'!"&amp;ADDRESS(1, COLUMN(I:I), 2)&amp;":"&amp;ADDRESS(1, COLUMN(I:I), 2))))),)</f>
        <v/>
      </c>
      <c r="I45" s="917" t="str">
        <f ca="1">IFERROR(IF(SUMPRODUCT(SUMIF(INDIRECT("'"&amp;O[O]&amp;"'!$a:$a"),$A45,INDIRECT("'"&amp;O[O]&amp;"'!"&amp;ADDRESS(1, COLUMN(J:J), 2)&amp;":"&amp;ADDRESS(1, COLUMN(J:J), 2))))=0, "", SUMPRODUCT(SUMIF(INDIRECT("'"&amp;O[O]&amp;"'!$a:$a"),$A45,INDIRECT("'"&amp;O[O]&amp;"'!"&amp;ADDRESS(1, COLUMN(J:J), 2)&amp;":"&amp;ADDRESS(1, COLUMN(J:J), 2))))),)</f>
        <v/>
      </c>
      <c r="J45" s="917">
        <f ca="1">IFERROR(IF(SUMPRODUCT(SUMIF(INDIRECT("'"&amp;O[O]&amp;"'!$a:$a"),$A45,INDIRECT("'"&amp;O[O]&amp;"'!"&amp;ADDRESS(1, COLUMN(K:K), 2)&amp;":"&amp;ADDRESS(1, COLUMN(K:K), 2))))=0, "", SUMPRODUCT(SUMIF(INDIRECT("'"&amp;O[O]&amp;"'!$a:$a"),$A45,INDIRECT("'"&amp;O[O]&amp;"'!"&amp;ADDRESS(1, COLUMN(K:K), 2)&amp;":"&amp;ADDRESS(1, COLUMN(K:K), 2))))),)</f>
        <v>70</v>
      </c>
      <c r="K45" s="922" t="s">
        <v>776</v>
      </c>
      <c r="L45" s="922" t="s">
        <v>776</v>
      </c>
      <c r="M45" s="917" t="str">
        <f ca="1">IF(SUMPRODUCT(SUMIF(INDIRECT("'"&amp;O[O]&amp;"'!$a:$a"),$A45,INDIRECT("'"&amp;O[O]&amp;"'!"&amp;ADDRESS(1, COLUMN(L:L), 2)&amp;":"&amp;ADDRESS(1, COLUMN(L:L), 2))))=0, "", IFERROR(SUMPRODUCT(SUMIF(INDIRECT("'"&amp;O[O]&amp;"'!$a:$a"),$A45,INDIRECT("'"&amp;O[O]&amp;"'!"&amp;ADDRESS(1, COLUMN(L:L), 2)&amp;":"&amp;ADDRESS(1, COLUMN(L:L), 2)))),))</f>
        <v/>
      </c>
      <c r="N45" s="917" t="str">
        <f ca="1">IF(SUMPRODUCT(SUMIF(INDIRECT("'"&amp;O[O]&amp;"'!$a:$a"),$A45,INDIRECT("'"&amp;O[O]&amp;"'!"&amp;ADDRESS(1, COLUMN(M:M), 2)&amp;":"&amp;ADDRESS(1, COLUMN(M:M), 2))))=0, "", IFERROR(SUMPRODUCT(SUMIF(INDIRECT("'"&amp;O[O]&amp;"'!$a:$a"),$A45,INDIRECT("'"&amp;O[O]&amp;"'!"&amp;ADDRESS(1, COLUMN(M:M), 2)&amp;":"&amp;ADDRESS(1, COLUMN(M:M), 2)))),))</f>
        <v/>
      </c>
      <c r="O45" s="917" t="str">
        <f ca="1">IF(SUMPRODUCT(SUMIF(INDIRECT("'"&amp;O[O]&amp;"'!$a:$a"),$A45,INDIRECT("'"&amp;O[O]&amp;"'!"&amp;ADDRESS(1, COLUMN(N:N), 2)&amp;":"&amp;ADDRESS(1, COLUMN(N:N), 2))))=0, "", IFERROR(SUMPRODUCT(SUMIF(INDIRECT("'"&amp;O[O]&amp;"'!$a:$a"),$A45,INDIRECT("'"&amp;O[O]&amp;"'!"&amp;ADDRESS(1, COLUMN(N:N), 2)&amp;":"&amp;ADDRESS(1, COLUMN(N:N), 2)))),))</f>
        <v/>
      </c>
      <c r="P45" s="917" t="str">
        <f ca="1">IF(SUMPRODUCT(SUMIF(INDIRECT("'"&amp;O[O]&amp;"'!$a:$a"),$A45,INDIRECT("'"&amp;O[O]&amp;"'!"&amp;ADDRESS(1, COLUMN(O:O), 2)&amp;":"&amp;ADDRESS(1, COLUMN(O:O), 2))))=0, "", IFERROR(SUMPRODUCT(SUMIF(INDIRECT("'"&amp;O[O]&amp;"'!$a:$a"),$A45,INDIRECT("'"&amp;O[O]&amp;"'!"&amp;ADDRESS(1, COLUMN(O:O), 2)&amp;":"&amp;ADDRESS(1, COLUMN(O:O), 2)))),))</f>
        <v/>
      </c>
      <c r="Q45" s="917" t="str">
        <f ca="1">IF(SUMPRODUCT(SUMIF(INDIRECT("'"&amp;O[O]&amp;"'!$a:$a"),$A45,INDIRECT("'"&amp;O[O]&amp;"'!"&amp;ADDRESS(1, COLUMN(P:P), 2)&amp;":"&amp;ADDRESS(1, COLUMN(P:P), 2))))=0, "", IFERROR(SUMPRODUCT(SUMIF(INDIRECT("'"&amp;O[O]&amp;"'!$a:$a"),$A45,INDIRECT("'"&amp;O[O]&amp;"'!"&amp;ADDRESS(1, COLUMN(P:P), 2)&amp;":"&amp;ADDRESS(1, COLUMN(P:P), 2)))),))</f>
        <v/>
      </c>
      <c r="R45" s="917">
        <f ca="1">IF(SUMPRODUCT(SUMIF(INDIRECT("'"&amp;O[O]&amp;"'!$a:$a"),$A45,INDIRECT("'"&amp;O[O]&amp;"'!"&amp;ADDRESS(1, COLUMN(Q:Q), 2)&amp;":"&amp;ADDRESS(1, COLUMN(Q:Q), 2))))=0, "", IFERROR(SUMPRODUCT(SUMIF(INDIRECT("'"&amp;O[O]&amp;"'!$a:$a"),$A45,INDIRECT("'"&amp;O[O]&amp;"'!"&amp;ADDRESS(1, COLUMN(Q:Q), 2)&amp;":"&amp;ADDRESS(1, COLUMN(Q:Q), 2)))),))</f>
        <v>70</v>
      </c>
      <c r="S45" s="917" t="str">
        <f ca="1">IF(SUMPRODUCT(SUMIF(INDIRECT("'"&amp;O[O]&amp;"'!$a:$a"),$A45,INDIRECT("'"&amp;O[O]&amp;"'!"&amp;ADDRESS(1, COLUMN(R:R), 2)&amp;":"&amp;ADDRESS(1, COLUMN(R:R), 2))))=0, "", IFERROR(SUMPRODUCT(SUMIF(INDIRECT("'"&amp;O[O]&amp;"'!$a:$a"),$A45,INDIRECT("'"&amp;O[O]&amp;"'!"&amp;ADDRESS(1, COLUMN(R:R), 2)&amp;":"&amp;ADDRESS(1, COLUMN(R:R), 2)))),))</f>
        <v/>
      </c>
      <c r="T45" s="917" t="str">
        <f ca="1">IF(SUMPRODUCT(SUMIF(INDIRECT("'"&amp;O[O]&amp;"'!$a:$a"),$A45,INDIRECT("'"&amp;O[O]&amp;"'!"&amp;ADDRESS(1, COLUMN(S:S), 2)&amp;":"&amp;ADDRESS(1, COLUMN(S:S), 2))))=0, "", IFERROR(SUMPRODUCT(SUMIF(INDIRECT("'"&amp;O[O]&amp;"'!$a:$a"),$A45,INDIRECT("'"&amp;O[O]&amp;"'!"&amp;ADDRESS(1, COLUMN(S:S), 2)&amp;":"&amp;ADDRESS(1, COLUMN(S:S), 2)))),))</f>
        <v/>
      </c>
      <c r="U45" s="917" t="str">
        <f ca="1">IF(SUMPRODUCT(SUMIF(INDIRECT("'"&amp;O[O]&amp;"'!$a:$a"),$A45,INDIRECT("'"&amp;O[O]&amp;"'!"&amp;ADDRESS(1, COLUMN(T:T), 2)&amp;":"&amp;ADDRESS(1, COLUMN(T:T), 2))))=0, "", IFERROR(SUMPRODUCT(SUMIF(INDIRECT("'"&amp;O[O]&amp;"'!$a:$a"),$A45,INDIRECT("'"&amp;O[O]&amp;"'!"&amp;ADDRESS(1, COLUMN(T:T), 2)&amp;":"&amp;ADDRESS(1, COLUMN(T:T), 2)))),))</f>
        <v/>
      </c>
      <c r="V45" s="113" t="str">
        <f t="shared" ca="1" si="5"/>
        <v/>
      </c>
      <c r="W45" s="917" t="str">
        <f ca="1">IF(SUMPRODUCT(SUMIF(INDIRECT("'"&amp;O[O]&amp;"'!$a:$a"),$A45,INDIRECT("'"&amp;O[O]&amp;"'!"&amp;ADDRESS(1, COLUMN(U:U), 2)&amp;":"&amp;ADDRESS(1, COLUMN(U:U), 2))))=0, "", IFERROR(SUMPRODUCT(SUMIF(INDIRECT("'"&amp;O[O]&amp;"'!$a:$a"),$A45,INDIRECT("'"&amp;O[O]&amp;"'!"&amp;ADDRESS(1, COLUMN(U:U), 2)&amp;":"&amp;ADDRESS(1, COLUMN(U:U), 2)))),))</f>
        <v/>
      </c>
      <c r="X45" s="917" t="str">
        <f ca="1">IF(SUMPRODUCT(SUMIF(INDIRECT("'"&amp;O[O]&amp;"'!$a:$a"),$A45,INDIRECT("'"&amp;O[O]&amp;"'!"&amp;ADDRESS(1, COLUMN(V:V), 2)&amp;":"&amp;ADDRESS(1, COLUMN(V:V), 2))))=0, "", IFERROR(SUMPRODUCT(SUMIF(INDIRECT("'"&amp;O[O]&amp;"'!$a:$a"),$A45,INDIRECT("'"&amp;O[O]&amp;"'!"&amp;ADDRESS(1, COLUMN(V:V), 2)&amp;":"&amp;ADDRESS(1, COLUMN(V:V), 2)))),))</f>
        <v/>
      </c>
      <c r="Y45" s="917" t="str">
        <f ca="1">IF(SUMPRODUCT(SUMIF(INDIRECT("'"&amp;O[O]&amp;"'!$a:$a"),$A45,INDIRECT("'"&amp;O[O]&amp;"'!"&amp;ADDRESS(1, COLUMN(W:W), 2)&amp;":"&amp;ADDRESS(1, COLUMN(W:W), 2))))=0, "", IFERROR(SUMPRODUCT(SUMIF(INDIRECT("'"&amp;O[O]&amp;"'!$a:$a"),$A45,INDIRECT("'"&amp;O[O]&amp;"'!"&amp;ADDRESS(1, COLUMN(W:W), 2)&amp;":"&amp;ADDRESS(1, COLUMN(W:W), 2)))),))</f>
        <v/>
      </c>
      <c r="Z45" s="917" t="str">
        <f ca="1">IF(SUMPRODUCT(SUMIF(INDIRECT("'"&amp;O[O]&amp;"'!$a:$a"),$A45,INDIRECT("'"&amp;O[O]&amp;"'!"&amp;ADDRESS(1, COLUMN(X:X), 2)&amp;":"&amp;ADDRESS(1, COLUMN(X:X), 2))))=0, "", IFERROR(SUMPRODUCT(SUMIF(INDIRECT("'"&amp;O[O]&amp;"'!$a:$a"),$A45,INDIRECT("'"&amp;O[O]&amp;"'!"&amp;ADDRESS(1, COLUMN(X:X), 2)&amp;":"&amp;ADDRESS(1, COLUMN(X:X), 2)))),))</f>
        <v/>
      </c>
      <c r="AA45" s="917" t="str">
        <f ca="1">IF(SUMPRODUCT(SUMIF(INDIRECT("'"&amp;O[O]&amp;"'!$a:$a"),$A45,INDIRECT("'"&amp;O[O]&amp;"'!"&amp;ADDRESS(1, COLUMN(Y:Y), 2)&amp;":"&amp;ADDRESS(1, COLUMN(Y:Y), 2))))=0, "", IFERROR(SUMPRODUCT(SUMIF(INDIRECT("'"&amp;O[O]&amp;"'!$a:$a"),$A45,INDIRECT("'"&amp;O[O]&amp;"'!"&amp;ADDRESS(1, COLUMN(Y:Y), 2)&amp;":"&amp;ADDRESS(1, COLUMN(Y:Y), 2)))),))</f>
        <v/>
      </c>
      <c r="AB45" s="917" t="str">
        <f ca="1">IF(SUMPRODUCT(SUMIF(INDIRECT("'"&amp;O[O]&amp;"'!$a:$a"),$A45,INDIRECT("'"&amp;O[O]&amp;"'!"&amp;ADDRESS(1, COLUMN(Z:Z), 2)&amp;":"&amp;ADDRESS(1, COLUMN(Z:Z), 2))))=0, "", IFERROR(SUMPRODUCT(SUMIF(INDIRECT("'"&amp;O[O]&amp;"'!$a:$a"),$A45,INDIRECT("'"&amp;O[O]&amp;"'!"&amp;ADDRESS(1, COLUMN(Z:Z), 2)&amp;":"&amp;ADDRESS(1, COLUMN(Z:Z), 2)))),))</f>
        <v/>
      </c>
      <c r="AC45" s="917" t="str">
        <f ca="1">IF(SUMPRODUCT(SUMIF(INDIRECT("'"&amp;O[O]&amp;"'!$a:$a"),$A45,INDIRECT("'"&amp;O[O]&amp;"'!"&amp;ADDRESS(1, COLUMN(AA:AA), 2)&amp;":"&amp;ADDRESS(1, COLUMN(AA:AA), 2))))=0, "", IFERROR(SUMPRODUCT(SUMIF(INDIRECT("'"&amp;O[O]&amp;"'!$a:$a"),$A45,INDIRECT("'"&amp;O[O]&amp;"'!"&amp;ADDRESS(1, COLUMN(AA:AA), 2)&amp;":"&amp;ADDRESS(1, COLUMN(AA:AA), 2)))),))</f>
        <v/>
      </c>
      <c r="AD45" s="917" t="str">
        <f ca="1">IF(SUMPRODUCT(SUMIF(INDIRECT("'"&amp;O[O]&amp;"'!$a:$a"),$A45,INDIRECT("'"&amp;O[O]&amp;"'!"&amp;ADDRESS(1, COLUMN(AB:AB), 2)&amp;":"&amp;ADDRESS(1, COLUMN(AB:AB), 2))))=0, "", IFERROR(SUMPRODUCT(SUMIF(INDIRECT("'"&amp;O[O]&amp;"'!$a:$a"),$A45,INDIRECT("'"&amp;O[O]&amp;"'!"&amp;ADDRESS(1, COLUMN(AB:AB), 2)&amp;":"&amp;ADDRESS(1, COLUMN(AB:AB), 2)))),))</f>
        <v/>
      </c>
      <c r="AE45" s="917" t="str">
        <f ca="1">IF(SUMPRODUCT(SUMIF(INDIRECT("'"&amp;O[O]&amp;"'!$a:$a"),$A45,INDIRECT("'"&amp;O[O]&amp;"'!"&amp;ADDRESS(1, COLUMN(AC:AC), 2)&amp;":"&amp;ADDRESS(1, COLUMN(AC:AC), 2))))=0, "", IFERROR(SUMPRODUCT(SUMIF(INDIRECT("'"&amp;O[O]&amp;"'!$a:$a"),$A45,INDIRECT("'"&amp;O[O]&amp;"'!"&amp;ADDRESS(1, COLUMN(AC:AC), 2)&amp;":"&amp;ADDRESS(1, COLUMN(AC:AC), 2)))),))</f>
        <v/>
      </c>
      <c r="AF45" s="917" t="str">
        <f ca="1">IF(SUMPRODUCT(SUMIF(INDIRECT("'"&amp;O[O]&amp;"'!$a:$a"),$A45,INDIRECT("'"&amp;O[O]&amp;"'!"&amp;ADDRESS(1, COLUMN(AD:AD), 2)&amp;":"&amp;ADDRESS(1, COLUMN(AD:AD), 2))))=0, "", IFERROR(SUMPRODUCT(SUMIF(INDIRECT("'"&amp;O[O]&amp;"'!$a:$a"),$A45,INDIRECT("'"&amp;O[O]&amp;"'!"&amp;ADDRESS(1, COLUMN(AD:AD), 2)&amp;":"&amp;ADDRESS(1, COLUMN(AD:AD), 2)))),))</f>
        <v/>
      </c>
      <c r="AG45" s="917" t="str">
        <f ca="1">IF(SUMPRODUCT(SUMIF(INDIRECT("'"&amp;O[O]&amp;"'!$a:$a"),$A45,INDIRECT("'"&amp;O[O]&amp;"'!"&amp;ADDRESS(1, COLUMN(AE:AE), 2)&amp;":"&amp;ADDRESS(1, COLUMN(AE:AE), 2))))=0, "", IFERROR(SUMPRODUCT(SUMIF(INDIRECT("'"&amp;O[O]&amp;"'!$a:$a"),$A45,INDIRECT("'"&amp;O[O]&amp;"'!"&amp;ADDRESS(1, COLUMN(AE:AE), 2)&amp;":"&amp;ADDRESS(1, COLUMN(AE:AE), 2)))),))</f>
        <v/>
      </c>
      <c r="AH45" s="917" t="str">
        <f ca="1">IF(SUMPRODUCT(SUMIF(INDIRECT("'"&amp;O[O]&amp;"'!$a:$a"),$A45,INDIRECT("'"&amp;O[O]&amp;"'!"&amp;ADDRESS(1, COLUMN(AF:AF), 2)&amp;":"&amp;ADDRESS(1, COLUMN(AF:AF), 2))))=0, "", IFERROR(SUMPRODUCT(SUMIF(INDIRECT("'"&amp;O[O]&amp;"'!$a:$a"),$A45,INDIRECT("'"&amp;O[O]&amp;"'!"&amp;ADDRESS(1, COLUMN(AF:AF), 2)&amp;":"&amp;ADDRESS(1, COLUMN(AF:AF), 2)))),))</f>
        <v/>
      </c>
      <c r="AI45" s="917" t="str">
        <f ca="1">IF(SUMPRODUCT(SUMIF(INDIRECT("'"&amp;O[O]&amp;"'!$a:$a"),$A45,INDIRECT("'"&amp;O[O]&amp;"'!"&amp;ADDRESS(1, COLUMN(AG:AG), 2)&amp;":"&amp;ADDRESS(1, COLUMN(AG:AG), 2))))=0, "", IFERROR(SUMPRODUCT(SUMIF(INDIRECT("'"&amp;O[O]&amp;"'!$a:$a"),$A45,INDIRECT("'"&amp;O[O]&amp;"'!"&amp;ADDRESS(1, COLUMN(AG:AG), 2)&amp;":"&amp;ADDRESS(1, COLUMN(AG:AG), 2)))),))</f>
        <v/>
      </c>
      <c r="AJ45" s="917" t="str">
        <f ca="1">IF(SUMPRODUCT(SUMIF(INDIRECT("'"&amp;O[O]&amp;"'!$a:$a"),$A45,INDIRECT("'"&amp;O[O]&amp;"'!"&amp;ADDRESS(1, COLUMN(AH:AH), 2)&amp;":"&amp;ADDRESS(1, COLUMN(AH:AH), 2))))=0, "", IFERROR(SUMPRODUCT(SUMIF(INDIRECT("'"&amp;O[O]&amp;"'!$a:$a"),$A45,INDIRECT("'"&amp;O[O]&amp;"'!"&amp;ADDRESS(1, COLUMN(AH:AH), 2)&amp;":"&amp;ADDRESS(1, COLUMN(AH:AH), 2)))),))</f>
        <v/>
      </c>
      <c r="AK45" s="917" t="str">
        <f ca="1">IF(SUMPRODUCT(SUMIF(INDIRECT("'"&amp;O[O]&amp;"'!$a:$a"),$A45,INDIRECT("'"&amp;O[O]&amp;"'!"&amp;ADDRESS(1, COLUMN(AI:AI), 2)&amp;":"&amp;ADDRESS(1, COLUMN(AI:AI), 2))))=0, "", IFERROR(SUMPRODUCT(SUMIF(INDIRECT("'"&amp;O[O]&amp;"'!$a:$a"),$A45,INDIRECT("'"&amp;O[O]&amp;"'!"&amp;ADDRESS(1, COLUMN(AI:AI), 2)&amp;":"&amp;ADDRESS(1, COLUMN(AI:AI), 2)))),))</f>
        <v/>
      </c>
      <c r="AL45" s="919" t="str">
        <f ca="1">IF(SUMPRODUCT(SUMIF(INDIRECT("'"&amp;O[O]&amp;"'!$a:$a"),$A45,INDIRECT("'"&amp;O[O]&amp;"'!"&amp;ADDRESS(1, COLUMN(AJ:AJ), 2)&amp;":"&amp;ADDRESS(1, COLUMN(AJ:AJ), 2))))=0, "", IFERROR(SUMPRODUCT(SUMIF(INDIRECT("'"&amp;O[O]&amp;"'!$a:$a"),$A45,INDIRECT("'"&amp;O[O]&amp;"'!"&amp;ADDRESS(1, COLUMN(AJ:AJ), 2)&amp;":"&amp;ADDRESS(1, COLUMN(AJ:AJ), 2)))),))</f>
        <v/>
      </c>
    </row>
    <row r="46" spans="1:38" s="763" customFormat="1">
      <c r="A46" s="920" t="s">
        <v>854</v>
      </c>
      <c r="B46" s="921" t="s">
        <v>350</v>
      </c>
      <c r="C46" s="921"/>
      <c r="D46" s="921"/>
      <c r="E46" s="917" t="str">
        <f ca="1">IFERROR(IF(SUMPRODUCT(SUMIF(INDIRECT("'"&amp;O[O]&amp;"'!$a:$a"),$A46,INDIRECT("'"&amp;O[O]&amp;"'!"&amp;ADDRESS(1, COLUMN(F:F), 2)&amp;":"&amp;ADDRESS(1, COLUMN(F:F), 2))))=0, "", SUMPRODUCT(SUMIF(INDIRECT("'"&amp;O[O]&amp;"'!$a:$a"),$A46,INDIRECT("'"&amp;O[O]&amp;"'!"&amp;ADDRESS(1, COLUMN(F:F), 2)&amp;":"&amp;ADDRESS(1, COLUMN(F:F), 2))))),)</f>
        <v/>
      </c>
      <c r="F46" s="917" t="str">
        <f ca="1">IFERROR(IF(SUMPRODUCT(SUMIF(INDIRECT("'"&amp;O[O]&amp;"'!$a:$a"),$A46,INDIRECT("'"&amp;O[O]&amp;"'!"&amp;ADDRESS(1, COLUMN(G:G), 2)&amp;":"&amp;ADDRESS(1, COLUMN(G:G), 2))))=0, "", SUMPRODUCT(SUMIF(INDIRECT("'"&amp;O[O]&amp;"'!$a:$a"),$A46,INDIRECT("'"&amp;O[O]&amp;"'!"&amp;ADDRESS(1, COLUMN(G:G), 2)&amp;":"&amp;ADDRESS(1, COLUMN(G:G), 2))))),)</f>
        <v/>
      </c>
      <c r="G46" s="914" t="str">
        <f t="shared" ref="G46" ca="1" si="8">IF(SUM(H46:I46)=0, "", SUM(H46:I46))</f>
        <v/>
      </c>
      <c r="H46" s="917" t="str">
        <f ca="1">IFERROR(IF(SUMPRODUCT(SUMIF(INDIRECT("'"&amp;O[O]&amp;"'!$a:$a"),$A46,INDIRECT("'"&amp;O[O]&amp;"'!"&amp;ADDRESS(1, COLUMN(I:I), 2)&amp;":"&amp;ADDRESS(1, COLUMN(I:I), 2))))=0, "", SUMPRODUCT(SUMIF(INDIRECT("'"&amp;O[O]&amp;"'!$a:$a"),$A46,INDIRECT("'"&amp;O[O]&amp;"'!"&amp;ADDRESS(1, COLUMN(I:I), 2)&amp;":"&amp;ADDRESS(1, COLUMN(I:I), 2))))),)</f>
        <v/>
      </c>
      <c r="I46" s="917" t="str">
        <f ca="1">IFERROR(IF(SUMPRODUCT(SUMIF(INDIRECT("'"&amp;O[O]&amp;"'!$a:$a"),$A46,INDIRECT("'"&amp;O[O]&amp;"'!"&amp;ADDRESS(1, COLUMN(J:J), 2)&amp;":"&amp;ADDRESS(1, COLUMN(J:J), 2))))=0, "", SUMPRODUCT(SUMIF(INDIRECT("'"&amp;O[O]&amp;"'!$a:$a"),$A46,INDIRECT("'"&amp;O[O]&amp;"'!"&amp;ADDRESS(1, COLUMN(J:J), 2)&amp;":"&amp;ADDRESS(1, COLUMN(J:J), 2))))),)</f>
        <v/>
      </c>
      <c r="J46" s="917">
        <f ca="1">IFERROR(IF(SUMPRODUCT(SUMIF(INDIRECT("'"&amp;O[O]&amp;"'!$a:$a"),$A46,INDIRECT("'"&amp;O[O]&amp;"'!"&amp;ADDRESS(1, COLUMN(K:K), 2)&amp;":"&amp;ADDRESS(1, COLUMN(K:K), 2))))=0, "", SUMPRODUCT(SUMIF(INDIRECT("'"&amp;O[O]&amp;"'!$a:$a"),$A46,INDIRECT("'"&amp;O[O]&amp;"'!"&amp;ADDRESS(1, COLUMN(K:K), 2)&amp;":"&amp;ADDRESS(1, COLUMN(K:K), 2))))),)</f>
        <v>37</v>
      </c>
      <c r="K46" s="922" t="s">
        <v>776</v>
      </c>
      <c r="L46" s="922" t="s">
        <v>776</v>
      </c>
      <c r="M46" s="917" t="str">
        <f ca="1">IF(SUMPRODUCT(SUMIF(INDIRECT("'"&amp;O[O]&amp;"'!$a:$a"),$A46,INDIRECT("'"&amp;O[O]&amp;"'!"&amp;ADDRESS(1, COLUMN(L:L), 2)&amp;":"&amp;ADDRESS(1, COLUMN(L:L), 2))))=0, "", IFERROR(SUMPRODUCT(SUMIF(INDIRECT("'"&amp;O[O]&amp;"'!$a:$a"),$A46,INDIRECT("'"&amp;O[O]&amp;"'!"&amp;ADDRESS(1, COLUMN(L:L), 2)&amp;":"&amp;ADDRESS(1, COLUMN(L:L), 2)))),))</f>
        <v/>
      </c>
      <c r="N46" s="917" t="str">
        <f ca="1">IF(SUMPRODUCT(SUMIF(INDIRECT("'"&amp;O[O]&amp;"'!$a:$a"),$A46,INDIRECT("'"&amp;O[O]&amp;"'!"&amp;ADDRESS(1, COLUMN(M:M), 2)&amp;":"&amp;ADDRESS(1, COLUMN(M:M), 2))))=0, "", IFERROR(SUMPRODUCT(SUMIF(INDIRECT("'"&amp;O[O]&amp;"'!$a:$a"),$A46,INDIRECT("'"&amp;O[O]&amp;"'!"&amp;ADDRESS(1, COLUMN(M:M), 2)&amp;":"&amp;ADDRESS(1, COLUMN(M:M), 2)))),))</f>
        <v/>
      </c>
      <c r="O46" s="917" t="str">
        <f ca="1">IF(SUMPRODUCT(SUMIF(INDIRECT("'"&amp;O[O]&amp;"'!$a:$a"),$A46,INDIRECT("'"&amp;O[O]&amp;"'!"&amp;ADDRESS(1, COLUMN(N:N), 2)&amp;":"&amp;ADDRESS(1, COLUMN(N:N), 2))))=0, "", IFERROR(SUMPRODUCT(SUMIF(INDIRECT("'"&amp;O[O]&amp;"'!$a:$a"),$A46,INDIRECT("'"&amp;O[O]&amp;"'!"&amp;ADDRESS(1, COLUMN(N:N), 2)&amp;":"&amp;ADDRESS(1, COLUMN(N:N), 2)))),))</f>
        <v/>
      </c>
      <c r="P46" s="917" t="str">
        <f ca="1">IF(SUMPRODUCT(SUMIF(INDIRECT("'"&amp;O[O]&amp;"'!$a:$a"),$A46,INDIRECT("'"&amp;O[O]&amp;"'!"&amp;ADDRESS(1, COLUMN(O:O), 2)&amp;":"&amp;ADDRESS(1, COLUMN(O:O), 2))))=0, "", IFERROR(SUMPRODUCT(SUMIF(INDIRECT("'"&amp;O[O]&amp;"'!$a:$a"),$A46,INDIRECT("'"&amp;O[O]&amp;"'!"&amp;ADDRESS(1, COLUMN(O:O), 2)&amp;":"&amp;ADDRESS(1, COLUMN(O:O), 2)))),))</f>
        <v/>
      </c>
      <c r="Q46" s="917" t="str">
        <f ca="1">IF(SUMPRODUCT(SUMIF(INDIRECT("'"&amp;O[O]&amp;"'!$a:$a"),$A46,INDIRECT("'"&amp;O[O]&amp;"'!"&amp;ADDRESS(1, COLUMN(P:P), 2)&amp;":"&amp;ADDRESS(1, COLUMN(P:P), 2))))=0, "", IFERROR(SUMPRODUCT(SUMIF(INDIRECT("'"&amp;O[O]&amp;"'!$a:$a"),$A46,INDIRECT("'"&amp;O[O]&amp;"'!"&amp;ADDRESS(1, COLUMN(P:P), 2)&amp;":"&amp;ADDRESS(1, COLUMN(P:P), 2)))),))</f>
        <v/>
      </c>
      <c r="R46" s="917" t="str">
        <f ca="1">IF(SUMPRODUCT(SUMIF(INDIRECT("'"&amp;O[O]&amp;"'!$a:$a"),$A46,INDIRECT("'"&amp;O[O]&amp;"'!"&amp;ADDRESS(1, COLUMN(Q:Q), 2)&amp;":"&amp;ADDRESS(1, COLUMN(Q:Q), 2))))=0, "", IFERROR(SUMPRODUCT(SUMIF(INDIRECT("'"&amp;O[O]&amp;"'!$a:$a"),$A46,INDIRECT("'"&amp;O[O]&amp;"'!"&amp;ADDRESS(1, COLUMN(Q:Q), 2)&amp;":"&amp;ADDRESS(1, COLUMN(Q:Q), 2)))),))</f>
        <v/>
      </c>
      <c r="S46" s="917" t="str">
        <f ca="1">IF(SUMPRODUCT(SUMIF(INDIRECT("'"&amp;O[O]&amp;"'!$a:$a"),$A46,INDIRECT("'"&amp;O[O]&amp;"'!"&amp;ADDRESS(1, COLUMN(R:R), 2)&amp;":"&amp;ADDRESS(1, COLUMN(R:R), 2))))=0, "", IFERROR(SUMPRODUCT(SUMIF(INDIRECT("'"&amp;O[O]&amp;"'!$a:$a"),$A46,INDIRECT("'"&amp;O[O]&amp;"'!"&amp;ADDRESS(1, COLUMN(R:R), 2)&amp;":"&amp;ADDRESS(1, COLUMN(R:R), 2)))),))</f>
        <v/>
      </c>
      <c r="T46" s="917" t="str">
        <f ca="1">IF(SUMPRODUCT(SUMIF(INDIRECT("'"&amp;O[O]&amp;"'!$a:$a"),$A46,INDIRECT("'"&amp;O[O]&amp;"'!"&amp;ADDRESS(1, COLUMN(S:S), 2)&amp;":"&amp;ADDRESS(1, COLUMN(S:S), 2))))=0, "", IFERROR(SUMPRODUCT(SUMIF(INDIRECT("'"&amp;O[O]&amp;"'!$a:$a"),$A46,INDIRECT("'"&amp;O[O]&amp;"'!"&amp;ADDRESS(1, COLUMN(S:S), 2)&amp;":"&amp;ADDRESS(1, COLUMN(S:S), 2)))),))</f>
        <v/>
      </c>
      <c r="U46" s="917" t="str">
        <f ca="1">IF(SUMPRODUCT(SUMIF(INDIRECT("'"&amp;O[O]&amp;"'!$a:$a"),$A46,INDIRECT("'"&amp;O[O]&amp;"'!"&amp;ADDRESS(1, COLUMN(T:T), 2)&amp;":"&amp;ADDRESS(1, COLUMN(T:T), 2))))=0, "", IFERROR(SUMPRODUCT(SUMIF(INDIRECT("'"&amp;O[O]&amp;"'!$a:$a"),$A46,INDIRECT("'"&amp;O[O]&amp;"'!"&amp;ADDRESS(1, COLUMN(T:T), 2)&amp;":"&amp;ADDRESS(1, COLUMN(T:T), 2)))),))</f>
        <v/>
      </c>
      <c r="V46" s="113">
        <f t="shared" ref="V46" ca="1" si="9">IF(SUM(W46:X46)=0, "", SUM(W46:X46))</f>
        <v>37</v>
      </c>
      <c r="W46" s="917">
        <f ca="1">IF(SUMPRODUCT(SUMIF(INDIRECT("'"&amp;O[O]&amp;"'!$a:$a"),$A46,INDIRECT("'"&amp;O[O]&amp;"'!"&amp;ADDRESS(1, COLUMN(U:U), 2)&amp;":"&amp;ADDRESS(1, COLUMN(U:U), 2))))=0, "", IFERROR(SUMPRODUCT(SUMIF(INDIRECT("'"&amp;O[O]&amp;"'!$a:$a"),$A46,INDIRECT("'"&amp;O[O]&amp;"'!"&amp;ADDRESS(1, COLUMN(U:U), 2)&amp;":"&amp;ADDRESS(1, COLUMN(U:U), 2)))),))</f>
        <v>37</v>
      </c>
      <c r="X46" s="917" t="str">
        <f ca="1">IF(SUMPRODUCT(SUMIF(INDIRECT("'"&amp;O[O]&amp;"'!$a:$a"),$A46,INDIRECT("'"&amp;O[O]&amp;"'!"&amp;ADDRESS(1, COLUMN(V:V), 2)&amp;":"&amp;ADDRESS(1, COLUMN(V:V), 2))))=0, "", IFERROR(SUMPRODUCT(SUMIF(INDIRECT("'"&amp;O[O]&amp;"'!$a:$a"),$A46,INDIRECT("'"&amp;O[O]&amp;"'!"&amp;ADDRESS(1, COLUMN(V:V), 2)&amp;":"&amp;ADDRESS(1, COLUMN(V:V), 2)))),))</f>
        <v/>
      </c>
      <c r="Y46" s="917" t="str">
        <f ca="1">IF(SUMPRODUCT(SUMIF(INDIRECT("'"&amp;O[O]&amp;"'!$a:$a"),$A46,INDIRECT("'"&amp;O[O]&amp;"'!"&amp;ADDRESS(1, COLUMN(W:W), 2)&amp;":"&amp;ADDRESS(1, COLUMN(W:W), 2))))=0, "", IFERROR(SUMPRODUCT(SUMIF(INDIRECT("'"&amp;O[O]&amp;"'!$a:$a"),$A46,INDIRECT("'"&amp;O[O]&amp;"'!"&amp;ADDRESS(1, COLUMN(W:W), 2)&amp;":"&amp;ADDRESS(1, COLUMN(W:W), 2)))),))</f>
        <v/>
      </c>
      <c r="Z46" s="917" t="str">
        <f ca="1">IF(SUMPRODUCT(SUMIF(INDIRECT("'"&amp;O[O]&amp;"'!$a:$a"),$A46,INDIRECT("'"&amp;O[O]&amp;"'!"&amp;ADDRESS(1, COLUMN(X:X), 2)&amp;":"&amp;ADDRESS(1, COLUMN(X:X), 2))))=0, "", IFERROR(SUMPRODUCT(SUMIF(INDIRECT("'"&amp;O[O]&amp;"'!$a:$a"),$A46,INDIRECT("'"&amp;O[O]&amp;"'!"&amp;ADDRESS(1, COLUMN(X:X), 2)&amp;":"&amp;ADDRESS(1, COLUMN(X:X), 2)))),))</f>
        <v/>
      </c>
      <c r="AA46" s="917" t="str">
        <f ca="1">IF(SUMPRODUCT(SUMIF(INDIRECT("'"&amp;O[O]&amp;"'!$a:$a"),$A46,INDIRECT("'"&amp;O[O]&amp;"'!"&amp;ADDRESS(1, COLUMN(Y:Y), 2)&amp;":"&amp;ADDRESS(1, COLUMN(Y:Y), 2))))=0, "", IFERROR(SUMPRODUCT(SUMIF(INDIRECT("'"&amp;O[O]&amp;"'!$a:$a"),$A46,INDIRECT("'"&amp;O[O]&amp;"'!"&amp;ADDRESS(1, COLUMN(Y:Y), 2)&amp;":"&amp;ADDRESS(1, COLUMN(Y:Y), 2)))),))</f>
        <v/>
      </c>
      <c r="AB46" s="917" t="str">
        <f ca="1">IF(SUMPRODUCT(SUMIF(INDIRECT("'"&amp;O[O]&amp;"'!$a:$a"),$A46,INDIRECT("'"&amp;O[O]&amp;"'!"&amp;ADDRESS(1, COLUMN(Z:Z), 2)&amp;":"&amp;ADDRESS(1, COLUMN(Z:Z), 2))))=0, "", IFERROR(SUMPRODUCT(SUMIF(INDIRECT("'"&amp;O[O]&amp;"'!$a:$a"),$A46,INDIRECT("'"&amp;O[O]&amp;"'!"&amp;ADDRESS(1, COLUMN(Z:Z), 2)&amp;":"&amp;ADDRESS(1, COLUMN(Z:Z), 2)))),))</f>
        <v/>
      </c>
      <c r="AC46" s="917" t="str">
        <f ca="1">IF(SUMPRODUCT(SUMIF(INDIRECT("'"&amp;O[O]&amp;"'!$a:$a"),$A46,INDIRECT("'"&amp;O[O]&amp;"'!"&amp;ADDRESS(1, COLUMN(AA:AA), 2)&amp;":"&amp;ADDRESS(1, COLUMN(AA:AA), 2))))=0, "", IFERROR(SUMPRODUCT(SUMIF(INDIRECT("'"&amp;O[O]&amp;"'!$a:$a"),$A46,INDIRECT("'"&amp;O[O]&amp;"'!"&amp;ADDRESS(1, COLUMN(AA:AA), 2)&amp;":"&amp;ADDRESS(1, COLUMN(AA:AA), 2)))),))</f>
        <v/>
      </c>
      <c r="AD46" s="917" t="str">
        <f ca="1">IF(SUMPRODUCT(SUMIF(INDIRECT("'"&amp;O[O]&amp;"'!$a:$a"),$A46,INDIRECT("'"&amp;O[O]&amp;"'!"&amp;ADDRESS(1, COLUMN(AB:AB), 2)&amp;":"&amp;ADDRESS(1, COLUMN(AB:AB), 2))))=0, "", IFERROR(SUMPRODUCT(SUMIF(INDIRECT("'"&amp;O[O]&amp;"'!$a:$a"),$A46,INDIRECT("'"&amp;O[O]&amp;"'!"&amp;ADDRESS(1, COLUMN(AB:AB), 2)&amp;":"&amp;ADDRESS(1, COLUMN(AB:AB), 2)))),))</f>
        <v/>
      </c>
      <c r="AE46" s="917" t="str">
        <f ca="1">IF(SUMPRODUCT(SUMIF(INDIRECT("'"&amp;O[O]&amp;"'!$a:$a"),$A46,INDIRECT("'"&amp;O[O]&amp;"'!"&amp;ADDRESS(1, COLUMN(AC:AC), 2)&amp;":"&amp;ADDRESS(1, COLUMN(AC:AC), 2))))=0, "", IFERROR(SUMPRODUCT(SUMIF(INDIRECT("'"&amp;O[O]&amp;"'!$a:$a"),$A46,INDIRECT("'"&amp;O[O]&amp;"'!"&amp;ADDRESS(1, COLUMN(AC:AC), 2)&amp;":"&amp;ADDRESS(1, COLUMN(AC:AC), 2)))),))</f>
        <v/>
      </c>
      <c r="AF46" s="917" t="str">
        <f ca="1">IF(SUMPRODUCT(SUMIF(INDIRECT("'"&amp;O[O]&amp;"'!$a:$a"),$A46,INDIRECT("'"&amp;O[O]&amp;"'!"&amp;ADDRESS(1, COLUMN(AD:AD), 2)&amp;":"&amp;ADDRESS(1, COLUMN(AD:AD), 2))))=0, "", IFERROR(SUMPRODUCT(SUMIF(INDIRECT("'"&amp;O[O]&amp;"'!$a:$a"),$A46,INDIRECT("'"&amp;O[O]&amp;"'!"&amp;ADDRESS(1, COLUMN(AD:AD), 2)&amp;":"&amp;ADDRESS(1, COLUMN(AD:AD), 2)))),))</f>
        <v/>
      </c>
      <c r="AG46" s="917" t="str">
        <f ca="1">IF(SUMPRODUCT(SUMIF(INDIRECT("'"&amp;O[O]&amp;"'!$a:$a"),$A46,INDIRECT("'"&amp;O[O]&amp;"'!"&amp;ADDRESS(1, COLUMN(AE:AE), 2)&amp;":"&amp;ADDRESS(1, COLUMN(AE:AE), 2))))=0, "", IFERROR(SUMPRODUCT(SUMIF(INDIRECT("'"&amp;O[O]&amp;"'!$a:$a"),$A46,INDIRECT("'"&amp;O[O]&amp;"'!"&amp;ADDRESS(1, COLUMN(AE:AE), 2)&amp;":"&amp;ADDRESS(1, COLUMN(AE:AE), 2)))),))</f>
        <v/>
      </c>
      <c r="AH46" s="917" t="str">
        <f ca="1">IF(SUMPRODUCT(SUMIF(INDIRECT("'"&amp;O[O]&amp;"'!$a:$a"),$A46,INDIRECT("'"&amp;O[O]&amp;"'!"&amp;ADDRESS(1, COLUMN(AF:AF), 2)&amp;":"&amp;ADDRESS(1, COLUMN(AF:AF), 2))))=0, "", IFERROR(SUMPRODUCT(SUMIF(INDIRECT("'"&amp;O[O]&amp;"'!$a:$a"),$A46,INDIRECT("'"&amp;O[O]&amp;"'!"&amp;ADDRESS(1, COLUMN(AF:AF), 2)&amp;":"&amp;ADDRESS(1, COLUMN(AF:AF), 2)))),))</f>
        <v/>
      </c>
      <c r="AI46" s="917" t="str">
        <f ca="1">IF(SUMPRODUCT(SUMIF(INDIRECT("'"&amp;O[O]&amp;"'!$a:$a"),$A46,INDIRECT("'"&amp;O[O]&amp;"'!"&amp;ADDRESS(1, COLUMN(AG:AG), 2)&amp;":"&amp;ADDRESS(1, COLUMN(AG:AG), 2))))=0, "", IFERROR(SUMPRODUCT(SUMIF(INDIRECT("'"&amp;O[O]&amp;"'!$a:$a"),$A46,INDIRECT("'"&amp;O[O]&amp;"'!"&amp;ADDRESS(1, COLUMN(AG:AG), 2)&amp;":"&amp;ADDRESS(1, COLUMN(AG:AG), 2)))),))</f>
        <v/>
      </c>
      <c r="AJ46" s="917" t="str">
        <f ca="1">IF(SUMPRODUCT(SUMIF(INDIRECT("'"&amp;O[O]&amp;"'!$a:$a"),$A46,INDIRECT("'"&amp;O[O]&amp;"'!"&amp;ADDRESS(1, COLUMN(AH:AH), 2)&amp;":"&amp;ADDRESS(1, COLUMN(AH:AH), 2))))=0, "", IFERROR(SUMPRODUCT(SUMIF(INDIRECT("'"&amp;O[O]&amp;"'!$a:$a"),$A46,INDIRECT("'"&amp;O[O]&amp;"'!"&amp;ADDRESS(1, COLUMN(AH:AH), 2)&amp;":"&amp;ADDRESS(1, COLUMN(AH:AH), 2)))),))</f>
        <v/>
      </c>
      <c r="AK46" s="917" t="str">
        <f ca="1">IF(SUMPRODUCT(SUMIF(INDIRECT("'"&amp;O[O]&amp;"'!$a:$a"),$A46,INDIRECT("'"&amp;O[O]&amp;"'!"&amp;ADDRESS(1, COLUMN(AI:AI), 2)&amp;":"&amp;ADDRESS(1, COLUMN(AI:AI), 2))))=0, "", IFERROR(SUMPRODUCT(SUMIF(INDIRECT("'"&amp;O[O]&amp;"'!$a:$a"),$A46,INDIRECT("'"&amp;O[O]&amp;"'!"&amp;ADDRESS(1, COLUMN(AI:AI), 2)&amp;":"&amp;ADDRESS(1, COLUMN(AI:AI), 2)))),))</f>
        <v/>
      </c>
      <c r="AL46" s="919" t="str">
        <f ca="1">IF(SUMPRODUCT(SUMIF(INDIRECT("'"&amp;O[O]&amp;"'!$a:$a"),$A46,INDIRECT("'"&amp;O[O]&amp;"'!"&amp;ADDRESS(1, COLUMN(AJ:AJ), 2)&amp;":"&amp;ADDRESS(1, COLUMN(AJ:AJ), 2))))=0, "", IFERROR(SUMPRODUCT(SUMIF(INDIRECT("'"&amp;O[O]&amp;"'!$a:$a"),$A46,INDIRECT("'"&amp;O[O]&amp;"'!"&amp;ADDRESS(1, COLUMN(AJ:AJ), 2)&amp;":"&amp;ADDRESS(1, COLUMN(AJ:AJ), 2)))),))</f>
        <v/>
      </c>
    </row>
    <row r="47" spans="1:38" s="763" customFormat="1">
      <c r="A47" s="920" t="s">
        <v>532</v>
      </c>
      <c r="B47" s="921" t="s">
        <v>43</v>
      </c>
      <c r="C47" s="921"/>
      <c r="D47" s="921"/>
      <c r="E47" s="917" t="str">
        <f ca="1">IFERROR(IF(SUMPRODUCT(SUMIF(INDIRECT("'"&amp;O[O]&amp;"'!$a:$a"),$A47,INDIRECT("'"&amp;O[O]&amp;"'!"&amp;ADDRESS(1, COLUMN(F:F), 2)&amp;":"&amp;ADDRESS(1, COLUMN(F:F), 2))))=0, "", SUMPRODUCT(SUMIF(INDIRECT("'"&amp;O[O]&amp;"'!$a:$a"),$A47,INDIRECT("'"&amp;O[O]&amp;"'!"&amp;ADDRESS(1, COLUMN(F:F), 2)&amp;":"&amp;ADDRESS(1, COLUMN(F:F), 2))))),)</f>
        <v/>
      </c>
      <c r="F47" s="917" t="str">
        <f ca="1">IFERROR(IF(SUMPRODUCT(SUMIF(INDIRECT("'"&amp;O[O]&amp;"'!$a:$a"),$A47,INDIRECT("'"&amp;O[O]&amp;"'!"&amp;ADDRESS(1, COLUMN(G:G), 2)&amp;":"&amp;ADDRESS(1, COLUMN(G:G), 2))))=0, "", SUMPRODUCT(SUMIF(INDIRECT("'"&amp;O[O]&amp;"'!$a:$a"),$A47,INDIRECT("'"&amp;O[O]&amp;"'!"&amp;ADDRESS(1, COLUMN(G:G), 2)&amp;":"&amp;ADDRESS(1, COLUMN(G:G), 2))))),)</f>
        <v/>
      </c>
      <c r="G47" s="914" t="str">
        <f t="shared" ca="1" si="4"/>
        <v/>
      </c>
      <c r="H47" s="917" t="str">
        <f ca="1">IFERROR(IF(SUMPRODUCT(SUMIF(INDIRECT("'"&amp;O[O]&amp;"'!$a:$a"),$A47,INDIRECT("'"&amp;O[O]&amp;"'!"&amp;ADDRESS(1, COLUMN(I:I), 2)&amp;":"&amp;ADDRESS(1, COLUMN(I:I), 2))))=0, "", SUMPRODUCT(SUMIF(INDIRECT("'"&amp;O[O]&amp;"'!$a:$a"),$A47,INDIRECT("'"&amp;O[O]&amp;"'!"&amp;ADDRESS(1, COLUMN(I:I), 2)&amp;":"&amp;ADDRESS(1, COLUMN(I:I), 2))))),)</f>
        <v/>
      </c>
      <c r="I47" s="917" t="str">
        <f ca="1">IFERROR(IF(SUMPRODUCT(SUMIF(INDIRECT("'"&amp;O[O]&amp;"'!$a:$a"),$A47,INDIRECT("'"&amp;O[O]&amp;"'!"&amp;ADDRESS(1, COLUMN(J:J), 2)&amp;":"&amp;ADDRESS(1, COLUMN(J:J), 2))))=0, "", SUMPRODUCT(SUMIF(INDIRECT("'"&amp;O[O]&amp;"'!$a:$a"),$A47,INDIRECT("'"&amp;O[O]&amp;"'!"&amp;ADDRESS(1, COLUMN(J:J), 2)&amp;":"&amp;ADDRESS(1, COLUMN(J:J), 2))))),)</f>
        <v/>
      </c>
      <c r="J47" s="917">
        <f ca="1">IFERROR(IF(SUMPRODUCT(SUMIF(INDIRECT("'"&amp;O[O]&amp;"'!$a:$a"),$A47,INDIRECT("'"&amp;O[O]&amp;"'!"&amp;ADDRESS(1, COLUMN(K:K), 2)&amp;":"&amp;ADDRESS(1, COLUMN(K:K), 2))))=0, "", SUMPRODUCT(SUMIF(INDIRECT("'"&amp;O[O]&amp;"'!$a:$a"),$A47,INDIRECT("'"&amp;O[O]&amp;"'!"&amp;ADDRESS(1, COLUMN(K:K), 2)&amp;":"&amp;ADDRESS(1, COLUMN(K:K), 2))))),)</f>
        <v>3</v>
      </c>
      <c r="K47" s="922" t="s">
        <v>776</v>
      </c>
      <c r="L47" s="922" t="s">
        <v>776</v>
      </c>
      <c r="M47" s="917" t="str">
        <f ca="1">IF(SUMPRODUCT(SUMIF(INDIRECT("'"&amp;O[O]&amp;"'!$a:$a"),$A47,INDIRECT("'"&amp;O[O]&amp;"'!"&amp;ADDRESS(1, COLUMN(L:L), 2)&amp;":"&amp;ADDRESS(1, COLUMN(L:L), 2))))=0, "", IFERROR(SUMPRODUCT(SUMIF(INDIRECT("'"&amp;O[O]&amp;"'!$a:$a"),$A47,INDIRECT("'"&amp;O[O]&amp;"'!"&amp;ADDRESS(1, COLUMN(L:L), 2)&amp;":"&amp;ADDRESS(1, COLUMN(L:L), 2)))),))</f>
        <v/>
      </c>
      <c r="N47" s="917" t="str">
        <f ca="1">IF(SUMPRODUCT(SUMIF(INDIRECT("'"&amp;O[O]&amp;"'!$a:$a"),$A47,INDIRECT("'"&amp;O[O]&amp;"'!"&amp;ADDRESS(1, COLUMN(M:M), 2)&amp;":"&amp;ADDRESS(1, COLUMN(M:M), 2))))=0, "", IFERROR(SUMPRODUCT(SUMIF(INDIRECT("'"&amp;O[O]&amp;"'!$a:$a"),$A47,INDIRECT("'"&amp;O[O]&amp;"'!"&amp;ADDRESS(1, COLUMN(M:M), 2)&amp;":"&amp;ADDRESS(1, COLUMN(M:M), 2)))),))</f>
        <v/>
      </c>
      <c r="O47" s="917" t="str">
        <f ca="1">IF(SUMPRODUCT(SUMIF(INDIRECT("'"&amp;O[O]&amp;"'!$a:$a"),$A47,INDIRECT("'"&amp;O[O]&amp;"'!"&amp;ADDRESS(1, COLUMN(N:N), 2)&amp;":"&amp;ADDRESS(1, COLUMN(N:N), 2))))=0, "", IFERROR(SUMPRODUCT(SUMIF(INDIRECT("'"&amp;O[O]&amp;"'!$a:$a"),$A47,INDIRECT("'"&amp;O[O]&amp;"'!"&amp;ADDRESS(1, COLUMN(N:N), 2)&amp;":"&amp;ADDRESS(1, COLUMN(N:N), 2)))),))</f>
        <v/>
      </c>
      <c r="P47" s="917" t="str">
        <f ca="1">IF(SUMPRODUCT(SUMIF(INDIRECT("'"&amp;O[O]&amp;"'!$a:$a"),$A47,INDIRECT("'"&amp;O[O]&amp;"'!"&amp;ADDRESS(1, COLUMN(O:O), 2)&amp;":"&amp;ADDRESS(1, COLUMN(O:O), 2))))=0, "", IFERROR(SUMPRODUCT(SUMIF(INDIRECT("'"&amp;O[O]&amp;"'!$a:$a"),$A47,INDIRECT("'"&amp;O[O]&amp;"'!"&amp;ADDRESS(1, COLUMN(O:O), 2)&amp;":"&amp;ADDRESS(1, COLUMN(O:O), 2)))),))</f>
        <v/>
      </c>
      <c r="Q47" s="917" t="str">
        <f ca="1">IF(SUMPRODUCT(SUMIF(INDIRECT("'"&amp;O[O]&amp;"'!$a:$a"),$A47,INDIRECT("'"&amp;O[O]&amp;"'!"&amp;ADDRESS(1, COLUMN(P:P), 2)&amp;":"&amp;ADDRESS(1, COLUMN(P:P), 2))))=0, "", IFERROR(SUMPRODUCT(SUMIF(INDIRECT("'"&amp;O[O]&amp;"'!$a:$a"),$A47,INDIRECT("'"&amp;O[O]&amp;"'!"&amp;ADDRESS(1, COLUMN(P:P), 2)&amp;":"&amp;ADDRESS(1, COLUMN(P:P), 2)))),))</f>
        <v/>
      </c>
      <c r="R47" s="917">
        <f ca="1">IF(SUMPRODUCT(SUMIF(INDIRECT("'"&amp;O[O]&amp;"'!$a:$a"),$A47,INDIRECT("'"&amp;O[O]&amp;"'!"&amp;ADDRESS(1, COLUMN(Q:Q), 2)&amp;":"&amp;ADDRESS(1, COLUMN(Q:Q), 2))))=0, "", IFERROR(SUMPRODUCT(SUMIF(INDIRECT("'"&amp;O[O]&amp;"'!$a:$a"),$A47,INDIRECT("'"&amp;O[O]&amp;"'!"&amp;ADDRESS(1, COLUMN(Q:Q), 2)&amp;":"&amp;ADDRESS(1, COLUMN(Q:Q), 2)))),))</f>
        <v>3</v>
      </c>
      <c r="S47" s="917" t="str">
        <f ca="1">IF(SUMPRODUCT(SUMIF(INDIRECT("'"&amp;O[O]&amp;"'!$a:$a"),$A47,INDIRECT("'"&amp;O[O]&amp;"'!"&amp;ADDRESS(1, COLUMN(R:R), 2)&amp;":"&amp;ADDRESS(1, COLUMN(R:R), 2))))=0, "", IFERROR(SUMPRODUCT(SUMIF(INDIRECT("'"&amp;O[O]&amp;"'!$a:$a"),$A47,INDIRECT("'"&amp;O[O]&amp;"'!"&amp;ADDRESS(1, COLUMN(R:R), 2)&amp;":"&amp;ADDRESS(1, COLUMN(R:R), 2)))),))</f>
        <v/>
      </c>
      <c r="T47" s="917" t="str">
        <f ca="1">IF(SUMPRODUCT(SUMIF(INDIRECT("'"&amp;O[O]&amp;"'!$a:$a"),$A47,INDIRECT("'"&amp;O[O]&amp;"'!"&amp;ADDRESS(1, COLUMN(S:S), 2)&amp;":"&amp;ADDRESS(1, COLUMN(S:S), 2))))=0, "", IFERROR(SUMPRODUCT(SUMIF(INDIRECT("'"&amp;O[O]&amp;"'!$a:$a"),$A47,INDIRECT("'"&amp;O[O]&amp;"'!"&amp;ADDRESS(1, COLUMN(S:S), 2)&amp;":"&amp;ADDRESS(1, COLUMN(S:S), 2)))),))</f>
        <v/>
      </c>
      <c r="U47" s="917" t="str">
        <f ca="1">IF(SUMPRODUCT(SUMIF(INDIRECT("'"&amp;O[O]&amp;"'!$a:$a"),$A47,INDIRECT("'"&amp;O[O]&amp;"'!"&amp;ADDRESS(1, COLUMN(T:T), 2)&amp;":"&amp;ADDRESS(1, COLUMN(T:T), 2))))=0, "", IFERROR(SUMPRODUCT(SUMIF(INDIRECT("'"&amp;O[O]&amp;"'!$a:$a"),$A47,INDIRECT("'"&amp;O[O]&amp;"'!"&amp;ADDRESS(1, COLUMN(T:T), 2)&amp;":"&amp;ADDRESS(1, COLUMN(T:T), 2)))),))</f>
        <v/>
      </c>
      <c r="V47" s="113" t="str">
        <f t="shared" ca="1" si="5"/>
        <v/>
      </c>
      <c r="W47" s="917" t="str">
        <f ca="1">IF(SUMPRODUCT(SUMIF(INDIRECT("'"&amp;O[O]&amp;"'!$a:$a"),$A47,INDIRECT("'"&amp;O[O]&amp;"'!"&amp;ADDRESS(1, COLUMN(U:U), 2)&amp;":"&amp;ADDRESS(1, COLUMN(U:U), 2))))=0, "", IFERROR(SUMPRODUCT(SUMIF(INDIRECT("'"&amp;O[O]&amp;"'!$a:$a"),$A47,INDIRECT("'"&amp;O[O]&amp;"'!"&amp;ADDRESS(1, COLUMN(U:U), 2)&amp;":"&amp;ADDRESS(1, COLUMN(U:U), 2)))),))</f>
        <v/>
      </c>
      <c r="X47" s="917" t="str">
        <f ca="1">IF(SUMPRODUCT(SUMIF(INDIRECT("'"&amp;O[O]&amp;"'!$a:$a"),$A47,INDIRECT("'"&amp;O[O]&amp;"'!"&amp;ADDRESS(1, COLUMN(V:V), 2)&amp;":"&amp;ADDRESS(1, COLUMN(V:V), 2))))=0, "", IFERROR(SUMPRODUCT(SUMIF(INDIRECT("'"&amp;O[O]&amp;"'!$a:$a"),$A47,INDIRECT("'"&amp;O[O]&amp;"'!"&amp;ADDRESS(1, COLUMN(V:V), 2)&amp;":"&amp;ADDRESS(1, COLUMN(V:V), 2)))),))</f>
        <v/>
      </c>
      <c r="Y47" s="917" t="str">
        <f ca="1">IF(SUMPRODUCT(SUMIF(INDIRECT("'"&amp;O[O]&amp;"'!$a:$a"),$A47,INDIRECT("'"&amp;O[O]&amp;"'!"&amp;ADDRESS(1, COLUMN(W:W), 2)&amp;":"&amp;ADDRESS(1, COLUMN(W:W), 2))))=0, "", IFERROR(SUMPRODUCT(SUMIF(INDIRECT("'"&amp;O[O]&amp;"'!$a:$a"),$A47,INDIRECT("'"&amp;O[O]&amp;"'!"&amp;ADDRESS(1, COLUMN(W:W), 2)&amp;":"&amp;ADDRESS(1, COLUMN(W:W), 2)))),))</f>
        <v/>
      </c>
      <c r="Z47" s="917" t="str">
        <f ca="1">IF(SUMPRODUCT(SUMIF(INDIRECT("'"&amp;O[O]&amp;"'!$a:$a"),$A47,INDIRECT("'"&amp;O[O]&amp;"'!"&amp;ADDRESS(1, COLUMN(X:X), 2)&amp;":"&amp;ADDRESS(1, COLUMN(X:X), 2))))=0, "", IFERROR(SUMPRODUCT(SUMIF(INDIRECT("'"&amp;O[O]&amp;"'!$a:$a"),$A47,INDIRECT("'"&amp;O[O]&amp;"'!"&amp;ADDRESS(1, COLUMN(X:X), 2)&amp;":"&amp;ADDRESS(1, COLUMN(X:X), 2)))),))</f>
        <v/>
      </c>
      <c r="AA47" s="917" t="str">
        <f ca="1">IF(SUMPRODUCT(SUMIF(INDIRECT("'"&amp;O[O]&amp;"'!$a:$a"),$A47,INDIRECT("'"&amp;O[O]&amp;"'!"&amp;ADDRESS(1, COLUMN(Y:Y), 2)&amp;":"&amp;ADDRESS(1, COLUMN(Y:Y), 2))))=0, "", IFERROR(SUMPRODUCT(SUMIF(INDIRECT("'"&amp;O[O]&amp;"'!$a:$a"),$A47,INDIRECT("'"&amp;O[O]&amp;"'!"&amp;ADDRESS(1, COLUMN(Y:Y), 2)&amp;":"&amp;ADDRESS(1, COLUMN(Y:Y), 2)))),))</f>
        <v/>
      </c>
      <c r="AB47" s="917" t="str">
        <f ca="1">IF(SUMPRODUCT(SUMIF(INDIRECT("'"&amp;O[O]&amp;"'!$a:$a"),$A47,INDIRECT("'"&amp;O[O]&amp;"'!"&amp;ADDRESS(1, COLUMN(Z:Z), 2)&amp;":"&amp;ADDRESS(1, COLUMN(Z:Z), 2))))=0, "", IFERROR(SUMPRODUCT(SUMIF(INDIRECT("'"&amp;O[O]&amp;"'!$a:$a"),$A47,INDIRECT("'"&amp;O[O]&amp;"'!"&amp;ADDRESS(1, COLUMN(Z:Z), 2)&amp;":"&amp;ADDRESS(1, COLUMN(Z:Z), 2)))),))</f>
        <v/>
      </c>
      <c r="AC47" s="917" t="str">
        <f ca="1">IF(SUMPRODUCT(SUMIF(INDIRECT("'"&amp;O[O]&amp;"'!$a:$a"),$A47,INDIRECT("'"&amp;O[O]&amp;"'!"&amp;ADDRESS(1, COLUMN(AA:AA), 2)&amp;":"&amp;ADDRESS(1, COLUMN(AA:AA), 2))))=0, "", IFERROR(SUMPRODUCT(SUMIF(INDIRECT("'"&amp;O[O]&amp;"'!$a:$a"),$A47,INDIRECT("'"&amp;O[O]&amp;"'!"&amp;ADDRESS(1, COLUMN(AA:AA), 2)&amp;":"&amp;ADDRESS(1, COLUMN(AA:AA), 2)))),))</f>
        <v/>
      </c>
      <c r="AD47" s="917" t="str">
        <f ca="1">IF(SUMPRODUCT(SUMIF(INDIRECT("'"&amp;O[O]&amp;"'!$a:$a"),$A47,INDIRECT("'"&amp;O[O]&amp;"'!"&amp;ADDRESS(1, COLUMN(AB:AB), 2)&amp;":"&amp;ADDRESS(1, COLUMN(AB:AB), 2))))=0, "", IFERROR(SUMPRODUCT(SUMIF(INDIRECT("'"&amp;O[O]&amp;"'!$a:$a"),$A47,INDIRECT("'"&amp;O[O]&amp;"'!"&amp;ADDRESS(1, COLUMN(AB:AB), 2)&amp;":"&amp;ADDRESS(1, COLUMN(AB:AB), 2)))),))</f>
        <v/>
      </c>
      <c r="AE47" s="917" t="str">
        <f ca="1">IF(SUMPRODUCT(SUMIF(INDIRECT("'"&amp;O[O]&amp;"'!$a:$a"),$A47,INDIRECT("'"&amp;O[O]&amp;"'!"&amp;ADDRESS(1, COLUMN(AC:AC), 2)&amp;":"&amp;ADDRESS(1, COLUMN(AC:AC), 2))))=0, "", IFERROR(SUMPRODUCT(SUMIF(INDIRECT("'"&amp;O[O]&amp;"'!$a:$a"),$A47,INDIRECT("'"&amp;O[O]&amp;"'!"&amp;ADDRESS(1, COLUMN(AC:AC), 2)&amp;":"&amp;ADDRESS(1, COLUMN(AC:AC), 2)))),))</f>
        <v/>
      </c>
      <c r="AF47" s="917" t="str">
        <f ca="1">IF(SUMPRODUCT(SUMIF(INDIRECT("'"&amp;O[O]&amp;"'!$a:$a"),$A47,INDIRECT("'"&amp;O[O]&amp;"'!"&amp;ADDRESS(1, COLUMN(AD:AD), 2)&amp;":"&amp;ADDRESS(1, COLUMN(AD:AD), 2))))=0, "", IFERROR(SUMPRODUCT(SUMIF(INDIRECT("'"&amp;O[O]&amp;"'!$a:$a"),$A47,INDIRECT("'"&amp;O[O]&amp;"'!"&amp;ADDRESS(1, COLUMN(AD:AD), 2)&amp;":"&amp;ADDRESS(1, COLUMN(AD:AD), 2)))),))</f>
        <v/>
      </c>
      <c r="AG47" s="917" t="str">
        <f ca="1">IF(SUMPRODUCT(SUMIF(INDIRECT("'"&amp;O[O]&amp;"'!$a:$a"),$A47,INDIRECT("'"&amp;O[O]&amp;"'!"&amp;ADDRESS(1, COLUMN(AE:AE), 2)&amp;":"&amp;ADDRESS(1, COLUMN(AE:AE), 2))))=0, "", IFERROR(SUMPRODUCT(SUMIF(INDIRECT("'"&amp;O[O]&amp;"'!$a:$a"),$A47,INDIRECT("'"&amp;O[O]&amp;"'!"&amp;ADDRESS(1, COLUMN(AE:AE), 2)&amp;":"&amp;ADDRESS(1, COLUMN(AE:AE), 2)))),))</f>
        <v/>
      </c>
      <c r="AH47" s="917" t="str">
        <f ca="1">IF(SUMPRODUCT(SUMIF(INDIRECT("'"&amp;O[O]&amp;"'!$a:$a"),$A47,INDIRECT("'"&amp;O[O]&amp;"'!"&amp;ADDRESS(1, COLUMN(AF:AF), 2)&amp;":"&amp;ADDRESS(1, COLUMN(AF:AF), 2))))=0, "", IFERROR(SUMPRODUCT(SUMIF(INDIRECT("'"&amp;O[O]&amp;"'!$a:$a"),$A47,INDIRECT("'"&amp;O[O]&amp;"'!"&amp;ADDRESS(1, COLUMN(AF:AF), 2)&amp;":"&amp;ADDRESS(1, COLUMN(AF:AF), 2)))),))</f>
        <v/>
      </c>
      <c r="AI47" s="917" t="str">
        <f ca="1">IF(SUMPRODUCT(SUMIF(INDIRECT("'"&amp;O[O]&amp;"'!$a:$a"),$A47,INDIRECT("'"&amp;O[O]&amp;"'!"&amp;ADDRESS(1, COLUMN(AG:AG), 2)&amp;":"&amp;ADDRESS(1, COLUMN(AG:AG), 2))))=0, "", IFERROR(SUMPRODUCT(SUMIF(INDIRECT("'"&amp;O[O]&amp;"'!$a:$a"),$A47,INDIRECT("'"&amp;O[O]&amp;"'!"&amp;ADDRESS(1, COLUMN(AG:AG), 2)&amp;":"&amp;ADDRESS(1, COLUMN(AG:AG), 2)))),))</f>
        <v/>
      </c>
      <c r="AJ47" s="917" t="str">
        <f ca="1">IF(SUMPRODUCT(SUMIF(INDIRECT("'"&amp;O[O]&amp;"'!$a:$a"),$A47,INDIRECT("'"&amp;O[O]&amp;"'!"&amp;ADDRESS(1, COLUMN(AH:AH), 2)&amp;":"&amp;ADDRESS(1, COLUMN(AH:AH), 2))))=0, "", IFERROR(SUMPRODUCT(SUMIF(INDIRECT("'"&amp;O[O]&amp;"'!$a:$a"),$A47,INDIRECT("'"&amp;O[O]&amp;"'!"&amp;ADDRESS(1, COLUMN(AH:AH), 2)&amp;":"&amp;ADDRESS(1, COLUMN(AH:AH), 2)))),))</f>
        <v/>
      </c>
      <c r="AK47" s="917" t="str">
        <f ca="1">IF(SUMPRODUCT(SUMIF(INDIRECT("'"&amp;O[O]&amp;"'!$a:$a"),$A47,INDIRECT("'"&amp;O[O]&amp;"'!"&amp;ADDRESS(1, COLUMN(AI:AI), 2)&amp;":"&amp;ADDRESS(1, COLUMN(AI:AI), 2))))=0, "", IFERROR(SUMPRODUCT(SUMIF(INDIRECT("'"&amp;O[O]&amp;"'!$a:$a"),$A47,INDIRECT("'"&amp;O[O]&amp;"'!"&amp;ADDRESS(1, COLUMN(AI:AI), 2)&amp;":"&amp;ADDRESS(1, COLUMN(AI:AI), 2)))),))</f>
        <v/>
      </c>
      <c r="AL47" s="919" t="str">
        <f ca="1">IF(SUMPRODUCT(SUMIF(INDIRECT("'"&amp;O[O]&amp;"'!$a:$a"),$A47,INDIRECT("'"&amp;O[O]&amp;"'!"&amp;ADDRESS(1, COLUMN(AJ:AJ), 2)&amp;":"&amp;ADDRESS(1, COLUMN(AJ:AJ), 2))))=0, "", IFERROR(SUMPRODUCT(SUMIF(INDIRECT("'"&amp;O[O]&amp;"'!$a:$a"),$A47,INDIRECT("'"&amp;O[O]&amp;"'!"&amp;ADDRESS(1, COLUMN(AJ:AJ), 2)&amp;":"&amp;ADDRESS(1, COLUMN(AJ:AJ), 2)))),))</f>
        <v/>
      </c>
    </row>
    <row r="48" spans="1:38" s="763" customFormat="1">
      <c r="A48" s="920" t="s">
        <v>623</v>
      </c>
      <c r="B48" s="921" t="s">
        <v>43</v>
      </c>
      <c r="C48" s="921"/>
      <c r="D48" s="921"/>
      <c r="E48" s="917" t="str">
        <f ca="1">IFERROR(IF(SUMPRODUCT(SUMIF(INDIRECT("'"&amp;O[O]&amp;"'!$a:$a"),$A48,INDIRECT("'"&amp;O[O]&amp;"'!"&amp;ADDRESS(1, COLUMN(F:F), 2)&amp;":"&amp;ADDRESS(1, COLUMN(F:F), 2))))=0, "", SUMPRODUCT(SUMIF(INDIRECT("'"&amp;O[O]&amp;"'!$a:$a"),$A48,INDIRECT("'"&amp;O[O]&amp;"'!"&amp;ADDRESS(1, COLUMN(F:F), 2)&amp;":"&amp;ADDRESS(1, COLUMN(F:F), 2))))),)</f>
        <v/>
      </c>
      <c r="F48" s="917" t="str">
        <f ca="1">IFERROR(IF(SUMPRODUCT(SUMIF(INDIRECT("'"&amp;O[O]&amp;"'!$a:$a"),$A48,INDIRECT("'"&amp;O[O]&amp;"'!"&amp;ADDRESS(1, COLUMN(G:G), 2)&amp;":"&amp;ADDRESS(1, COLUMN(G:G), 2))))=0, "", SUMPRODUCT(SUMIF(INDIRECT("'"&amp;O[O]&amp;"'!$a:$a"),$A48,INDIRECT("'"&amp;O[O]&amp;"'!"&amp;ADDRESS(1, COLUMN(G:G), 2)&amp;":"&amp;ADDRESS(1, COLUMN(G:G), 2))))),)</f>
        <v/>
      </c>
      <c r="G48" s="914">
        <f t="shared" ca="1" si="4"/>
        <v>3</v>
      </c>
      <c r="H48" s="917">
        <f ca="1">IFERROR(IF(SUMPRODUCT(SUMIF(INDIRECT("'"&amp;O[O]&amp;"'!$a:$a"),$A48,INDIRECT("'"&amp;O[O]&amp;"'!"&amp;ADDRESS(1, COLUMN(I:I), 2)&amp;":"&amp;ADDRESS(1, COLUMN(I:I), 2))))=0, "", SUMPRODUCT(SUMIF(INDIRECT("'"&amp;O[O]&amp;"'!$a:$a"),$A48,INDIRECT("'"&amp;O[O]&amp;"'!"&amp;ADDRESS(1, COLUMN(I:I), 2)&amp;":"&amp;ADDRESS(1, COLUMN(I:I), 2))))),)</f>
        <v>3</v>
      </c>
      <c r="I48" s="917" t="str">
        <f ca="1">IFERROR(IF(SUMPRODUCT(SUMIF(INDIRECT("'"&amp;O[O]&amp;"'!$a:$a"),$A48,INDIRECT("'"&amp;O[O]&amp;"'!"&amp;ADDRESS(1, COLUMN(J:J), 2)&amp;":"&amp;ADDRESS(1, COLUMN(J:J), 2))))=0, "", SUMPRODUCT(SUMIF(INDIRECT("'"&amp;O[O]&amp;"'!$a:$a"),$A48,INDIRECT("'"&amp;O[O]&amp;"'!"&amp;ADDRESS(1, COLUMN(J:J), 2)&amp;":"&amp;ADDRESS(1, COLUMN(J:J), 2))))),)</f>
        <v/>
      </c>
      <c r="J48" s="917" t="str">
        <f ca="1">IFERROR(IF(SUMPRODUCT(SUMIF(INDIRECT("'"&amp;O[O]&amp;"'!$a:$a"),$A48,INDIRECT("'"&amp;O[O]&amp;"'!"&amp;ADDRESS(1, COLUMN(K:K), 2)&amp;":"&amp;ADDRESS(1, COLUMN(K:K), 2))))=0, "", SUMPRODUCT(SUMIF(INDIRECT("'"&amp;O[O]&amp;"'!$a:$a"),$A48,INDIRECT("'"&amp;O[O]&amp;"'!"&amp;ADDRESS(1, COLUMN(K:K), 2)&amp;":"&amp;ADDRESS(1, COLUMN(K:K), 2))))),)</f>
        <v/>
      </c>
      <c r="K48" s="922" t="s">
        <v>776</v>
      </c>
      <c r="L48" s="922" t="s">
        <v>776</v>
      </c>
      <c r="M48" s="917" t="str">
        <f ca="1">IF(SUMPRODUCT(SUMIF(INDIRECT("'"&amp;O[O]&amp;"'!$a:$a"),$A48,INDIRECT("'"&amp;O[O]&amp;"'!"&amp;ADDRESS(1, COLUMN(L:L), 2)&amp;":"&amp;ADDRESS(1, COLUMN(L:L), 2))))=0, "", IFERROR(SUMPRODUCT(SUMIF(INDIRECT("'"&amp;O[O]&amp;"'!$a:$a"),$A48,INDIRECT("'"&amp;O[O]&amp;"'!"&amp;ADDRESS(1, COLUMN(L:L), 2)&amp;":"&amp;ADDRESS(1, COLUMN(L:L), 2)))),))</f>
        <v/>
      </c>
      <c r="N48" s="917" t="str">
        <f ca="1">IF(SUMPRODUCT(SUMIF(INDIRECT("'"&amp;O[O]&amp;"'!$a:$a"),$A48,INDIRECT("'"&amp;O[O]&amp;"'!"&amp;ADDRESS(1, COLUMN(M:M), 2)&amp;":"&amp;ADDRESS(1, COLUMN(M:M), 2))))=0, "", IFERROR(SUMPRODUCT(SUMIF(INDIRECT("'"&amp;O[O]&amp;"'!$a:$a"),$A48,INDIRECT("'"&amp;O[O]&amp;"'!"&amp;ADDRESS(1, COLUMN(M:M), 2)&amp;":"&amp;ADDRESS(1, COLUMN(M:M), 2)))),))</f>
        <v/>
      </c>
      <c r="O48" s="917" t="str">
        <f ca="1">IF(SUMPRODUCT(SUMIF(INDIRECT("'"&amp;O[O]&amp;"'!$a:$a"),$A48,INDIRECT("'"&amp;O[O]&amp;"'!"&amp;ADDRESS(1, COLUMN(N:N), 2)&amp;":"&amp;ADDRESS(1, COLUMN(N:N), 2))))=0, "", IFERROR(SUMPRODUCT(SUMIF(INDIRECT("'"&amp;O[O]&amp;"'!$a:$a"),$A48,INDIRECT("'"&amp;O[O]&amp;"'!"&amp;ADDRESS(1, COLUMN(N:N), 2)&amp;":"&amp;ADDRESS(1, COLUMN(N:N), 2)))),))</f>
        <v/>
      </c>
      <c r="P48" s="917" t="str">
        <f ca="1">IF(SUMPRODUCT(SUMIF(INDIRECT("'"&amp;O[O]&amp;"'!$a:$a"),$A48,INDIRECT("'"&amp;O[O]&amp;"'!"&amp;ADDRESS(1, COLUMN(O:O), 2)&amp;":"&amp;ADDRESS(1, COLUMN(O:O), 2))))=0, "", IFERROR(SUMPRODUCT(SUMIF(INDIRECT("'"&amp;O[O]&amp;"'!$a:$a"),$A48,INDIRECT("'"&amp;O[O]&amp;"'!"&amp;ADDRESS(1, COLUMN(O:O), 2)&amp;":"&amp;ADDRESS(1, COLUMN(O:O), 2)))),))</f>
        <v/>
      </c>
      <c r="Q48" s="917" t="str">
        <f ca="1">IF(SUMPRODUCT(SUMIF(INDIRECT("'"&amp;O[O]&amp;"'!$a:$a"),$A48,INDIRECT("'"&amp;O[O]&amp;"'!"&amp;ADDRESS(1, COLUMN(P:P), 2)&amp;":"&amp;ADDRESS(1, COLUMN(P:P), 2))))=0, "", IFERROR(SUMPRODUCT(SUMIF(INDIRECT("'"&amp;O[O]&amp;"'!$a:$a"),$A48,INDIRECT("'"&amp;O[O]&amp;"'!"&amp;ADDRESS(1, COLUMN(P:P), 2)&amp;":"&amp;ADDRESS(1, COLUMN(P:P), 2)))),))</f>
        <v/>
      </c>
      <c r="R48" s="917" t="str">
        <f ca="1">IF(SUMPRODUCT(SUMIF(INDIRECT("'"&amp;O[O]&amp;"'!$a:$a"),$A48,INDIRECT("'"&amp;O[O]&amp;"'!"&amp;ADDRESS(1, COLUMN(Q:Q), 2)&amp;":"&amp;ADDRESS(1, COLUMN(Q:Q), 2))))=0, "", IFERROR(SUMPRODUCT(SUMIF(INDIRECT("'"&amp;O[O]&amp;"'!$a:$a"),$A48,INDIRECT("'"&amp;O[O]&amp;"'!"&amp;ADDRESS(1, COLUMN(Q:Q), 2)&amp;":"&amp;ADDRESS(1, COLUMN(Q:Q), 2)))),))</f>
        <v/>
      </c>
      <c r="S48" s="917" t="str">
        <f ca="1">IF(SUMPRODUCT(SUMIF(INDIRECT("'"&amp;O[O]&amp;"'!$a:$a"),$A48,INDIRECT("'"&amp;O[O]&amp;"'!"&amp;ADDRESS(1, COLUMN(R:R), 2)&amp;":"&amp;ADDRESS(1, COLUMN(R:R), 2))))=0, "", IFERROR(SUMPRODUCT(SUMIF(INDIRECT("'"&amp;O[O]&amp;"'!$a:$a"),$A48,INDIRECT("'"&amp;O[O]&amp;"'!"&amp;ADDRESS(1, COLUMN(R:R), 2)&amp;":"&amp;ADDRESS(1, COLUMN(R:R), 2)))),))</f>
        <v/>
      </c>
      <c r="T48" s="917" t="str">
        <f ca="1">IF(SUMPRODUCT(SUMIF(INDIRECT("'"&amp;O[O]&amp;"'!$a:$a"),$A48,INDIRECT("'"&amp;O[O]&amp;"'!"&amp;ADDRESS(1, COLUMN(S:S), 2)&amp;":"&amp;ADDRESS(1, COLUMN(S:S), 2))))=0, "", IFERROR(SUMPRODUCT(SUMIF(INDIRECT("'"&amp;O[O]&amp;"'!$a:$a"),$A48,INDIRECT("'"&amp;O[O]&amp;"'!"&amp;ADDRESS(1, COLUMN(S:S), 2)&amp;":"&amp;ADDRESS(1, COLUMN(S:S), 2)))),))</f>
        <v/>
      </c>
      <c r="U48" s="917" t="str">
        <f ca="1">IF(SUMPRODUCT(SUMIF(INDIRECT("'"&amp;O[O]&amp;"'!$a:$a"),$A48,INDIRECT("'"&amp;O[O]&amp;"'!"&amp;ADDRESS(1, COLUMN(T:T), 2)&amp;":"&amp;ADDRESS(1, COLUMN(T:T), 2))))=0, "", IFERROR(SUMPRODUCT(SUMIF(INDIRECT("'"&amp;O[O]&amp;"'!$a:$a"),$A48,INDIRECT("'"&amp;O[O]&amp;"'!"&amp;ADDRESS(1, COLUMN(T:T), 2)&amp;":"&amp;ADDRESS(1, COLUMN(T:T), 2)))),))</f>
        <v/>
      </c>
      <c r="V48" s="113" t="str">
        <f t="shared" ca="1" si="5"/>
        <v/>
      </c>
      <c r="W48" s="917" t="str">
        <f ca="1">IF(SUMPRODUCT(SUMIF(INDIRECT("'"&amp;O[O]&amp;"'!$a:$a"),$A48,INDIRECT("'"&amp;O[O]&amp;"'!"&amp;ADDRESS(1, COLUMN(U:U), 2)&amp;":"&amp;ADDRESS(1, COLUMN(U:U), 2))))=0, "", IFERROR(SUMPRODUCT(SUMIF(INDIRECT("'"&amp;O[O]&amp;"'!$a:$a"),$A48,INDIRECT("'"&amp;O[O]&amp;"'!"&amp;ADDRESS(1, COLUMN(U:U), 2)&amp;":"&amp;ADDRESS(1, COLUMN(U:U), 2)))),))</f>
        <v/>
      </c>
      <c r="X48" s="917" t="str">
        <f ca="1">IF(SUMPRODUCT(SUMIF(INDIRECT("'"&amp;O[O]&amp;"'!$a:$a"),$A48,INDIRECT("'"&amp;O[O]&amp;"'!"&amp;ADDRESS(1, COLUMN(V:V), 2)&amp;":"&amp;ADDRESS(1, COLUMN(V:V), 2))))=0, "", IFERROR(SUMPRODUCT(SUMIF(INDIRECT("'"&amp;O[O]&amp;"'!$a:$a"),$A48,INDIRECT("'"&amp;O[O]&amp;"'!"&amp;ADDRESS(1, COLUMN(V:V), 2)&amp;":"&amp;ADDRESS(1, COLUMN(V:V), 2)))),))</f>
        <v/>
      </c>
      <c r="Y48" s="917" t="str">
        <f ca="1">IF(SUMPRODUCT(SUMIF(INDIRECT("'"&amp;O[O]&amp;"'!$a:$a"),$A48,INDIRECT("'"&amp;O[O]&amp;"'!"&amp;ADDRESS(1, COLUMN(W:W), 2)&amp;":"&amp;ADDRESS(1, COLUMN(W:W), 2))))=0, "", IFERROR(SUMPRODUCT(SUMIF(INDIRECT("'"&amp;O[O]&amp;"'!$a:$a"),$A48,INDIRECT("'"&amp;O[O]&amp;"'!"&amp;ADDRESS(1, COLUMN(W:W), 2)&amp;":"&amp;ADDRESS(1, COLUMN(W:W), 2)))),))</f>
        <v/>
      </c>
      <c r="Z48" s="917" t="str">
        <f ca="1">IF(SUMPRODUCT(SUMIF(INDIRECT("'"&amp;O[O]&amp;"'!$a:$a"),$A48,INDIRECT("'"&amp;O[O]&amp;"'!"&amp;ADDRESS(1, COLUMN(X:X), 2)&amp;":"&amp;ADDRESS(1, COLUMN(X:X), 2))))=0, "", IFERROR(SUMPRODUCT(SUMIF(INDIRECT("'"&amp;O[O]&amp;"'!$a:$a"),$A48,INDIRECT("'"&amp;O[O]&amp;"'!"&amp;ADDRESS(1, COLUMN(X:X), 2)&amp;":"&amp;ADDRESS(1, COLUMN(X:X), 2)))),))</f>
        <v/>
      </c>
      <c r="AA48" s="917" t="str">
        <f ca="1">IF(SUMPRODUCT(SUMIF(INDIRECT("'"&amp;O[O]&amp;"'!$a:$a"),$A48,INDIRECT("'"&amp;O[O]&amp;"'!"&amp;ADDRESS(1, COLUMN(Y:Y), 2)&amp;":"&amp;ADDRESS(1, COLUMN(Y:Y), 2))))=0, "", IFERROR(SUMPRODUCT(SUMIF(INDIRECT("'"&amp;O[O]&amp;"'!$a:$a"),$A48,INDIRECT("'"&amp;O[O]&amp;"'!"&amp;ADDRESS(1, COLUMN(Y:Y), 2)&amp;":"&amp;ADDRESS(1, COLUMN(Y:Y), 2)))),))</f>
        <v/>
      </c>
      <c r="AB48" s="917" t="str">
        <f ca="1">IF(SUMPRODUCT(SUMIF(INDIRECT("'"&amp;O[O]&amp;"'!$a:$a"),$A48,INDIRECT("'"&amp;O[O]&amp;"'!"&amp;ADDRESS(1, COLUMN(Z:Z), 2)&amp;":"&amp;ADDRESS(1, COLUMN(Z:Z), 2))))=0, "", IFERROR(SUMPRODUCT(SUMIF(INDIRECT("'"&amp;O[O]&amp;"'!$a:$a"),$A48,INDIRECT("'"&amp;O[O]&amp;"'!"&amp;ADDRESS(1, COLUMN(Z:Z), 2)&amp;":"&amp;ADDRESS(1, COLUMN(Z:Z), 2)))),))</f>
        <v/>
      </c>
      <c r="AC48" s="917" t="str">
        <f ca="1">IF(SUMPRODUCT(SUMIF(INDIRECT("'"&amp;O[O]&amp;"'!$a:$a"),$A48,INDIRECT("'"&amp;O[O]&amp;"'!"&amp;ADDRESS(1, COLUMN(AA:AA), 2)&amp;":"&amp;ADDRESS(1, COLUMN(AA:AA), 2))))=0, "", IFERROR(SUMPRODUCT(SUMIF(INDIRECT("'"&amp;O[O]&amp;"'!$a:$a"),$A48,INDIRECT("'"&amp;O[O]&amp;"'!"&amp;ADDRESS(1, COLUMN(AA:AA), 2)&amp;":"&amp;ADDRESS(1, COLUMN(AA:AA), 2)))),))</f>
        <v/>
      </c>
      <c r="AD48" s="917" t="str">
        <f ca="1">IF(SUMPRODUCT(SUMIF(INDIRECT("'"&amp;O[O]&amp;"'!$a:$a"),$A48,INDIRECT("'"&amp;O[O]&amp;"'!"&amp;ADDRESS(1, COLUMN(AB:AB), 2)&amp;":"&amp;ADDRESS(1, COLUMN(AB:AB), 2))))=0, "", IFERROR(SUMPRODUCT(SUMIF(INDIRECT("'"&amp;O[O]&amp;"'!$a:$a"),$A48,INDIRECT("'"&amp;O[O]&amp;"'!"&amp;ADDRESS(1, COLUMN(AB:AB), 2)&amp;":"&amp;ADDRESS(1, COLUMN(AB:AB), 2)))),))</f>
        <v/>
      </c>
      <c r="AE48" s="917" t="str">
        <f ca="1">IF(SUMPRODUCT(SUMIF(INDIRECT("'"&amp;O[O]&amp;"'!$a:$a"),$A48,INDIRECT("'"&amp;O[O]&amp;"'!"&amp;ADDRESS(1, COLUMN(AC:AC), 2)&amp;":"&amp;ADDRESS(1, COLUMN(AC:AC), 2))))=0, "", IFERROR(SUMPRODUCT(SUMIF(INDIRECT("'"&amp;O[O]&amp;"'!$a:$a"),$A48,INDIRECT("'"&amp;O[O]&amp;"'!"&amp;ADDRESS(1, COLUMN(AC:AC), 2)&amp;":"&amp;ADDRESS(1, COLUMN(AC:AC), 2)))),))</f>
        <v/>
      </c>
      <c r="AF48" s="917" t="str">
        <f ca="1">IF(SUMPRODUCT(SUMIF(INDIRECT("'"&amp;O[O]&amp;"'!$a:$a"),$A48,INDIRECT("'"&amp;O[O]&amp;"'!"&amp;ADDRESS(1, COLUMN(AD:AD), 2)&amp;":"&amp;ADDRESS(1, COLUMN(AD:AD), 2))))=0, "", IFERROR(SUMPRODUCT(SUMIF(INDIRECT("'"&amp;O[O]&amp;"'!$a:$a"),$A48,INDIRECT("'"&amp;O[O]&amp;"'!"&amp;ADDRESS(1, COLUMN(AD:AD), 2)&amp;":"&amp;ADDRESS(1, COLUMN(AD:AD), 2)))),))</f>
        <v/>
      </c>
      <c r="AG48" s="917" t="str">
        <f ca="1">IF(SUMPRODUCT(SUMIF(INDIRECT("'"&amp;O[O]&amp;"'!$a:$a"),$A48,INDIRECT("'"&amp;O[O]&amp;"'!"&amp;ADDRESS(1, COLUMN(AE:AE), 2)&amp;":"&amp;ADDRESS(1, COLUMN(AE:AE), 2))))=0, "", IFERROR(SUMPRODUCT(SUMIF(INDIRECT("'"&amp;O[O]&amp;"'!$a:$a"),$A48,INDIRECT("'"&amp;O[O]&amp;"'!"&amp;ADDRESS(1, COLUMN(AE:AE), 2)&amp;":"&amp;ADDRESS(1, COLUMN(AE:AE), 2)))),))</f>
        <v/>
      </c>
      <c r="AH48" s="917" t="str">
        <f ca="1">IF(SUMPRODUCT(SUMIF(INDIRECT("'"&amp;O[O]&amp;"'!$a:$a"),$A48,INDIRECT("'"&amp;O[O]&amp;"'!"&amp;ADDRESS(1, COLUMN(AF:AF), 2)&amp;":"&amp;ADDRESS(1, COLUMN(AF:AF), 2))))=0, "", IFERROR(SUMPRODUCT(SUMIF(INDIRECT("'"&amp;O[O]&amp;"'!$a:$a"),$A48,INDIRECT("'"&amp;O[O]&amp;"'!"&amp;ADDRESS(1, COLUMN(AF:AF), 2)&amp;":"&amp;ADDRESS(1, COLUMN(AF:AF), 2)))),))</f>
        <v/>
      </c>
      <c r="AI48" s="917" t="str">
        <f ca="1">IF(SUMPRODUCT(SUMIF(INDIRECT("'"&amp;O[O]&amp;"'!$a:$a"),$A48,INDIRECT("'"&amp;O[O]&amp;"'!"&amp;ADDRESS(1, COLUMN(AG:AG), 2)&amp;":"&amp;ADDRESS(1, COLUMN(AG:AG), 2))))=0, "", IFERROR(SUMPRODUCT(SUMIF(INDIRECT("'"&amp;O[O]&amp;"'!$a:$a"),$A48,INDIRECT("'"&amp;O[O]&amp;"'!"&amp;ADDRESS(1, COLUMN(AG:AG), 2)&amp;":"&amp;ADDRESS(1, COLUMN(AG:AG), 2)))),))</f>
        <v/>
      </c>
      <c r="AJ48" s="917" t="str">
        <f ca="1">IF(SUMPRODUCT(SUMIF(INDIRECT("'"&amp;O[O]&amp;"'!$a:$a"),$A48,INDIRECT("'"&amp;O[O]&amp;"'!"&amp;ADDRESS(1, COLUMN(AH:AH), 2)&amp;":"&amp;ADDRESS(1, COLUMN(AH:AH), 2))))=0, "", IFERROR(SUMPRODUCT(SUMIF(INDIRECT("'"&amp;O[O]&amp;"'!$a:$a"),$A48,INDIRECT("'"&amp;O[O]&amp;"'!"&amp;ADDRESS(1, COLUMN(AH:AH), 2)&amp;":"&amp;ADDRESS(1, COLUMN(AH:AH), 2)))),))</f>
        <v/>
      </c>
      <c r="AK48" s="917" t="str">
        <f ca="1">IF(SUMPRODUCT(SUMIF(INDIRECT("'"&amp;O[O]&amp;"'!$a:$a"),$A48,INDIRECT("'"&amp;O[O]&amp;"'!"&amp;ADDRESS(1, COLUMN(AI:AI), 2)&amp;":"&amp;ADDRESS(1, COLUMN(AI:AI), 2))))=0, "", IFERROR(SUMPRODUCT(SUMIF(INDIRECT("'"&amp;O[O]&amp;"'!$a:$a"),$A48,INDIRECT("'"&amp;O[O]&amp;"'!"&amp;ADDRESS(1, COLUMN(AI:AI), 2)&amp;":"&amp;ADDRESS(1, COLUMN(AI:AI), 2)))),))</f>
        <v/>
      </c>
      <c r="AL48" s="919" t="str">
        <f ca="1">IF(SUMPRODUCT(SUMIF(INDIRECT("'"&amp;O[O]&amp;"'!$a:$a"),$A48,INDIRECT("'"&amp;O[O]&amp;"'!"&amp;ADDRESS(1, COLUMN(AJ:AJ), 2)&amp;":"&amp;ADDRESS(1, COLUMN(AJ:AJ), 2))))=0, "", IFERROR(SUMPRODUCT(SUMIF(INDIRECT("'"&amp;O[O]&amp;"'!$a:$a"),$A48,INDIRECT("'"&amp;O[O]&amp;"'!"&amp;ADDRESS(1, COLUMN(AJ:AJ), 2)&amp;":"&amp;ADDRESS(1, COLUMN(AJ:AJ), 2)))),))</f>
        <v/>
      </c>
    </row>
    <row r="49" spans="1:38" s="763" customFormat="1">
      <c r="A49" s="920" t="s">
        <v>523</v>
      </c>
      <c r="B49" s="921" t="s">
        <v>43</v>
      </c>
      <c r="C49" s="921"/>
      <c r="D49" s="921"/>
      <c r="E49" s="917" t="str">
        <f ca="1">IFERROR(IF(SUMPRODUCT(SUMIF(INDIRECT("'"&amp;O[O]&amp;"'!$a:$a"),$A49,INDIRECT("'"&amp;O[O]&amp;"'!"&amp;ADDRESS(1, COLUMN(F:F), 2)&amp;":"&amp;ADDRESS(1, COLUMN(F:F), 2))))=0, "", SUMPRODUCT(SUMIF(INDIRECT("'"&amp;O[O]&amp;"'!$a:$a"),$A49,INDIRECT("'"&amp;O[O]&amp;"'!"&amp;ADDRESS(1, COLUMN(F:F), 2)&amp;":"&amp;ADDRESS(1, COLUMN(F:F), 2))))),)</f>
        <v/>
      </c>
      <c r="F49" s="917" t="str">
        <f ca="1">IFERROR(IF(SUMPRODUCT(SUMIF(INDIRECT("'"&amp;O[O]&amp;"'!$a:$a"),$A49,INDIRECT("'"&amp;O[O]&amp;"'!"&amp;ADDRESS(1, COLUMN(G:G), 2)&amp;":"&amp;ADDRESS(1, COLUMN(G:G), 2))))=0, "", SUMPRODUCT(SUMIF(INDIRECT("'"&amp;O[O]&amp;"'!$a:$a"),$A49,INDIRECT("'"&amp;O[O]&amp;"'!"&amp;ADDRESS(1, COLUMN(G:G), 2)&amp;":"&amp;ADDRESS(1, COLUMN(G:G), 2))))),)</f>
        <v/>
      </c>
      <c r="G49" s="914" t="str">
        <f t="shared" ca="1" si="4"/>
        <v/>
      </c>
      <c r="H49" s="917" t="str">
        <f ca="1">IFERROR(IF(SUMPRODUCT(SUMIF(INDIRECT("'"&amp;O[O]&amp;"'!$a:$a"),$A49,INDIRECT("'"&amp;O[O]&amp;"'!"&amp;ADDRESS(1, COLUMN(I:I), 2)&amp;":"&amp;ADDRESS(1, COLUMN(I:I), 2))))=0, "", SUMPRODUCT(SUMIF(INDIRECT("'"&amp;O[O]&amp;"'!$a:$a"),$A49,INDIRECT("'"&amp;O[O]&amp;"'!"&amp;ADDRESS(1, COLUMN(I:I), 2)&amp;":"&amp;ADDRESS(1, COLUMN(I:I), 2))))),)</f>
        <v/>
      </c>
      <c r="I49" s="917" t="str">
        <f ca="1">IFERROR(IF(SUMPRODUCT(SUMIF(INDIRECT("'"&amp;O[O]&amp;"'!$a:$a"),$A49,INDIRECT("'"&amp;O[O]&amp;"'!"&amp;ADDRESS(1, COLUMN(J:J), 2)&amp;":"&amp;ADDRESS(1, COLUMN(J:J), 2))))=0, "", SUMPRODUCT(SUMIF(INDIRECT("'"&amp;O[O]&amp;"'!$a:$a"),$A49,INDIRECT("'"&amp;O[O]&amp;"'!"&amp;ADDRESS(1, COLUMN(J:J), 2)&amp;":"&amp;ADDRESS(1, COLUMN(J:J), 2))))),)</f>
        <v/>
      </c>
      <c r="J49" s="917">
        <f ca="1">IFERROR(IF(SUMPRODUCT(SUMIF(INDIRECT("'"&amp;O[O]&amp;"'!$a:$a"),$A49,INDIRECT("'"&amp;O[O]&amp;"'!"&amp;ADDRESS(1, COLUMN(K:K), 2)&amp;":"&amp;ADDRESS(1, COLUMN(K:K), 2))))=0, "", SUMPRODUCT(SUMIF(INDIRECT("'"&amp;O[O]&amp;"'!$a:$a"),$A49,INDIRECT("'"&amp;O[O]&amp;"'!"&amp;ADDRESS(1, COLUMN(K:K), 2)&amp;":"&amp;ADDRESS(1, COLUMN(K:K), 2))))),)</f>
        <v>2</v>
      </c>
      <c r="K49" s="922" t="s">
        <v>776</v>
      </c>
      <c r="L49" s="922" t="s">
        <v>776</v>
      </c>
      <c r="M49" s="917" t="str">
        <f ca="1">IF(SUMPRODUCT(SUMIF(INDIRECT("'"&amp;O[O]&amp;"'!$a:$a"),$A49,INDIRECT("'"&amp;O[O]&amp;"'!"&amp;ADDRESS(1, COLUMN(L:L), 2)&amp;":"&amp;ADDRESS(1, COLUMN(L:L), 2))))=0, "", IFERROR(SUMPRODUCT(SUMIF(INDIRECT("'"&amp;O[O]&amp;"'!$a:$a"),$A49,INDIRECT("'"&amp;O[O]&amp;"'!"&amp;ADDRESS(1, COLUMN(L:L), 2)&amp;":"&amp;ADDRESS(1, COLUMN(L:L), 2)))),))</f>
        <v/>
      </c>
      <c r="N49" s="917" t="str">
        <f ca="1">IF(SUMPRODUCT(SUMIF(INDIRECT("'"&amp;O[O]&amp;"'!$a:$a"),$A49,INDIRECT("'"&amp;O[O]&amp;"'!"&amp;ADDRESS(1, COLUMN(M:M), 2)&amp;":"&amp;ADDRESS(1, COLUMN(M:M), 2))))=0, "", IFERROR(SUMPRODUCT(SUMIF(INDIRECT("'"&amp;O[O]&amp;"'!$a:$a"),$A49,INDIRECT("'"&amp;O[O]&amp;"'!"&amp;ADDRESS(1, COLUMN(M:M), 2)&amp;":"&amp;ADDRESS(1, COLUMN(M:M), 2)))),))</f>
        <v/>
      </c>
      <c r="O49" s="917" t="str">
        <f ca="1">IF(SUMPRODUCT(SUMIF(INDIRECT("'"&amp;O[O]&amp;"'!$a:$a"),$A49,INDIRECT("'"&amp;O[O]&amp;"'!"&amp;ADDRESS(1, COLUMN(N:N), 2)&amp;":"&amp;ADDRESS(1, COLUMN(N:N), 2))))=0, "", IFERROR(SUMPRODUCT(SUMIF(INDIRECT("'"&amp;O[O]&amp;"'!$a:$a"),$A49,INDIRECT("'"&amp;O[O]&amp;"'!"&amp;ADDRESS(1, COLUMN(N:N), 2)&amp;":"&amp;ADDRESS(1, COLUMN(N:N), 2)))),))</f>
        <v/>
      </c>
      <c r="P49" s="917" t="str">
        <f ca="1">IF(SUMPRODUCT(SUMIF(INDIRECT("'"&amp;O[O]&amp;"'!$a:$a"),$A49,INDIRECT("'"&amp;O[O]&amp;"'!"&amp;ADDRESS(1, COLUMN(O:O), 2)&amp;":"&amp;ADDRESS(1, COLUMN(O:O), 2))))=0, "", IFERROR(SUMPRODUCT(SUMIF(INDIRECT("'"&amp;O[O]&amp;"'!$a:$a"),$A49,INDIRECT("'"&amp;O[O]&amp;"'!"&amp;ADDRESS(1, COLUMN(O:O), 2)&amp;":"&amp;ADDRESS(1, COLUMN(O:O), 2)))),))</f>
        <v/>
      </c>
      <c r="Q49" s="917">
        <f ca="1">IF(SUMPRODUCT(SUMIF(INDIRECT("'"&amp;O[O]&amp;"'!$a:$a"),$A49,INDIRECT("'"&amp;O[O]&amp;"'!"&amp;ADDRESS(1, COLUMN(P:P), 2)&amp;":"&amp;ADDRESS(1, COLUMN(P:P), 2))))=0, "", IFERROR(SUMPRODUCT(SUMIF(INDIRECT("'"&amp;O[O]&amp;"'!$a:$a"),$A49,INDIRECT("'"&amp;O[O]&amp;"'!"&amp;ADDRESS(1, COLUMN(P:P), 2)&amp;":"&amp;ADDRESS(1, COLUMN(P:P), 2)))),))</f>
        <v>2</v>
      </c>
      <c r="R49" s="917" t="str">
        <f ca="1">IF(SUMPRODUCT(SUMIF(INDIRECT("'"&amp;O[O]&amp;"'!$a:$a"),$A49,INDIRECT("'"&amp;O[O]&amp;"'!"&amp;ADDRESS(1, COLUMN(Q:Q), 2)&amp;":"&amp;ADDRESS(1, COLUMN(Q:Q), 2))))=0, "", IFERROR(SUMPRODUCT(SUMIF(INDIRECT("'"&amp;O[O]&amp;"'!$a:$a"),$A49,INDIRECT("'"&amp;O[O]&amp;"'!"&amp;ADDRESS(1, COLUMN(Q:Q), 2)&amp;":"&amp;ADDRESS(1, COLUMN(Q:Q), 2)))),))</f>
        <v/>
      </c>
      <c r="S49" s="917" t="str">
        <f ca="1">IF(SUMPRODUCT(SUMIF(INDIRECT("'"&amp;O[O]&amp;"'!$a:$a"),$A49,INDIRECT("'"&amp;O[O]&amp;"'!"&amp;ADDRESS(1, COLUMN(R:R), 2)&amp;":"&amp;ADDRESS(1, COLUMN(R:R), 2))))=0, "", IFERROR(SUMPRODUCT(SUMIF(INDIRECT("'"&amp;O[O]&amp;"'!$a:$a"),$A49,INDIRECT("'"&amp;O[O]&amp;"'!"&amp;ADDRESS(1, COLUMN(R:R), 2)&amp;":"&amp;ADDRESS(1, COLUMN(R:R), 2)))),))</f>
        <v/>
      </c>
      <c r="T49" s="917" t="str">
        <f ca="1">IF(SUMPRODUCT(SUMIF(INDIRECT("'"&amp;O[O]&amp;"'!$a:$a"),$A49,INDIRECT("'"&amp;O[O]&amp;"'!"&amp;ADDRESS(1, COLUMN(S:S), 2)&amp;":"&amp;ADDRESS(1, COLUMN(S:S), 2))))=0, "", IFERROR(SUMPRODUCT(SUMIF(INDIRECT("'"&amp;O[O]&amp;"'!$a:$a"),$A49,INDIRECT("'"&amp;O[O]&amp;"'!"&amp;ADDRESS(1, COLUMN(S:S), 2)&amp;":"&amp;ADDRESS(1, COLUMN(S:S), 2)))),))</f>
        <v/>
      </c>
      <c r="U49" s="917" t="str">
        <f ca="1">IF(SUMPRODUCT(SUMIF(INDIRECT("'"&amp;O[O]&amp;"'!$a:$a"),$A49,INDIRECT("'"&amp;O[O]&amp;"'!"&amp;ADDRESS(1, COLUMN(T:T), 2)&amp;":"&amp;ADDRESS(1, COLUMN(T:T), 2))))=0, "", IFERROR(SUMPRODUCT(SUMIF(INDIRECT("'"&amp;O[O]&amp;"'!$a:$a"),$A49,INDIRECT("'"&amp;O[O]&amp;"'!"&amp;ADDRESS(1, COLUMN(T:T), 2)&amp;":"&amp;ADDRESS(1, COLUMN(T:T), 2)))),))</f>
        <v/>
      </c>
      <c r="V49" s="113" t="str">
        <f t="shared" ca="1" si="5"/>
        <v/>
      </c>
      <c r="W49" s="917" t="str">
        <f ca="1">IF(SUMPRODUCT(SUMIF(INDIRECT("'"&amp;O[O]&amp;"'!$a:$a"),$A49,INDIRECT("'"&amp;O[O]&amp;"'!"&amp;ADDRESS(1, COLUMN(U:U), 2)&amp;":"&amp;ADDRESS(1, COLUMN(U:U), 2))))=0, "", IFERROR(SUMPRODUCT(SUMIF(INDIRECT("'"&amp;O[O]&amp;"'!$a:$a"),$A49,INDIRECT("'"&amp;O[O]&amp;"'!"&amp;ADDRESS(1, COLUMN(U:U), 2)&amp;":"&amp;ADDRESS(1, COLUMN(U:U), 2)))),))</f>
        <v/>
      </c>
      <c r="X49" s="917" t="str">
        <f ca="1">IF(SUMPRODUCT(SUMIF(INDIRECT("'"&amp;O[O]&amp;"'!$a:$a"),$A49,INDIRECT("'"&amp;O[O]&amp;"'!"&amp;ADDRESS(1, COLUMN(V:V), 2)&amp;":"&amp;ADDRESS(1, COLUMN(V:V), 2))))=0, "", IFERROR(SUMPRODUCT(SUMIF(INDIRECT("'"&amp;O[O]&amp;"'!$a:$a"),$A49,INDIRECT("'"&amp;O[O]&amp;"'!"&amp;ADDRESS(1, COLUMN(V:V), 2)&amp;":"&amp;ADDRESS(1, COLUMN(V:V), 2)))),))</f>
        <v/>
      </c>
      <c r="Y49" s="917" t="str">
        <f ca="1">IF(SUMPRODUCT(SUMIF(INDIRECT("'"&amp;O[O]&amp;"'!$a:$a"),$A49,INDIRECT("'"&amp;O[O]&amp;"'!"&amp;ADDRESS(1, COLUMN(W:W), 2)&amp;":"&amp;ADDRESS(1, COLUMN(W:W), 2))))=0, "", IFERROR(SUMPRODUCT(SUMIF(INDIRECT("'"&amp;O[O]&amp;"'!$a:$a"),$A49,INDIRECT("'"&amp;O[O]&amp;"'!"&amp;ADDRESS(1, COLUMN(W:W), 2)&amp;":"&amp;ADDRESS(1, COLUMN(W:W), 2)))),))</f>
        <v/>
      </c>
      <c r="Z49" s="917" t="str">
        <f ca="1">IF(SUMPRODUCT(SUMIF(INDIRECT("'"&amp;O[O]&amp;"'!$a:$a"),$A49,INDIRECT("'"&amp;O[O]&amp;"'!"&amp;ADDRESS(1, COLUMN(X:X), 2)&amp;":"&amp;ADDRESS(1, COLUMN(X:X), 2))))=0, "", IFERROR(SUMPRODUCT(SUMIF(INDIRECT("'"&amp;O[O]&amp;"'!$a:$a"),$A49,INDIRECT("'"&amp;O[O]&amp;"'!"&amp;ADDRESS(1, COLUMN(X:X), 2)&amp;":"&amp;ADDRESS(1, COLUMN(X:X), 2)))),))</f>
        <v/>
      </c>
      <c r="AA49" s="917" t="str">
        <f ca="1">IF(SUMPRODUCT(SUMIF(INDIRECT("'"&amp;O[O]&amp;"'!$a:$a"),$A49,INDIRECT("'"&amp;O[O]&amp;"'!"&amp;ADDRESS(1, COLUMN(Y:Y), 2)&amp;":"&amp;ADDRESS(1, COLUMN(Y:Y), 2))))=0, "", IFERROR(SUMPRODUCT(SUMIF(INDIRECT("'"&amp;O[O]&amp;"'!$a:$a"),$A49,INDIRECT("'"&amp;O[O]&amp;"'!"&amp;ADDRESS(1, COLUMN(Y:Y), 2)&amp;":"&amp;ADDRESS(1, COLUMN(Y:Y), 2)))),))</f>
        <v/>
      </c>
      <c r="AB49" s="917" t="str">
        <f ca="1">IF(SUMPRODUCT(SUMIF(INDIRECT("'"&amp;O[O]&amp;"'!$a:$a"),$A49,INDIRECT("'"&amp;O[O]&amp;"'!"&amp;ADDRESS(1, COLUMN(Z:Z), 2)&amp;":"&amp;ADDRESS(1, COLUMN(Z:Z), 2))))=0, "", IFERROR(SUMPRODUCT(SUMIF(INDIRECT("'"&amp;O[O]&amp;"'!$a:$a"),$A49,INDIRECT("'"&amp;O[O]&amp;"'!"&amp;ADDRESS(1, COLUMN(Z:Z), 2)&amp;":"&amp;ADDRESS(1, COLUMN(Z:Z), 2)))),))</f>
        <v/>
      </c>
      <c r="AC49" s="917" t="str">
        <f ca="1">IF(SUMPRODUCT(SUMIF(INDIRECT("'"&amp;O[O]&amp;"'!$a:$a"),$A49,INDIRECT("'"&amp;O[O]&amp;"'!"&amp;ADDRESS(1, COLUMN(AA:AA), 2)&amp;":"&amp;ADDRESS(1, COLUMN(AA:AA), 2))))=0, "", IFERROR(SUMPRODUCT(SUMIF(INDIRECT("'"&amp;O[O]&amp;"'!$a:$a"),$A49,INDIRECT("'"&amp;O[O]&amp;"'!"&amp;ADDRESS(1, COLUMN(AA:AA), 2)&amp;":"&amp;ADDRESS(1, COLUMN(AA:AA), 2)))),))</f>
        <v/>
      </c>
      <c r="AD49" s="917" t="str">
        <f ca="1">IF(SUMPRODUCT(SUMIF(INDIRECT("'"&amp;O[O]&amp;"'!$a:$a"),$A49,INDIRECT("'"&amp;O[O]&amp;"'!"&amp;ADDRESS(1, COLUMN(AB:AB), 2)&amp;":"&amp;ADDRESS(1, COLUMN(AB:AB), 2))))=0, "", IFERROR(SUMPRODUCT(SUMIF(INDIRECT("'"&amp;O[O]&amp;"'!$a:$a"),$A49,INDIRECT("'"&amp;O[O]&amp;"'!"&amp;ADDRESS(1, COLUMN(AB:AB), 2)&amp;":"&amp;ADDRESS(1, COLUMN(AB:AB), 2)))),))</f>
        <v/>
      </c>
      <c r="AE49" s="917" t="str">
        <f ca="1">IF(SUMPRODUCT(SUMIF(INDIRECT("'"&amp;O[O]&amp;"'!$a:$a"),$A49,INDIRECT("'"&amp;O[O]&amp;"'!"&amp;ADDRESS(1, COLUMN(AC:AC), 2)&amp;":"&amp;ADDRESS(1, COLUMN(AC:AC), 2))))=0, "", IFERROR(SUMPRODUCT(SUMIF(INDIRECT("'"&amp;O[O]&amp;"'!$a:$a"),$A49,INDIRECT("'"&amp;O[O]&amp;"'!"&amp;ADDRESS(1, COLUMN(AC:AC), 2)&amp;":"&amp;ADDRESS(1, COLUMN(AC:AC), 2)))),))</f>
        <v/>
      </c>
      <c r="AF49" s="917" t="str">
        <f ca="1">IF(SUMPRODUCT(SUMIF(INDIRECT("'"&amp;O[O]&amp;"'!$a:$a"),$A49,INDIRECT("'"&amp;O[O]&amp;"'!"&amp;ADDRESS(1, COLUMN(AD:AD), 2)&amp;":"&amp;ADDRESS(1, COLUMN(AD:AD), 2))))=0, "", IFERROR(SUMPRODUCT(SUMIF(INDIRECT("'"&amp;O[O]&amp;"'!$a:$a"),$A49,INDIRECT("'"&amp;O[O]&amp;"'!"&amp;ADDRESS(1, COLUMN(AD:AD), 2)&amp;":"&amp;ADDRESS(1, COLUMN(AD:AD), 2)))),))</f>
        <v/>
      </c>
      <c r="AG49" s="917" t="str">
        <f ca="1">IF(SUMPRODUCT(SUMIF(INDIRECT("'"&amp;O[O]&amp;"'!$a:$a"),$A49,INDIRECT("'"&amp;O[O]&amp;"'!"&amp;ADDRESS(1, COLUMN(AE:AE), 2)&amp;":"&amp;ADDRESS(1, COLUMN(AE:AE), 2))))=0, "", IFERROR(SUMPRODUCT(SUMIF(INDIRECT("'"&amp;O[O]&amp;"'!$a:$a"),$A49,INDIRECT("'"&amp;O[O]&amp;"'!"&amp;ADDRESS(1, COLUMN(AE:AE), 2)&amp;":"&amp;ADDRESS(1, COLUMN(AE:AE), 2)))),))</f>
        <v/>
      </c>
      <c r="AH49" s="917" t="str">
        <f ca="1">IF(SUMPRODUCT(SUMIF(INDIRECT("'"&amp;O[O]&amp;"'!$a:$a"),$A49,INDIRECT("'"&amp;O[O]&amp;"'!"&amp;ADDRESS(1, COLUMN(AF:AF), 2)&amp;":"&amp;ADDRESS(1, COLUMN(AF:AF), 2))))=0, "", IFERROR(SUMPRODUCT(SUMIF(INDIRECT("'"&amp;O[O]&amp;"'!$a:$a"),$A49,INDIRECT("'"&amp;O[O]&amp;"'!"&amp;ADDRESS(1, COLUMN(AF:AF), 2)&amp;":"&amp;ADDRESS(1, COLUMN(AF:AF), 2)))),))</f>
        <v/>
      </c>
      <c r="AI49" s="917" t="str">
        <f ca="1">IF(SUMPRODUCT(SUMIF(INDIRECT("'"&amp;O[O]&amp;"'!$a:$a"),$A49,INDIRECT("'"&amp;O[O]&amp;"'!"&amp;ADDRESS(1, COLUMN(AG:AG), 2)&amp;":"&amp;ADDRESS(1, COLUMN(AG:AG), 2))))=0, "", IFERROR(SUMPRODUCT(SUMIF(INDIRECT("'"&amp;O[O]&amp;"'!$a:$a"),$A49,INDIRECT("'"&amp;O[O]&amp;"'!"&amp;ADDRESS(1, COLUMN(AG:AG), 2)&amp;":"&amp;ADDRESS(1, COLUMN(AG:AG), 2)))),))</f>
        <v/>
      </c>
      <c r="AJ49" s="917" t="str">
        <f ca="1">IF(SUMPRODUCT(SUMIF(INDIRECT("'"&amp;O[O]&amp;"'!$a:$a"),$A49,INDIRECT("'"&amp;O[O]&amp;"'!"&amp;ADDRESS(1, COLUMN(AH:AH), 2)&amp;":"&amp;ADDRESS(1, COLUMN(AH:AH), 2))))=0, "", IFERROR(SUMPRODUCT(SUMIF(INDIRECT("'"&amp;O[O]&amp;"'!$a:$a"),$A49,INDIRECT("'"&amp;O[O]&amp;"'!"&amp;ADDRESS(1, COLUMN(AH:AH), 2)&amp;":"&amp;ADDRESS(1, COLUMN(AH:AH), 2)))),))</f>
        <v/>
      </c>
      <c r="AK49" s="917" t="str">
        <f ca="1">IF(SUMPRODUCT(SUMIF(INDIRECT("'"&amp;O[O]&amp;"'!$a:$a"),$A49,INDIRECT("'"&amp;O[O]&amp;"'!"&amp;ADDRESS(1, COLUMN(AI:AI), 2)&amp;":"&amp;ADDRESS(1, COLUMN(AI:AI), 2))))=0, "", IFERROR(SUMPRODUCT(SUMIF(INDIRECT("'"&amp;O[O]&amp;"'!$a:$a"),$A49,INDIRECT("'"&amp;O[O]&amp;"'!"&amp;ADDRESS(1, COLUMN(AI:AI), 2)&amp;":"&amp;ADDRESS(1, COLUMN(AI:AI), 2)))),))</f>
        <v/>
      </c>
      <c r="AL49" s="919" t="str">
        <f ca="1">IF(SUMPRODUCT(SUMIF(INDIRECT("'"&amp;O[O]&amp;"'!$a:$a"),$A49,INDIRECT("'"&amp;O[O]&amp;"'!"&amp;ADDRESS(1, COLUMN(AJ:AJ), 2)&amp;":"&amp;ADDRESS(1, COLUMN(AJ:AJ), 2))))=0, "", IFERROR(SUMPRODUCT(SUMIF(INDIRECT("'"&amp;O[O]&amp;"'!$a:$a"),$A49,INDIRECT("'"&amp;O[O]&amp;"'!"&amp;ADDRESS(1, COLUMN(AJ:AJ), 2)&amp;":"&amp;ADDRESS(1, COLUMN(AJ:AJ), 2)))),))</f>
        <v/>
      </c>
    </row>
    <row r="50" spans="1:38" s="763" customFormat="1">
      <c r="A50" s="920" t="s">
        <v>353</v>
      </c>
      <c r="B50" s="921" t="s">
        <v>43</v>
      </c>
      <c r="C50" s="921"/>
      <c r="D50" s="921"/>
      <c r="E50" s="917" t="str">
        <f ca="1">IFERROR(IF(SUMPRODUCT(SUMIF(INDIRECT("'"&amp;O[O]&amp;"'!$a:$a"),$A50,INDIRECT("'"&amp;O[O]&amp;"'!"&amp;ADDRESS(1, COLUMN(F:F), 2)&amp;":"&amp;ADDRESS(1, COLUMN(F:F), 2))))=0, "", SUMPRODUCT(SUMIF(INDIRECT("'"&amp;O[O]&amp;"'!$a:$a"),$A50,INDIRECT("'"&amp;O[O]&amp;"'!"&amp;ADDRESS(1, COLUMN(F:F), 2)&amp;":"&amp;ADDRESS(1, COLUMN(F:F), 2))))),)</f>
        <v/>
      </c>
      <c r="F50" s="917" t="str">
        <f ca="1">IFERROR(IF(SUMPRODUCT(SUMIF(INDIRECT("'"&amp;O[O]&amp;"'!$a:$a"),$A50,INDIRECT("'"&amp;O[O]&amp;"'!"&amp;ADDRESS(1, COLUMN(G:G), 2)&amp;":"&amp;ADDRESS(1, COLUMN(G:G), 2))))=0, "", SUMPRODUCT(SUMIF(INDIRECT("'"&amp;O[O]&amp;"'!$a:$a"),$A50,INDIRECT("'"&amp;O[O]&amp;"'!"&amp;ADDRESS(1, COLUMN(G:G), 2)&amp;":"&amp;ADDRESS(1, COLUMN(G:G), 2))))),)</f>
        <v/>
      </c>
      <c r="G50" s="914">
        <f t="shared" ca="1" si="4"/>
        <v>132</v>
      </c>
      <c r="H50" s="917">
        <f ca="1">IFERROR(IF(SUMPRODUCT(SUMIF(INDIRECT("'"&amp;O[O]&amp;"'!$a:$a"),$A50,INDIRECT("'"&amp;O[O]&amp;"'!"&amp;ADDRESS(1, COLUMN(I:I), 2)&amp;":"&amp;ADDRESS(1, COLUMN(I:I), 2))))=0, "", SUMPRODUCT(SUMIF(INDIRECT("'"&amp;O[O]&amp;"'!$a:$a"),$A50,INDIRECT("'"&amp;O[O]&amp;"'!"&amp;ADDRESS(1, COLUMN(I:I), 2)&amp;":"&amp;ADDRESS(1, COLUMN(I:I), 2))))),)</f>
        <v>123</v>
      </c>
      <c r="I50" s="917">
        <f ca="1">IFERROR(IF(SUMPRODUCT(SUMIF(INDIRECT("'"&amp;O[O]&amp;"'!$a:$a"),$A50,INDIRECT("'"&amp;O[O]&amp;"'!"&amp;ADDRESS(1, COLUMN(J:J), 2)&amp;":"&amp;ADDRESS(1, COLUMN(J:J), 2))))=0, "", SUMPRODUCT(SUMIF(INDIRECT("'"&amp;O[O]&amp;"'!$a:$a"),$A50,INDIRECT("'"&amp;O[O]&amp;"'!"&amp;ADDRESS(1, COLUMN(J:J), 2)&amp;":"&amp;ADDRESS(1, COLUMN(J:J), 2))))),)</f>
        <v>9</v>
      </c>
      <c r="J50" s="917">
        <f ca="1">IFERROR(IF(SUMPRODUCT(SUMIF(INDIRECT("'"&amp;O[O]&amp;"'!$a:$a"),$A50,INDIRECT("'"&amp;O[O]&amp;"'!"&amp;ADDRESS(1, COLUMN(K:K), 2)&amp;":"&amp;ADDRESS(1, COLUMN(K:K), 2))))=0, "", SUMPRODUCT(SUMIF(INDIRECT("'"&amp;O[O]&amp;"'!$a:$a"),$A50,INDIRECT("'"&amp;O[O]&amp;"'!"&amp;ADDRESS(1, COLUMN(K:K), 2)&amp;":"&amp;ADDRESS(1, COLUMN(K:K), 2))))),)</f>
        <v>117</v>
      </c>
      <c r="K50" s="922" t="s">
        <v>776</v>
      </c>
      <c r="L50" s="922" t="s">
        <v>776</v>
      </c>
      <c r="M50" s="917">
        <f ca="1">IF(SUMPRODUCT(SUMIF(INDIRECT("'"&amp;O[O]&amp;"'!$a:$a"),$A50,INDIRECT("'"&amp;O[O]&amp;"'!"&amp;ADDRESS(1, COLUMN(L:L), 2)&amp;":"&amp;ADDRESS(1, COLUMN(L:L), 2))))=0, "", IFERROR(SUMPRODUCT(SUMIF(INDIRECT("'"&amp;O[O]&amp;"'!$a:$a"),$A50,INDIRECT("'"&amp;O[O]&amp;"'!"&amp;ADDRESS(1, COLUMN(L:L), 2)&amp;":"&amp;ADDRESS(1, COLUMN(L:L), 2)))),))</f>
        <v>1</v>
      </c>
      <c r="N50" s="917" t="str">
        <f ca="1">IF(SUMPRODUCT(SUMIF(INDIRECT("'"&amp;O[O]&amp;"'!$a:$a"),$A50,INDIRECT("'"&amp;O[O]&amp;"'!"&amp;ADDRESS(1, COLUMN(M:M), 2)&amp;":"&amp;ADDRESS(1, COLUMN(M:M), 2))))=0, "", IFERROR(SUMPRODUCT(SUMIF(INDIRECT("'"&amp;O[O]&amp;"'!$a:$a"),$A50,INDIRECT("'"&amp;O[O]&amp;"'!"&amp;ADDRESS(1, COLUMN(M:M), 2)&amp;":"&amp;ADDRESS(1, COLUMN(M:M), 2)))),))</f>
        <v/>
      </c>
      <c r="O50" s="917" t="str">
        <f ca="1">IF(SUMPRODUCT(SUMIF(INDIRECT("'"&amp;O[O]&amp;"'!$a:$a"),$A50,INDIRECT("'"&amp;O[O]&amp;"'!"&amp;ADDRESS(1, COLUMN(N:N), 2)&amp;":"&amp;ADDRESS(1, COLUMN(N:N), 2))))=0, "", IFERROR(SUMPRODUCT(SUMIF(INDIRECT("'"&amp;O[O]&amp;"'!$a:$a"),$A50,INDIRECT("'"&amp;O[O]&amp;"'!"&amp;ADDRESS(1, COLUMN(N:N), 2)&amp;":"&amp;ADDRESS(1, COLUMN(N:N), 2)))),))</f>
        <v/>
      </c>
      <c r="P50" s="917" t="str">
        <f ca="1">IF(SUMPRODUCT(SUMIF(INDIRECT("'"&amp;O[O]&amp;"'!$a:$a"),$A50,INDIRECT("'"&amp;O[O]&amp;"'!"&amp;ADDRESS(1, COLUMN(O:O), 2)&amp;":"&amp;ADDRESS(1, COLUMN(O:O), 2))))=0, "", IFERROR(SUMPRODUCT(SUMIF(INDIRECT("'"&amp;O[O]&amp;"'!$a:$a"),$A50,INDIRECT("'"&amp;O[O]&amp;"'!"&amp;ADDRESS(1, COLUMN(O:O), 2)&amp;":"&amp;ADDRESS(1, COLUMN(O:O), 2)))),))</f>
        <v/>
      </c>
      <c r="Q50" s="917" t="str">
        <f ca="1">IF(SUMPRODUCT(SUMIF(INDIRECT("'"&amp;O[O]&amp;"'!$a:$a"),$A50,INDIRECT("'"&amp;O[O]&amp;"'!"&amp;ADDRESS(1, COLUMN(P:P), 2)&amp;":"&amp;ADDRESS(1, COLUMN(P:P), 2))))=0, "", IFERROR(SUMPRODUCT(SUMIF(INDIRECT("'"&amp;O[O]&amp;"'!$a:$a"),$A50,INDIRECT("'"&amp;O[O]&amp;"'!"&amp;ADDRESS(1, COLUMN(P:P), 2)&amp;":"&amp;ADDRESS(1, COLUMN(P:P), 2)))),))</f>
        <v/>
      </c>
      <c r="R50" s="917">
        <f ca="1">IF(SUMPRODUCT(SUMIF(INDIRECT("'"&amp;O[O]&amp;"'!$a:$a"),$A50,INDIRECT("'"&amp;O[O]&amp;"'!"&amp;ADDRESS(1, COLUMN(Q:Q), 2)&amp;":"&amp;ADDRESS(1, COLUMN(Q:Q), 2))))=0, "", IFERROR(SUMPRODUCT(SUMIF(INDIRECT("'"&amp;O[O]&amp;"'!$a:$a"),$A50,INDIRECT("'"&amp;O[O]&amp;"'!"&amp;ADDRESS(1, COLUMN(Q:Q), 2)&amp;":"&amp;ADDRESS(1, COLUMN(Q:Q), 2)))),))</f>
        <v>2</v>
      </c>
      <c r="S50" s="917">
        <f ca="1">IF(SUMPRODUCT(SUMIF(INDIRECT("'"&amp;O[O]&amp;"'!$a:$a"),$A50,INDIRECT("'"&amp;O[O]&amp;"'!"&amp;ADDRESS(1, COLUMN(R:R), 2)&amp;":"&amp;ADDRESS(1, COLUMN(R:R), 2))))=0, "", IFERROR(SUMPRODUCT(SUMIF(INDIRECT("'"&amp;O[O]&amp;"'!$a:$a"),$A50,INDIRECT("'"&amp;O[O]&amp;"'!"&amp;ADDRESS(1, COLUMN(R:R), 2)&amp;":"&amp;ADDRESS(1, COLUMN(R:R), 2)))),))</f>
        <v>1</v>
      </c>
      <c r="T50" s="917" t="str">
        <f ca="1">IF(SUMPRODUCT(SUMIF(INDIRECT("'"&amp;O[O]&amp;"'!$a:$a"),$A50,INDIRECT("'"&amp;O[O]&amp;"'!"&amp;ADDRESS(1, COLUMN(S:S), 2)&amp;":"&amp;ADDRESS(1, COLUMN(S:S), 2))))=0, "", IFERROR(SUMPRODUCT(SUMIF(INDIRECT("'"&amp;O[O]&amp;"'!$a:$a"),$A50,INDIRECT("'"&amp;O[O]&amp;"'!"&amp;ADDRESS(1, COLUMN(S:S), 2)&amp;":"&amp;ADDRESS(1, COLUMN(S:S), 2)))),))</f>
        <v/>
      </c>
      <c r="U50" s="917">
        <f ca="1">IF(SUMPRODUCT(SUMIF(INDIRECT("'"&amp;O[O]&amp;"'!$a:$a"),$A50,INDIRECT("'"&amp;O[O]&amp;"'!"&amp;ADDRESS(1, COLUMN(T:T), 2)&amp;":"&amp;ADDRESS(1, COLUMN(T:T), 2))))=0, "", IFERROR(SUMPRODUCT(SUMIF(INDIRECT("'"&amp;O[O]&amp;"'!$a:$a"),$A50,INDIRECT("'"&amp;O[O]&amp;"'!"&amp;ADDRESS(1, COLUMN(T:T), 2)&amp;":"&amp;ADDRESS(1, COLUMN(T:T), 2)))),))</f>
        <v>1</v>
      </c>
      <c r="V50" s="113">
        <f t="shared" ca="1" si="5"/>
        <v>1</v>
      </c>
      <c r="W50" s="917" t="str">
        <f ca="1">IF(SUMPRODUCT(SUMIF(INDIRECT("'"&amp;O[O]&amp;"'!$a:$a"),$A50,INDIRECT("'"&amp;O[O]&amp;"'!"&amp;ADDRESS(1, COLUMN(U:U), 2)&amp;":"&amp;ADDRESS(1, COLUMN(U:U), 2))))=0, "", IFERROR(SUMPRODUCT(SUMIF(INDIRECT("'"&amp;O[O]&amp;"'!$a:$a"),$A50,INDIRECT("'"&amp;O[O]&amp;"'!"&amp;ADDRESS(1, COLUMN(U:U), 2)&amp;":"&amp;ADDRESS(1, COLUMN(U:U), 2)))),))</f>
        <v/>
      </c>
      <c r="X50" s="917">
        <f ca="1">IF(SUMPRODUCT(SUMIF(INDIRECT("'"&amp;O[O]&amp;"'!$a:$a"),$A50,INDIRECT("'"&amp;O[O]&amp;"'!"&amp;ADDRESS(1, COLUMN(V:V), 2)&amp;":"&amp;ADDRESS(1, COLUMN(V:V), 2))))=0, "", IFERROR(SUMPRODUCT(SUMIF(INDIRECT("'"&amp;O[O]&amp;"'!$a:$a"),$A50,INDIRECT("'"&amp;O[O]&amp;"'!"&amp;ADDRESS(1, COLUMN(V:V), 2)&amp;":"&amp;ADDRESS(1, COLUMN(V:V), 2)))),))</f>
        <v>1</v>
      </c>
      <c r="Y50" s="917" t="str">
        <f ca="1">IF(SUMPRODUCT(SUMIF(INDIRECT("'"&amp;O[O]&amp;"'!$a:$a"),$A50,INDIRECT("'"&amp;O[O]&amp;"'!"&amp;ADDRESS(1, COLUMN(W:W), 2)&amp;":"&amp;ADDRESS(1, COLUMN(W:W), 2))))=0, "", IFERROR(SUMPRODUCT(SUMIF(INDIRECT("'"&amp;O[O]&amp;"'!$a:$a"),$A50,INDIRECT("'"&amp;O[O]&amp;"'!"&amp;ADDRESS(1, COLUMN(W:W), 2)&amp;":"&amp;ADDRESS(1, COLUMN(W:W), 2)))),))</f>
        <v/>
      </c>
      <c r="Z50" s="917" t="str">
        <f ca="1">IF(SUMPRODUCT(SUMIF(INDIRECT("'"&amp;O[O]&amp;"'!$a:$a"),$A50,INDIRECT("'"&amp;O[O]&amp;"'!"&amp;ADDRESS(1, COLUMN(X:X), 2)&amp;":"&amp;ADDRESS(1, COLUMN(X:X), 2))))=0, "", IFERROR(SUMPRODUCT(SUMIF(INDIRECT("'"&amp;O[O]&amp;"'!$a:$a"),$A50,INDIRECT("'"&amp;O[O]&amp;"'!"&amp;ADDRESS(1, COLUMN(X:X), 2)&amp;":"&amp;ADDRESS(1, COLUMN(X:X), 2)))),))</f>
        <v/>
      </c>
      <c r="AA50" s="917" t="str">
        <f ca="1">IF(SUMPRODUCT(SUMIF(INDIRECT("'"&amp;O[O]&amp;"'!$a:$a"),$A50,INDIRECT("'"&amp;O[O]&amp;"'!"&amp;ADDRESS(1, COLUMN(Y:Y), 2)&amp;":"&amp;ADDRESS(1, COLUMN(Y:Y), 2))))=0, "", IFERROR(SUMPRODUCT(SUMIF(INDIRECT("'"&amp;O[O]&amp;"'!$a:$a"),$A50,INDIRECT("'"&amp;O[O]&amp;"'!"&amp;ADDRESS(1, COLUMN(Y:Y), 2)&amp;":"&amp;ADDRESS(1, COLUMN(Y:Y), 2)))),))</f>
        <v/>
      </c>
      <c r="AB50" s="917" t="str">
        <f ca="1">IF(SUMPRODUCT(SUMIF(INDIRECT("'"&amp;O[O]&amp;"'!$a:$a"),$A50,INDIRECT("'"&amp;O[O]&amp;"'!"&amp;ADDRESS(1, COLUMN(Z:Z), 2)&amp;":"&amp;ADDRESS(1, COLUMN(Z:Z), 2))))=0, "", IFERROR(SUMPRODUCT(SUMIF(INDIRECT("'"&amp;O[O]&amp;"'!$a:$a"),$A50,INDIRECT("'"&amp;O[O]&amp;"'!"&amp;ADDRESS(1, COLUMN(Z:Z), 2)&amp;":"&amp;ADDRESS(1, COLUMN(Z:Z), 2)))),))</f>
        <v/>
      </c>
      <c r="AC50" s="917" t="str">
        <f ca="1">IF(SUMPRODUCT(SUMIF(INDIRECT("'"&amp;O[O]&amp;"'!$a:$a"),$A50,INDIRECT("'"&amp;O[O]&amp;"'!"&amp;ADDRESS(1, COLUMN(AA:AA), 2)&amp;":"&amp;ADDRESS(1, COLUMN(AA:AA), 2))))=0, "", IFERROR(SUMPRODUCT(SUMIF(INDIRECT("'"&amp;O[O]&amp;"'!$a:$a"),$A50,INDIRECT("'"&amp;O[O]&amp;"'!"&amp;ADDRESS(1, COLUMN(AA:AA), 2)&amp;":"&amp;ADDRESS(1, COLUMN(AA:AA), 2)))),))</f>
        <v/>
      </c>
      <c r="AD50" s="917" t="str">
        <f ca="1">IF(SUMPRODUCT(SUMIF(INDIRECT("'"&amp;O[O]&amp;"'!$a:$a"),$A50,INDIRECT("'"&amp;O[O]&amp;"'!"&amp;ADDRESS(1, COLUMN(AB:AB), 2)&amp;":"&amp;ADDRESS(1, COLUMN(AB:AB), 2))))=0, "", IFERROR(SUMPRODUCT(SUMIF(INDIRECT("'"&amp;O[O]&amp;"'!$a:$a"),$A50,INDIRECT("'"&amp;O[O]&amp;"'!"&amp;ADDRESS(1, COLUMN(AB:AB), 2)&amp;":"&amp;ADDRESS(1, COLUMN(AB:AB), 2)))),))</f>
        <v/>
      </c>
      <c r="AE50" s="917">
        <f ca="1">IF(SUMPRODUCT(SUMIF(INDIRECT("'"&amp;O[O]&amp;"'!$a:$a"),$A50,INDIRECT("'"&amp;O[O]&amp;"'!"&amp;ADDRESS(1, COLUMN(AC:AC), 2)&amp;":"&amp;ADDRESS(1, COLUMN(AC:AC), 2))))=0, "", IFERROR(SUMPRODUCT(SUMIF(INDIRECT("'"&amp;O[O]&amp;"'!$a:$a"),$A50,INDIRECT("'"&amp;O[O]&amp;"'!"&amp;ADDRESS(1, COLUMN(AC:AC), 2)&amp;":"&amp;ADDRESS(1, COLUMN(AC:AC), 2)))),))</f>
        <v>1</v>
      </c>
      <c r="AF50" s="917" t="str">
        <f ca="1">IF(SUMPRODUCT(SUMIF(INDIRECT("'"&amp;O[O]&amp;"'!$a:$a"),$A50,INDIRECT("'"&amp;O[O]&amp;"'!"&amp;ADDRESS(1, COLUMN(AD:AD), 2)&amp;":"&amp;ADDRESS(1, COLUMN(AD:AD), 2))))=0, "", IFERROR(SUMPRODUCT(SUMIF(INDIRECT("'"&amp;O[O]&amp;"'!$a:$a"),$A50,INDIRECT("'"&amp;O[O]&amp;"'!"&amp;ADDRESS(1, COLUMN(AD:AD), 2)&amp;":"&amp;ADDRESS(1, COLUMN(AD:AD), 2)))),))</f>
        <v/>
      </c>
      <c r="AG50" s="917">
        <f ca="1">IF(SUMPRODUCT(SUMIF(INDIRECT("'"&amp;O[O]&amp;"'!$a:$a"),$A50,INDIRECT("'"&amp;O[O]&amp;"'!"&amp;ADDRESS(1, COLUMN(AE:AE), 2)&amp;":"&amp;ADDRESS(1, COLUMN(AE:AE), 2))))=0, "", IFERROR(SUMPRODUCT(SUMIF(INDIRECT("'"&amp;O[O]&amp;"'!$a:$a"),$A50,INDIRECT("'"&amp;O[O]&amp;"'!"&amp;ADDRESS(1, COLUMN(AE:AE), 2)&amp;":"&amp;ADDRESS(1, COLUMN(AE:AE), 2)))),))</f>
        <v>44</v>
      </c>
      <c r="AH50" s="917">
        <f ca="1">IF(SUMPRODUCT(SUMIF(INDIRECT("'"&amp;O[O]&amp;"'!$a:$a"),$A50,INDIRECT("'"&amp;O[O]&amp;"'!"&amp;ADDRESS(1, COLUMN(AF:AF), 2)&amp;":"&amp;ADDRESS(1, COLUMN(AF:AF), 2))))=0, "", IFERROR(SUMPRODUCT(SUMIF(INDIRECT("'"&amp;O[O]&amp;"'!$a:$a"),$A50,INDIRECT("'"&amp;O[O]&amp;"'!"&amp;ADDRESS(1, COLUMN(AF:AF), 2)&amp;":"&amp;ADDRESS(1, COLUMN(AF:AF), 2)))),))</f>
        <v>3</v>
      </c>
      <c r="AI50" s="917">
        <f ca="1">IF(SUMPRODUCT(SUMIF(INDIRECT("'"&amp;O[O]&amp;"'!$a:$a"),$A50,INDIRECT("'"&amp;O[O]&amp;"'!"&amp;ADDRESS(1, COLUMN(AG:AG), 2)&amp;":"&amp;ADDRESS(1, COLUMN(AG:AG), 2))))=0, "", IFERROR(SUMPRODUCT(SUMIF(INDIRECT("'"&amp;O[O]&amp;"'!$a:$a"),$A50,INDIRECT("'"&amp;O[O]&amp;"'!"&amp;ADDRESS(1, COLUMN(AG:AG), 2)&amp;":"&amp;ADDRESS(1, COLUMN(AG:AG), 2)))),))</f>
        <v>1</v>
      </c>
      <c r="AJ50" s="917">
        <f ca="1">IF(SUMPRODUCT(SUMIF(INDIRECT("'"&amp;O[O]&amp;"'!$a:$a"),$A50,INDIRECT("'"&amp;O[O]&amp;"'!"&amp;ADDRESS(1, COLUMN(AH:AH), 2)&amp;":"&amp;ADDRESS(1, COLUMN(AH:AH), 2))))=0, "", IFERROR(SUMPRODUCT(SUMIF(INDIRECT("'"&amp;O[O]&amp;"'!$a:$a"),$A50,INDIRECT("'"&amp;O[O]&amp;"'!"&amp;ADDRESS(1, COLUMN(AH:AH), 2)&amp;":"&amp;ADDRESS(1, COLUMN(AH:AH), 2)))),))</f>
        <v>1</v>
      </c>
      <c r="AK50" s="917">
        <f ca="1">IF(SUMPRODUCT(SUMIF(INDIRECT("'"&amp;O[O]&amp;"'!$a:$a"),$A50,INDIRECT("'"&amp;O[O]&amp;"'!"&amp;ADDRESS(1, COLUMN(AI:AI), 2)&amp;":"&amp;ADDRESS(1, COLUMN(AI:AI), 2))))=0, "", IFERROR(SUMPRODUCT(SUMIF(INDIRECT("'"&amp;O[O]&amp;"'!$a:$a"),$A50,INDIRECT("'"&amp;O[O]&amp;"'!"&amp;ADDRESS(1, COLUMN(AI:AI), 2)&amp;":"&amp;ADDRESS(1, COLUMN(AI:AI), 2)))),))</f>
        <v>1</v>
      </c>
      <c r="AL50" s="919" t="str">
        <f ca="1">IF(SUMPRODUCT(SUMIF(INDIRECT("'"&amp;O[O]&amp;"'!$a:$a"),$A50,INDIRECT("'"&amp;O[O]&amp;"'!"&amp;ADDRESS(1, COLUMN(AJ:AJ), 2)&amp;":"&amp;ADDRESS(1, COLUMN(AJ:AJ), 2))))=0, "", IFERROR(SUMPRODUCT(SUMIF(INDIRECT("'"&amp;O[O]&amp;"'!$a:$a"),$A50,INDIRECT("'"&amp;O[O]&amp;"'!"&amp;ADDRESS(1, COLUMN(AJ:AJ), 2)&amp;":"&amp;ADDRESS(1, COLUMN(AJ:AJ), 2)))),))</f>
        <v/>
      </c>
    </row>
    <row r="51" spans="1:38" s="763" customFormat="1">
      <c r="A51" s="920" t="s">
        <v>454</v>
      </c>
      <c r="B51" s="921" t="s">
        <v>43</v>
      </c>
      <c r="C51" s="921"/>
      <c r="D51" s="921"/>
      <c r="E51" s="917" t="str">
        <f ca="1">IFERROR(IF(SUMPRODUCT(SUMIF(INDIRECT("'"&amp;O[O]&amp;"'!$a:$a"),$A51,INDIRECT("'"&amp;O[O]&amp;"'!"&amp;ADDRESS(1, COLUMN(F:F), 2)&amp;":"&amp;ADDRESS(1, COLUMN(F:F), 2))))=0, "", SUMPRODUCT(SUMIF(INDIRECT("'"&amp;O[O]&amp;"'!$a:$a"),$A51,INDIRECT("'"&amp;O[O]&amp;"'!"&amp;ADDRESS(1, COLUMN(F:F), 2)&amp;":"&amp;ADDRESS(1, COLUMN(F:F), 2))))),)</f>
        <v/>
      </c>
      <c r="F51" s="917" t="str">
        <f ca="1">IFERROR(IF(SUMPRODUCT(SUMIF(INDIRECT("'"&amp;O[O]&amp;"'!$a:$a"),$A51,INDIRECT("'"&amp;O[O]&amp;"'!"&amp;ADDRESS(1, COLUMN(G:G), 2)&amp;":"&amp;ADDRESS(1, COLUMN(G:G), 2))))=0, "", SUMPRODUCT(SUMIF(INDIRECT("'"&amp;O[O]&amp;"'!$a:$a"),$A51,INDIRECT("'"&amp;O[O]&amp;"'!"&amp;ADDRESS(1, COLUMN(G:G), 2)&amp;":"&amp;ADDRESS(1, COLUMN(G:G), 2))))),)</f>
        <v/>
      </c>
      <c r="G51" s="914">
        <f t="shared" ca="1" si="4"/>
        <v>30</v>
      </c>
      <c r="H51" s="917">
        <f ca="1">IFERROR(IF(SUMPRODUCT(SUMIF(INDIRECT("'"&amp;O[O]&amp;"'!$a:$a"),$A51,INDIRECT("'"&amp;O[O]&amp;"'!"&amp;ADDRESS(1, COLUMN(I:I), 2)&amp;":"&amp;ADDRESS(1, COLUMN(I:I), 2))))=0, "", SUMPRODUCT(SUMIF(INDIRECT("'"&amp;O[O]&amp;"'!$a:$a"),$A51,INDIRECT("'"&amp;O[O]&amp;"'!"&amp;ADDRESS(1, COLUMN(I:I), 2)&amp;":"&amp;ADDRESS(1, COLUMN(I:I), 2))))),)</f>
        <v>30</v>
      </c>
      <c r="I51" s="917" t="str">
        <f ca="1">IFERROR(IF(SUMPRODUCT(SUMIF(INDIRECT("'"&amp;O[O]&amp;"'!$a:$a"),$A51,INDIRECT("'"&amp;O[O]&amp;"'!"&amp;ADDRESS(1, COLUMN(J:J), 2)&amp;":"&amp;ADDRESS(1, COLUMN(J:J), 2))))=0, "", SUMPRODUCT(SUMIF(INDIRECT("'"&amp;O[O]&amp;"'!$a:$a"),$A51,INDIRECT("'"&amp;O[O]&amp;"'!"&amp;ADDRESS(1, COLUMN(J:J), 2)&amp;":"&amp;ADDRESS(1, COLUMN(J:J), 2))))),)</f>
        <v/>
      </c>
      <c r="J51" s="917" t="str">
        <f ca="1">IFERROR(IF(SUMPRODUCT(SUMIF(INDIRECT("'"&amp;O[O]&amp;"'!$a:$a"),$A51,INDIRECT("'"&amp;O[O]&amp;"'!"&amp;ADDRESS(1, COLUMN(K:K), 2)&amp;":"&amp;ADDRESS(1, COLUMN(K:K), 2))))=0, "", SUMPRODUCT(SUMIF(INDIRECT("'"&amp;O[O]&amp;"'!$a:$a"),$A51,INDIRECT("'"&amp;O[O]&amp;"'!"&amp;ADDRESS(1, COLUMN(K:K), 2)&amp;":"&amp;ADDRESS(1, COLUMN(K:K), 2))))),)</f>
        <v/>
      </c>
      <c r="K51" s="922" t="s">
        <v>776</v>
      </c>
      <c r="L51" s="922" t="s">
        <v>776</v>
      </c>
      <c r="M51" s="917" t="str">
        <f ca="1">IF(SUMPRODUCT(SUMIF(INDIRECT("'"&amp;O[O]&amp;"'!$a:$a"),$A51,INDIRECT("'"&amp;O[O]&amp;"'!"&amp;ADDRESS(1, COLUMN(L:L), 2)&amp;":"&amp;ADDRESS(1, COLUMN(L:L), 2))))=0, "", IFERROR(SUMPRODUCT(SUMIF(INDIRECT("'"&amp;O[O]&amp;"'!$a:$a"),$A51,INDIRECT("'"&amp;O[O]&amp;"'!"&amp;ADDRESS(1, COLUMN(L:L), 2)&amp;":"&amp;ADDRESS(1, COLUMN(L:L), 2)))),))</f>
        <v/>
      </c>
      <c r="N51" s="917" t="str">
        <f ca="1">IF(SUMPRODUCT(SUMIF(INDIRECT("'"&amp;O[O]&amp;"'!$a:$a"),$A51,INDIRECT("'"&amp;O[O]&amp;"'!"&amp;ADDRESS(1, COLUMN(M:M), 2)&amp;":"&amp;ADDRESS(1, COLUMN(M:M), 2))))=0, "", IFERROR(SUMPRODUCT(SUMIF(INDIRECT("'"&amp;O[O]&amp;"'!$a:$a"),$A51,INDIRECT("'"&amp;O[O]&amp;"'!"&amp;ADDRESS(1, COLUMN(M:M), 2)&amp;":"&amp;ADDRESS(1, COLUMN(M:M), 2)))),))</f>
        <v/>
      </c>
      <c r="O51" s="917" t="str">
        <f ca="1">IF(SUMPRODUCT(SUMIF(INDIRECT("'"&amp;O[O]&amp;"'!$a:$a"),$A51,INDIRECT("'"&amp;O[O]&amp;"'!"&amp;ADDRESS(1, COLUMN(N:N), 2)&amp;":"&amp;ADDRESS(1, COLUMN(N:N), 2))))=0, "", IFERROR(SUMPRODUCT(SUMIF(INDIRECT("'"&amp;O[O]&amp;"'!$a:$a"),$A51,INDIRECT("'"&amp;O[O]&amp;"'!"&amp;ADDRESS(1, COLUMN(N:N), 2)&amp;":"&amp;ADDRESS(1, COLUMN(N:N), 2)))),))</f>
        <v/>
      </c>
      <c r="P51" s="917" t="str">
        <f ca="1">IF(SUMPRODUCT(SUMIF(INDIRECT("'"&amp;O[O]&amp;"'!$a:$a"),$A51,INDIRECT("'"&amp;O[O]&amp;"'!"&amp;ADDRESS(1, COLUMN(O:O), 2)&amp;":"&amp;ADDRESS(1, COLUMN(O:O), 2))))=0, "", IFERROR(SUMPRODUCT(SUMIF(INDIRECT("'"&amp;O[O]&amp;"'!$a:$a"),$A51,INDIRECT("'"&amp;O[O]&amp;"'!"&amp;ADDRESS(1, COLUMN(O:O), 2)&amp;":"&amp;ADDRESS(1, COLUMN(O:O), 2)))),))</f>
        <v/>
      </c>
      <c r="Q51" s="917" t="str">
        <f ca="1">IF(SUMPRODUCT(SUMIF(INDIRECT("'"&amp;O[O]&amp;"'!$a:$a"),$A51,INDIRECT("'"&amp;O[O]&amp;"'!"&amp;ADDRESS(1, COLUMN(P:P), 2)&amp;":"&amp;ADDRESS(1, COLUMN(P:P), 2))))=0, "", IFERROR(SUMPRODUCT(SUMIF(INDIRECT("'"&amp;O[O]&amp;"'!$a:$a"),$A51,INDIRECT("'"&amp;O[O]&amp;"'!"&amp;ADDRESS(1, COLUMN(P:P), 2)&amp;":"&amp;ADDRESS(1, COLUMN(P:P), 2)))),))</f>
        <v/>
      </c>
      <c r="R51" s="917" t="str">
        <f ca="1">IF(SUMPRODUCT(SUMIF(INDIRECT("'"&amp;O[O]&amp;"'!$a:$a"),$A51,INDIRECT("'"&amp;O[O]&amp;"'!"&amp;ADDRESS(1, COLUMN(Q:Q), 2)&amp;":"&amp;ADDRESS(1, COLUMN(Q:Q), 2))))=0, "", IFERROR(SUMPRODUCT(SUMIF(INDIRECT("'"&amp;O[O]&amp;"'!$a:$a"),$A51,INDIRECT("'"&amp;O[O]&amp;"'!"&amp;ADDRESS(1, COLUMN(Q:Q), 2)&amp;":"&amp;ADDRESS(1, COLUMN(Q:Q), 2)))),))</f>
        <v/>
      </c>
      <c r="S51" s="917" t="str">
        <f ca="1">IF(SUMPRODUCT(SUMIF(INDIRECT("'"&amp;O[O]&amp;"'!$a:$a"),$A51,INDIRECT("'"&amp;O[O]&amp;"'!"&amp;ADDRESS(1, COLUMN(R:R), 2)&amp;":"&amp;ADDRESS(1, COLUMN(R:R), 2))))=0, "", IFERROR(SUMPRODUCT(SUMIF(INDIRECT("'"&amp;O[O]&amp;"'!$a:$a"),$A51,INDIRECT("'"&amp;O[O]&amp;"'!"&amp;ADDRESS(1, COLUMN(R:R), 2)&amp;":"&amp;ADDRESS(1, COLUMN(R:R), 2)))),))</f>
        <v/>
      </c>
      <c r="T51" s="917" t="str">
        <f ca="1">IF(SUMPRODUCT(SUMIF(INDIRECT("'"&amp;O[O]&amp;"'!$a:$a"),$A51,INDIRECT("'"&amp;O[O]&amp;"'!"&amp;ADDRESS(1, COLUMN(S:S), 2)&amp;":"&amp;ADDRESS(1, COLUMN(S:S), 2))))=0, "", IFERROR(SUMPRODUCT(SUMIF(INDIRECT("'"&amp;O[O]&amp;"'!$a:$a"),$A51,INDIRECT("'"&amp;O[O]&amp;"'!"&amp;ADDRESS(1, COLUMN(S:S), 2)&amp;":"&amp;ADDRESS(1, COLUMN(S:S), 2)))),))</f>
        <v/>
      </c>
      <c r="U51" s="917" t="str">
        <f ca="1">IF(SUMPRODUCT(SUMIF(INDIRECT("'"&amp;O[O]&amp;"'!$a:$a"),$A51,INDIRECT("'"&amp;O[O]&amp;"'!"&amp;ADDRESS(1, COLUMN(T:T), 2)&amp;":"&amp;ADDRESS(1, COLUMN(T:T), 2))))=0, "", IFERROR(SUMPRODUCT(SUMIF(INDIRECT("'"&amp;O[O]&amp;"'!$a:$a"),$A51,INDIRECT("'"&amp;O[O]&amp;"'!"&amp;ADDRESS(1, COLUMN(T:T), 2)&amp;":"&amp;ADDRESS(1, COLUMN(T:T), 2)))),))</f>
        <v/>
      </c>
      <c r="V51" s="113" t="str">
        <f t="shared" ca="1" si="5"/>
        <v/>
      </c>
      <c r="W51" s="917" t="str">
        <f ca="1">IF(SUMPRODUCT(SUMIF(INDIRECT("'"&amp;O[O]&amp;"'!$a:$a"),$A51,INDIRECT("'"&amp;O[O]&amp;"'!"&amp;ADDRESS(1, COLUMN(U:U), 2)&amp;":"&amp;ADDRESS(1, COLUMN(U:U), 2))))=0, "", IFERROR(SUMPRODUCT(SUMIF(INDIRECT("'"&amp;O[O]&amp;"'!$a:$a"),$A51,INDIRECT("'"&amp;O[O]&amp;"'!"&amp;ADDRESS(1, COLUMN(U:U), 2)&amp;":"&amp;ADDRESS(1, COLUMN(U:U), 2)))),))</f>
        <v/>
      </c>
      <c r="X51" s="917" t="str">
        <f ca="1">IF(SUMPRODUCT(SUMIF(INDIRECT("'"&amp;O[O]&amp;"'!$a:$a"),$A51,INDIRECT("'"&amp;O[O]&amp;"'!"&amp;ADDRESS(1, COLUMN(V:V), 2)&amp;":"&amp;ADDRESS(1, COLUMN(V:V), 2))))=0, "", IFERROR(SUMPRODUCT(SUMIF(INDIRECT("'"&amp;O[O]&amp;"'!$a:$a"),$A51,INDIRECT("'"&amp;O[O]&amp;"'!"&amp;ADDRESS(1, COLUMN(V:V), 2)&amp;":"&amp;ADDRESS(1, COLUMN(V:V), 2)))),))</f>
        <v/>
      </c>
      <c r="Y51" s="917" t="str">
        <f ca="1">IF(SUMPRODUCT(SUMIF(INDIRECT("'"&amp;O[O]&amp;"'!$a:$a"),$A51,INDIRECT("'"&amp;O[O]&amp;"'!"&amp;ADDRESS(1, COLUMN(W:W), 2)&amp;":"&amp;ADDRESS(1, COLUMN(W:W), 2))))=0, "", IFERROR(SUMPRODUCT(SUMIF(INDIRECT("'"&amp;O[O]&amp;"'!$a:$a"),$A51,INDIRECT("'"&amp;O[O]&amp;"'!"&amp;ADDRESS(1, COLUMN(W:W), 2)&amp;":"&amp;ADDRESS(1, COLUMN(W:W), 2)))),))</f>
        <v/>
      </c>
      <c r="Z51" s="917" t="str">
        <f ca="1">IF(SUMPRODUCT(SUMIF(INDIRECT("'"&amp;O[O]&amp;"'!$a:$a"),$A51,INDIRECT("'"&amp;O[O]&amp;"'!"&amp;ADDRESS(1, COLUMN(X:X), 2)&amp;":"&amp;ADDRESS(1, COLUMN(X:X), 2))))=0, "", IFERROR(SUMPRODUCT(SUMIF(INDIRECT("'"&amp;O[O]&amp;"'!$a:$a"),$A51,INDIRECT("'"&amp;O[O]&amp;"'!"&amp;ADDRESS(1, COLUMN(X:X), 2)&amp;":"&amp;ADDRESS(1, COLUMN(X:X), 2)))),))</f>
        <v/>
      </c>
      <c r="AA51" s="917" t="str">
        <f ca="1">IF(SUMPRODUCT(SUMIF(INDIRECT("'"&amp;O[O]&amp;"'!$a:$a"),$A51,INDIRECT("'"&amp;O[O]&amp;"'!"&amp;ADDRESS(1, COLUMN(Y:Y), 2)&amp;":"&amp;ADDRESS(1, COLUMN(Y:Y), 2))))=0, "", IFERROR(SUMPRODUCT(SUMIF(INDIRECT("'"&amp;O[O]&amp;"'!$a:$a"),$A51,INDIRECT("'"&amp;O[O]&amp;"'!"&amp;ADDRESS(1, COLUMN(Y:Y), 2)&amp;":"&amp;ADDRESS(1, COLUMN(Y:Y), 2)))),))</f>
        <v/>
      </c>
      <c r="AB51" s="917" t="str">
        <f ca="1">IF(SUMPRODUCT(SUMIF(INDIRECT("'"&amp;O[O]&amp;"'!$a:$a"),$A51,INDIRECT("'"&amp;O[O]&amp;"'!"&amp;ADDRESS(1, COLUMN(Z:Z), 2)&amp;":"&amp;ADDRESS(1, COLUMN(Z:Z), 2))))=0, "", IFERROR(SUMPRODUCT(SUMIF(INDIRECT("'"&amp;O[O]&amp;"'!$a:$a"),$A51,INDIRECT("'"&amp;O[O]&amp;"'!"&amp;ADDRESS(1, COLUMN(Z:Z), 2)&amp;":"&amp;ADDRESS(1, COLUMN(Z:Z), 2)))),))</f>
        <v/>
      </c>
      <c r="AC51" s="917" t="str">
        <f ca="1">IF(SUMPRODUCT(SUMIF(INDIRECT("'"&amp;O[O]&amp;"'!$a:$a"),$A51,INDIRECT("'"&amp;O[O]&amp;"'!"&amp;ADDRESS(1, COLUMN(AA:AA), 2)&amp;":"&amp;ADDRESS(1, COLUMN(AA:AA), 2))))=0, "", IFERROR(SUMPRODUCT(SUMIF(INDIRECT("'"&amp;O[O]&amp;"'!$a:$a"),$A51,INDIRECT("'"&amp;O[O]&amp;"'!"&amp;ADDRESS(1, COLUMN(AA:AA), 2)&amp;":"&amp;ADDRESS(1, COLUMN(AA:AA), 2)))),))</f>
        <v/>
      </c>
      <c r="AD51" s="917" t="str">
        <f ca="1">IF(SUMPRODUCT(SUMIF(INDIRECT("'"&amp;O[O]&amp;"'!$a:$a"),$A51,INDIRECT("'"&amp;O[O]&amp;"'!"&amp;ADDRESS(1, COLUMN(AB:AB), 2)&amp;":"&amp;ADDRESS(1, COLUMN(AB:AB), 2))))=0, "", IFERROR(SUMPRODUCT(SUMIF(INDIRECT("'"&amp;O[O]&amp;"'!$a:$a"),$A51,INDIRECT("'"&amp;O[O]&amp;"'!"&amp;ADDRESS(1, COLUMN(AB:AB), 2)&amp;":"&amp;ADDRESS(1, COLUMN(AB:AB), 2)))),))</f>
        <v/>
      </c>
      <c r="AE51" s="917" t="str">
        <f ca="1">IF(SUMPRODUCT(SUMIF(INDIRECT("'"&amp;O[O]&amp;"'!$a:$a"),$A51,INDIRECT("'"&amp;O[O]&amp;"'!"&amp;ADDRESS(1, COLUMN(AC:AC), 2)&amp;":"&amp;ADDRESS(1, COLUMN(AC:AC), 2))))=0, "", IFERROR(SUMPRODUCT(SUMIF(INDIRECT("'"&amp;O[O]&amp;"'!$a:$a"),$A51,INDIRECT("'"&amp;O[O]&amp;"'!"&amp;ADDRESS(1, COLUMN(AC:AC), 2)&amp;":"&amp;ADDRESS(1, COLUMN(AC:AC), 2)))),))</f>
        <v/>
      </c>
      <c r="AF51" s="917" t="str">
        <f ca="1">IF(SUMPRODUCT(SUMIF(INDIRECT("'"&amp;O[O]&amp;"'!$a:$a"),$A51,INDIRECT("'"&amp;O[O]&amp;"'!"&amp;ADDRESS(1, COLUMN(AD:AD), 2)&amp;":"&amp;ADDRESS(1, COLUMN(AD:AD), 2))))=0, "", IFERROR(SUMPRODUCT(SUMIF(INDIRECT("'"&amp;O[O]&amp;"'!$a:$a"),$A51,INDIRECT("'"&amp;O[O]&amp;"'!"&amp;ADDRESS(1, COLUMN(AD:AD), 2)&amp;":"&amp;ADDRESS(1, COLUMN(AD:AD), 2)))),))</f>
        <v/>
      </c>
      <c r="AG51" s="917" t="str">
        <f ca="1">IF(SUMPRODUCT(SUMIF(INDIRECT("'"&amp;O[O]&amp;"'!$a:$a"),$A51,INDIRECT("'"&amp;O[O]&amp;"'!"&amp;ADDRESS(1, COLUMN(AE:AE), 2)&amp;":"&amp;ADDRESS(1, COLUMN(AE:AE), 2))))=0, "", IFERROR(SUMPRODUCT(SUMIF(INDIRECT("'"&amp;O[O]&amp;"'!$a:$a"),$A51,INDIRECT("'"&amp;O[O]&amp;"'!"&amp;ADDRESS(1, COLUMN(AE:AE), 2)&amp;":"&amp;ADDRESS(1, COLUMN(AE:AE), 2)))),))</f>
        <v/>
      </c>
      <c r="AH51" s="917" t="str">
        <f ca="1">IF(SUMPRODUCT(SUMIF(INDIRECT("'"&amp;O[O]&amp;"'!$a:$a"),$A51,INDIRECT("'"&amp;O[O]&amp;"'!"&amp;ADDRESS(1, COLUMN(AF:AF), 2)&amp;":"&amp;ADDRESS(1, COLUMN(AF:AF), 2))))=0, "", IFERROR(SUMPRODUCT(SUMIF(INDIRECT("'"&amp;O[O]&amp;"'!$a:$a"),$A51,INDIRECT("'"&amp;O[O]&amp;"'!"&amp;ADDRESS(1, COLUMN(AF:AF), 2)&amp;":"&amp;ADDRESS(1, COLUMN(AF:AF), 2)))),))</f>
        <v/>
      </c>
      <c r="AI51" s="917" t="str">
        <f ca="1">IF(SUMPRODUCT(SUMIF(INDIRECT("'"&amp;O[O]&amp;"'!$a:$a"),$A51,INDIRECT("'"&amp;O[O]&amp;"'!"&amp;ADDRESS(1, COLUMN(AG:AG), 2)&amp;":"&amp;ADDRESS(1, COLUMN(AG:AG), 2))))=0, "", IFERROR(SUMPRODUCT(SUMIF(INDIRECT("'"&amp;O[O]&amp;"'!$a:$a"),$A51,INDIRECT("'"&amp;O[O]&amp;"'!"&amp;ADDRESS(1, COLUMN(AG:AG), 2)&amp;":"&amp;ADDRESS(1, COLUMN(AG:AG), 2)))),))</f>
        <v/>
      </c>
      <c r="AJ51" s="917" t="str">
        <f ca="1">IF(SUMPRODUCT(SUMIF(INDIRECT("'"&amp;O[O]&amp;"'!$a:$a"),$A51,INDIRECT("'"&amp;O[O]&amp;"'!"&amp;ADDRESS(1, COLUMN(AH:AH), 2)&amp;":"&amp;ADDRESS(1, COLUMN(AH:AH), 2))))=0, "", IFERROR(SUMPRODUCT(SUMIF(INDIRECT("'"&amp;O[O]&amp;"'!$a:$a"),$A51,INDIRECT("'"&amp;O[O]&amp;"'!"&amp;ADDRESS(1, COLUMN(AH:AH), 2)&amp;":"&amp;ADDRESS(1, COLUMN(AH:AH), 2)))),))</f>
        <v/>
      </c>
      <c r="AK51" s="917" t="str">
        <f ca="1">IF(SUMPRODUCT(SUMIF(INDIRECT("'"&amp;O[O]&amp;"'!$a:$a"),$A51,INDIRECT("'"&amp;O[O]&amp;"'!"&amp;ADDRESS(1, COLUMN(AI:AI), 2)&amp;":"&amp;ADDRESS(1, COLUMN(AI:AI), 2))))=0, "", IFERROR(SUMPRODUCT(SUMIF(INDIRECT("'"&amp;O[O]&amp;"'!$a:$a"),$A51,INDIRECT("'"&amp;O[O]&amp;"'!"&amp;ADDRESS(1, COLUMN(AI:AI), 2)&amp;":"&amp;ADDRESS(1, COLUMN(AI:AI), 2)))),))</f>
        <v/>
      </c>
      <c r="AL51" s="919" t="str">
        <f ca="1">IF(SUMPRODUCT(SUMIF(INDIRECT("'"&amp;O[O]&amp;"'!$a:$a"),$A51,INDIRECT("'"&amp;O[O]&amp;"'!"&amp;ADDRESS(1, COLUMN(AJ:AJ), 2)&amp;":"&amp;ADDRESS(1, COLUMN(AJ:AJ), 2))))=0, "", IFERROR(SUMPRODUCT(SUMIF(INDIRECT("'"&amp;O[O]&amp;"'!$a:$a"),$A51,INDIRECT("'"&amp;O[O]&amp;"'!"&amp;ADDRESS(1, COLUMN(AJ:AJ), 2)&amp;":"&amp;ADDRESS(1, COLUMN(AJ:AJ), 2)))),))</f>
        <v/>
      </c>
    </row>
    <row r="52" spans="1:38" s="763" customFormat="1">
      <c r="A52" s="920" t="s">
        <v>466</v>
      </c>
      <c r="B52" s="921" t="s">
        <v>43</v>
      </c>
      <c r="C52" s="921"/>
      <c r="D52" s="921"/>
      <c r="E52" s="917" t="str">
        <f ca="1">IFERROR(IF(SUMPRODUCT(SUMIF(INDIRECT("'"&amp;O[O]&amp;"'!$a:$a"),$A52,INDIRECT("'"&amp;O[O]&amp;"'!"&amp;ADDRESS(1, COLUMN(F:F), 2)&amp;":"&amp;ADDRESS(1, COLUMN(F:F), 2))))=0, "", SUMPRODUCT(SUMIF(INDIRECT("'"&amp;O[O]&amp;"'!$a:$a"),$A52,INDIRECT("'"&amp;O[O]&amp;"'!"&amp;ADDRESS(1, COLUMN(F:F), 2)&amp;":"&amp;ADDRESS(1, COLUMN(F:F), 2))))),)</f>
        <v/>
      </c>
      <c r="F52" s="917" t="str">
        <f ca="1">IFERROR(IF(SUMPRODUCT(SUMIF(INDIRECT("'"&amp;O[O]&amp;"'!$a:$a"),$A52,INDIRECT("'"&amp;O[O]&amp;"'!"&amp;ADDRESS(1, COLUMN(G:G), 2)&amp;":"&amp;ADDRESS(1, COLUMN(G:G), 2))))=0, "", SUMPRODUCT(SUMIF(INDIRECT("'"&amp;O[O]&amp;"'!$a:$a"),$A52,INDIRECT("'"&amp;O[O]&amp;"'!"&amp;ADDRESS(1, COLUMN(G:G), 2)&amp;":"&amp;ADDRESS(1, COLUMN(G:G), 2))))),)</f>
        <v/>
      </c>
      <c r="G52" s="914" t="str">
        <f t="shared" ca="1" si="4"/>
        <v/>
      </c>
      <c r="H52" s="917" t="str">
        <f ca="1">IFERROR(IF(SUMPRODUCT(SUMIF(INDIRECT("'"&amp;O[O]&amp;"'!$a:$a"),$A52,INDIRECT("'"&amp;O[O]&amp;"'!"&amp;ADDRESS(1, COLUMN(I:I), 2)&amp;":"&amp;ADDRESS(1, COLUMN(I:I), 2))))=0, "", SUMPRODUCT(SUMIF(INDIRECT("'"&amp;O[O]&amp;"'!$a:$a"),$A52,INDIRECT("'"&amp;O[O]&amp;"'!"&amp;ADDRESS(1, COLUMN(I:I), 2)&amp;":"&amp;ADDRESS(1, COLUMN(I:I), 2))))),)</f>
        <v/>
      </c>
      <c r="I52" s="917" t="str">
        <f ca="1">IFERROR(IF(SUMPRODUCT(SUMIF(INDIRECT("'"&amp;O[O]&amp;"'!$a:$a"),$A52,INDIRECT("'"&amp;O[O]&amp;"'!"&amp;ADDRESS(1, COLUMN(J:J), 2)&amp;":"&amp;ADDRESS(1, COLUMN(J:J), 2))))=0, "", SUMPRODUCT(SUMIF(INDIRECT("'"&amp;O[O]&amp;"'!$a:$a"),$A52,INDIRECT("'"&amp;O[O]&amp;"'!"&amp;ADDRESS(1, COLUMN(J:J), 2)&amp;":"&amp;ADDRESS(1, COLUMN(J:J), 2))))),)</f>
        <v/>
      </c>
      <c r="J52" s="917">
        <f ca="1">IFERROR(IF(SUMPRODUCT(SUMIF(INDIRECT("'"&amp;O[O]&amp;"'!$a:$a"),$A52,INDIRECT("'"&amp;O[O]&amp;"'!"&amp;ADDRESS(1, COLUMN(K:K), 2)&amp;":"&amp;ADDRESS(1, COLUMN(K:K), 2))))=0, "", SUMPRODUCT(SUMIF(INDIRECT("'"&amp;O[O]&amp;"'!$a:$a"),$A52,INDIRECT("'"&amp;O[O]&amp;"'!"&amp;ADDRESS(1, COLUMN(K:K), 2)&amp;":"&amp;ADDRESS(1, COLUMN(K:K), 2))))),)</f>
        <v>85</v>
      </c>
      <c r="K52" s="922" t="s">
        <v>776</v>
      </c>
      <c r="L52" s="922" t="s">
        <v>776</v>
      </c>
      <c r="M52" s="917" t="str">
        <f ca="1">IF(SUMPRODUCT(SUMIF(INDIRECT("'"&amp;O[O]&amp;"'!$a:$a"),$A52,INDIRECT("'"&amp;O[O]&amp;"'!"&amp;ADDRESS(1, COLUMN(L:L), 2)&amp;":"&amp;ADDRESS(1, COLUMN(L:L), 2))))=0, "", IFERROR(SUMPRODUCT(SUMIF(INDIRECT("'"&amp;O[O]&amp;"'!$a:$a"),$A52,INDIRECT("'"&amp;O[O]&amp;"'!"&amp;ADDRESS(1, COLUMN(L:L), 2)&amp;":"&amp;ADDRESS(1, COLUMN(L:L), 2)))),))</f>
        <v/>
      </c>
      <c r="N52" s="917" t="str">
        <f ca="1">IF(SUMPRODUCT(SUMIF(INDIRECT("'"&amp;O[O]&amp;"'!$a:$a"),$A52,INDIRECT("'"&amp;O[O]&amp;"'!"&amp;ADDRESS(1, COLUMN(M:M), 2)&amp;":"&amp;ADDRESS(1, COLUMN(M:M), 2))))=0, "", IFERROR(SUMPRODUCT(SUMIF(INDIRECT("'"&amp;O[O]&amp;"'!$a:$a"),$A52,INDIRECT("'"&amp;O[O]&amp;"'!"&amp;ADDRESS(1, COLUMN(M:M), 2)&amp;":"&amp;ADDRESS(1, COLUMN(M:M), 2)))),))</f>
        <v/>
      </c>
      <c r="O52" s="917">
        <f ca="1">IF(SUMPRODUCT(SUMIF(INDIRECT("'"&amp;O[O]&amp;"'!$a:$a"),$A52,INDIRECT("'"&amp;O[O]&amp;"'!"&amp;ADDRESS(1, COLUMN(N:N), 2)&amp;":"&amp;ADDRESS(1, COLUMN(N:N), 2))))=0, "", IFERROR(SUMPRODUCT(SUMIF(INDIRECT("'"&amp;O[O]&amp;"'!$a:$a"),$A52,INDIRECT("'"&amp;O[O]&amp;"'!"&amp;ADDRESS(1, COLUMN(N:N), 2)&amp;":"&amp;ADDRESS(1, COLUMN(N:N), 2)))),))</f>
        <v>85</v>
      </c>
      <c r="P52" s="917" t="str">
        <f ca="1">IF(SUMPRODUCT(SUMIF(INDIRECT("'"&amp;O[O]&amp;"'!$a:$a"),$A52,INDIRECT("'"&amp;O[O]&amp;"'!"&amp;ADDRESS(1, COLUMN(O:O), 2)&amp;":"&amp;ADDRESS(1, COLUMN(O:O), 2))))=0, "", IFERROR(SUMPRODUCT(SUMIF(INDIRECT("'"&amp;O[O]&amp;"'!$a:$a"),$A52,INDIRECT("'"&amp;O[O]&amp;"'!"&amp;ADDRESS(1, COLUMN(O:O), 2)&amp;":"&amp;ADDRESS(1, COLUMN(O:O), 2)))),))</f>
        <v/>
      </c>
      <c r="Q52" s="917" t="str">
        <f ca="1">IF(SUMPRODUCT(SUMIF(INDIRECT("'"&amp;O[O]&amp;"'!$a:$a"),$A52,INDIRECT("'"&amp;O[O]&amp;"'!"&amp;ADDRESS(1, COLUMN(P:P), 2)&amp;":"&amp;ADDRESS(1, COLUMN(P:P), 2))))=0, "", IFERROR(SUMPRODUCT(SUMIF(INDIRECT("'"&amp;O[O]&amp;"'!$a:$a"),$A52,INDIRECT("'"&amp;O[O]&amp;"'!"&amp;ADDRESS(1, COLUMN(P:P), 2)&amp;":"&amp;ADDRESS(1, COLUMN(P:P), 2)))),))</f>
        <v/>
      </c>
      <c r="R52" s="917" t="str">
        <f ca="1">IF(SUMPRODUCT(SUMIF(INDIRECT("'"&amp;O[O]&amp;"'!$a:$a"),$A52,INDIRECT("'"&amp;O[O]&amp;"'!"&amp;ADDRESS(1, COLUMN(Q:Q), 2)&amp;":"&amp;ADDRESS(1, COLUMN(Q:Q), 2))))=0, "", IFERROR(SUMPRODUCT(SUMIF(INDIRECT("'"&amp;O[O]&amp;"'!$a:$a"),$A52,INDIRECT("'"&amp;O[O]&amp;"'!"&amp;ADDRESS(1, COLUMN(Q:Q), 2)&amp;":"&amp;ADDRESS(1, COLUMN(Q:Q), 2)))),))</f>
        <v/>
      </c>
      <c r="S52" s="917" t="str">
        <f ca="1">IF(SUMPRODUCT(SUMIF(INDIRECT("'"&amp;O[O]&amp;"'!$a:$a"),$A52,INDIRECT("'"&amp;O[O]&amp;"'!"&amp;ADDRESS(1, COLUMN(R:R), 2)&amp;":"&amp;ADDRESS(1, COLUMN(R:R), 2))))=0, "", IFERROR(SUMPRODUCT(SUMIF(INDIRECT("'"&amp;O[O]&amp;"'!$a:$a"),$A52,INDIRECT("'"&amp;O[O]&amp;"'!"&amp;ADDRESS(1, COLUMN(R:R), 2)&amp;":"&amp;ADDRESS(1, COLUMN(R:R), 2)))),))</f>
        <v/>
      </c>
      <c r="T52" s="917" t="str">
        <f ca="1">IF(SUMPRODUCT(SUMIF(INDIRECT("'"&amp;O[O]&amp;"'!$a:$a"),$A52,INDIRECT("'"&amp;O[O]&amp;"'!"&amp;ADDRESS(1, COLUMN(S:S), 2)&amp;":"&amp;ADDRESS(1, COLUMN(S:S), 2))))=0, "", IFERROR(SUMPRODUCT(SUMIF(INDIRECT("'"&amp;O[O]&amp;"'!$a:$a"),$A52,INDIRECT("'"&amp;O[O]&amp;"'!"&amp;ADDRESS(1, COLUMN(S:S), 2)&amp;":"&amp;ADDRESS(1, COLUMN(S:S), 2)))),))</f>
        <v/>
      </c>
      <c r="U52" s="917" t="str">
        <f ca="1">IF(SUMPRODUCT(SUMIF(INDIRECT("'"&amp;O[O]&amp;"'!$a:$a"),$A52,INDIRECT("'"&amp;O[O]&amp;"'!"&amp;ADDRESS(1, COLUMN(T:T), 2)&amp;":"&amp;ADDRESS(1, COLUMN(T:T), 2))))=0, "", IFERROR(SUMPRODUCT(SUMIF(INDIRECT("'"&amp;O[O]&amp;"'!$a:$a"),$A52,INDIRECT("'"&amp;O[O]&amp;"'!"&amp;ADDRESS(1, COLUMN(T:T), 2)&amp;":"&amp;ADDRESS(1, COLUMN(T:T), 2)))),))</f>
        <v/>
      </c>
      <c r="V52" s="113" t="str">
        <f t="shared" ca="1" si="5"/>
        <v/>
      </c>
      <c r="W52" s="917" t="str">
        <f ca="1">IF(SUMPRODUCT(SUMIF(INDIRECT("'"&amp;O[O]&amp;"'!$a:$a"),$A52,INDIRECT("'"&amp;O[O]&amp;"'!"&amp;ADDRESS(1, COLUMN(U:U), 2)&amp;":"&amp;ADDRESS(1, COLUMN(U:U), 2))))=0, "", IFERROR(SUMPRODUCT(SUMIF(INDIRECT("'"&amp;O[O]&amp;"'!$a:$a"),$A52,INDIRECT("'"&amp;O[O]&amp;"'!"&amp;ADDRESS(1, COLUMN(U:U), 2)&amp;":"&amp;ADDRESS(1, COLUMN(U:U), 2)))),))</f>
        <v/>
      </c>
      <c r="X52" s="917" t="str">
        <f ca="1">IF(SUMPRODUCT(SUMIF(INDIRECT("'"&amp;O[O]&amp;"'!$a:$a"),$A52,INDIRECT("'"&amp;O[O]&amp;"'!"&amp;ADDRESS(1, COLUMN(V:V), 2)&amp;":"&amp;ADDRESS(1, COLUMN(V:V), 2))))=0, "", IFERROR(SUMPRODUCT(SUMIF(INDIRECT("'"&amp;O[O]&amp;"'!$a:$a"),$A52,INDIRECT("'"&amp;O[O]&amp;"'!"&amp;ADDRESS(1, COLUMN(V:V), 2)&amp;":"&amp;ADDRESS(1, COLUMN(V:V), 2)))),))</f>
        <v/>
      </c>
      <c r="Y52" s="917" t="str">
        <f ca="1">IF(SUMPRODUCT(SUMIF(INDIRECT("'"&amp;O[O]&amp;"'!$a:$a"),$A52,INDIRECT("'"&amp;O[O]&amp;"'!"&amp;ADDRESS(1, COLUMN(W:W), 2)&amp;":"&amp;ADDRESS(1, COLUMN(W:W), 2))))=0, "", IFERROR(SUMPRODUCT(SUMIF(INDIRECT("'"&amp;O[O]&amp;"'!$a:$a"),$A52,INDIRECT("'"&amp;O[O]&amp;"'!"&amp;ADDRESS(1, COLUMN(W:W), 2)&amp;":"&amp;ADDRESS(1, COLUMN(W:W), 2)))),))</f>
        <v/>
      </c>
      <c r="Z52" s="917" t="str">
        <f ca="1">IF(SUMPRODUCT(SUMIF(INDIRECT("'"&amp;O[O]&amp;"'!$a:$a"),$A52,INDIRECT("'"&amp;O[O]&amp;"'!"&amp;ADDRESS(1, COLUMN(X:X), 2)&amp;":"&amp;ADDRESS(1, COLUMN(X:X), 2))))=0, "", IFERROR(SUMPRODUCT(SUMIF(INDIRECT("'"&amp;O[O]&amp;"'!$a:$a"),$A52,INDIRECT("'"&amp;O[O]&amp;"'!"&amp;ADDRESS(1, COLUMN(X:X), 2)&amp;":"&amp;ADDRESS(1, COLUMN(X:X), 2)))),))</f>
        <v/>
      </c>
      <c r="AA52" s="917" t="str">
        <f ca="1">IF(SUMPRODUCT(SUMIF(INDIRECT("'"&amp;O[O]&amp;"'!$a:$a"),$A52,INDIRECT("'"&amp;O[O]&amp;"'!"&amp;ADDRESS(1, COLUMN(Y:Y), 2)&amp;":"&amp;ADDRESS(1, COLUMN(Y:Y), 2))))=0, "", IFERROR(SUMPRODUCT(SUMIF(INDIRECT("'"&amp;O[O]&amp;"'!$a:$a"),$A52,INDIRECT("'"&amp;O[O]&amp;"'!"&amp;ADDRESS(1, COLUMN(Y:Y), 2)&amp;":"&amp;ADDRESS(1, COLUMN(Y:Y), 2)))),))</f>
        <v/>
      </c>
      <c r="AB52" s="917" t="str">
        <f ca="1">IF(SUMPRODUCT(SUMIF(INDIRECT("'"&amp;O[O]&amp;"'!$a:$a"),$A52,INDIRECT("'"&amp;O[O]&amp;"'!"&amp;ADDRESS(1, COLUMN(Z:Z), 2)&amp;":"&amp;ADDRESS(1, COLUMN(Z:Z), 2))))=0, "", IFERROR(SUMPRODUCT(SUMIF(INDIRECT("'"&amp;O[O]&amp;"'!$a:$a"),$A52,INDIRECT("'"&amp;O[O]&amp;"'!"&amp;ADDRESS(1, COLUMN(Z:Z), 2)&amp;":"&amp;ADDRESS(1, COLUMN(Z:Z), 2)))),))</f>
        <v/>
      </c>
      <c r="AC52" s="917" t="str">
        <f ca="1">IF(SUMPRODUCT(SUMIF(INDIRECT("'"&amp;O[O]&amp;"'!$a:$a"),$A52,INDIRECT("'"&amp;O[O]&amp;"'!"&amp;ADDRESS(1, COLUMN(AA:AA), 2)&amp;":"&amp;ADDRESS(1, COLUMN(AA:AA), 2))))=0, "", IFERROR(SUMPRODUCT(SUMIF(INDIRECT("'"&amp;O[O]&amp;"'!$a:$a"),$A52,INDIRECT("'"&amp;O[O]&amp;"'!"&amp;ADDRESS(1, COLUMN(AA:AA), 2)&amp;":"&amp;ADDRESS(1, COLUMN(AA:AA), 2)))),))</f>
        <v/>
      </c>
      <c r="AD52" s="917" t="str">
        <f ca="1">IF(SUMPRODUCT(SUMIF(INDIRECT("'"&amp;O[O]&amp;"'!$a:$a"),$A52,INDIRECT("'"&amp;O[O]&amp;"'!"&amp;ADDRESS(1, COLUMN(AB:AB), 2)&amp;":"&amp;ADDRESS(1, COLUMN(AB:AB), 2))))=0, "", IFERROR(SUMPRODUCT(SUMIF(INDIRECT("'"&amp;O[O]&amp;"'!$a:$a"),$A52,INDIRECT("'"&amp;O[O]&amp;"'!"&amp;ADDRESS(1, COLUMN(AB:AB), 2)&amp;":"&amp;ADDRESS(1, COLUMN(AB:AB), 2)))),))</f>
        <v/>
      </c>
      <c r="AE52" s="917" t="str">
        <f ca="1">IF(SUMPRODUCT(SUMIF(INDIRECT("'"&amp;O[O]&amp;"'!$a:$a"),$A52,INDIRECT("'"&amp;O[O]&amp;"'!"&amp;ADDRESS(1, COLUMN(AC:AC), 2)&amp;":"&amp;ADDRESS(1, COLUMN(AC:AC), 2))))=0, "", IFERROR(SUMPRODUCT(SUMIF(INDIRECT("'"&amp;O[O]&amp;"'!$a:$a"),$A52,INDIRECT("'"&amp;O[O]&amp;"'!"&amp;ADDRESS(1, COLUMN(AC:AC), 2)&amp;":"&amp;ADDRESS(1, COLUMN(AC:AC), 2)))),))</f>
        <v/>
      </c>
      <c r="AF52" s="917" t="str">
        <f ca="1">IF(SUMPRODUCT(SUMIF(INDIRECT("'"&amp;O[O]&amp;"'!$a:$a"),$A52,INDIRECT("'"&amp;O[O]&amp;"'!"&amp;ADDRESS(1, COLUMN(AD:AD), 2)&amp;":"&amp;ADDRESS(1, COLUMN(AD:AD), 2))))=0, "", IFERROR(SUMPRODUCT(SUMIF(INDIRECT("'"&amp;O[O]&amp;"'!$a:$a"),$A52,INDIRECT("'"&amp;O[O]&amp;"'!"&amp;ADDRESS(1, COLUMN(AD:AD), 2)&amp;":"&amp;ADDRESS(1, COLUMN(AD:AD), 2)))),))</f>
        <v/>
      </c>
      <c r="AG52" s="917" t="str">
        <f ca="1">IF(SUMPRODUCT(SUMIF(INDIRECT("'"&amp;O[O]&amp;"'!$a:$a"),$A52,INDIRECT("'"&amp;O[O]&amp;"'!"&amp;ADDRESS(1, COLUMN(AE:AE), 2)&amp;":"&amp;ADDRESS(1, COLUMN(AE:AE), 2))))=0, "", IFERROR(SUMPRODUCT(SUMIF(INDIRECT("'"&amp;O[O]&amp;"'!$a:$a"),$A52,INDIRECT("'"&amp;O[O]&amp;"'!"&amp;ADDRESS(1, COLUMN(AE:AE), 2)&amp;":"&amp;ADDRESS(1, COLUMN(AE:AE), 2)))),))</f>
        <v/>
      </c>
      <c r="AH52" s="917" t="str">
        <f ca="1">IF(SUMPRODUCT(SUMIF(INDIRECT("'"&amp;O[O]&amp;"'!$a:$a"),$A52,INDIRECT("'"&amp;O[O]&amp;"'!"&amp;ADDRESS(1, COLUMN(AF:AF), 2)&amp;":"&amp;ADDRESS(1, COLUMN(AF:AF), 2))))=0, "", IFERROR(SUMPRODUCT(SUMIF(INDIRECT("'"&amp;O[O]&amp;"'!$a:$a"),$A52,INDIRECT("'"&amp;O[O]&amp;"'!"&amp;ADDRESS(1, COLUMN(AF:AF), 2)&amp;":"&amp;ADDRESS(1, COLUMN(AF:AF), 2)))),))</f>
        <v/>
      </c>
      <c r="AI52" s="917" t="str">
        <f ca="1">IF(SUMPRODUCT(SUMIF(INDIRECT("'"&amp;O[O]&amp;"'!$a:$a"),$A52,INDIRECT("'"&amp;O[O]&amp;"'!"&amp;ADDRESS(1, COLUMN(AG:AG), 2)&amp;":"&amp;ADDRESS(1, COLUMN(AG:AG), 2))))=0, "", IFERROR(SUMPRODUCT(SUMIF(INDIRECT("'"&amp;O[O]&amp;"'!$a:$a"),$A52,INDIRECT("'"&amp;O[O]&amp;"'!"&amp;ADDRESS(1, COLUMN(AG:AG), 2)&amp;":"&amp;ADDRESS(1, COLUMN(AG:AG), 2)))),))</f>
        <v/>
      </c>
      <c r="AJ52" s="917" t="str">
        <f ca="1">IF(SUMPRODUCT(SUMIF(INDIRECT("'"&amp;O[O]&amp;"'!$a:$a"),$A52,INDIRECT("'"&amp;O[O]&amp;"'!"&amp;ADDRESS(1, COLUMN(AH:AH), 2)&amp;":"&amp;ADDRESS(1, COLUMN(AH:AH), 2))))=0, "", IFERROR(SUMPRODUCT(SUMIF(INDIRECT("'"&amp;O[O]&amp;"'!$a:$a"),$A52,INDIRECT("'"&amp;O[O]&amp;"'!"&amp;ADDRESS(1, COLUMN(AH:AH), 2)&amp;":"&amp;ADDRESS(1, COLUMN(AH:AH), 2)))),))</f>
        <v/>
      </c>
      <c r="AK52" s="917" t="str">
        <f ca="1">IF(SUMPRODUCT(SUMIF(INDIRECT("'"&amp;O[O]&amp;"'!$a:$a"),$A52,INDIRECT("'"&amp;O[O]&amp;"'!"&amp;ADDRESS(1, COLUMN(AI:AI), 2)&amp;":"&amp;ADDRESS(1, COLUMN(AI:AI), 2))))=0, "", IFERROR(SUMPRODUCT(SUMIF(INDIRECT("'"&amp;O[O]&amp;"'!$a:$a"),$A52,INDIRECT("'"&amp;O[O]&amp;"'!"&amp;ADDRESS(1, COLUMN(AI:AI), 2)&amp;":"&amp;ADDRESS(1, COLUMN(AI:AI), 2)))),))</f>
        <v/>
      </c>
      <c r="AL52" s="919" t="str">
        <f ca="1">IF(SUMPRODUCT(SUMIF(INDIRECT("'"&amp;O[O]&amp;"'!$a:$a"),$A52,INDIRECT("'"&amp;O[O]&amp;"'!"&amp;ADDRESS(1, COLUMN(AJ:AJ), 2)&amp;":"&amp;ADDRESS(1, COLUMN(AJ:AJ), 2))))=0, "", IFERROR(SUMPRODUCT(SUMIF(INDIRECT("'"&amp;O[O]&amp;"'!$a:$a"),$A52,INDIRECT("'"&amp;O[O]&amp;"'!"&amp;ADDRESS(1, COLUMN(AJ:AJ), 2)&amp;":"&amp;ADDRESS(1, COLUMN(AJ:AJ), 2)))),))</f>
        <v/>
      </c>
    </row>
    <row r="53" spans="1:38" s="763" customFormat="1">
      <c r="A53" s="920" t="s">
        <v>840</v>
      </c>
      <c r="B53" s="921" t="s">
        <v>43</v>
      </c>
      <c r="C53" s="921"/>
      <c r="D53" s="921"/>
      <c r="E53" s="917" t="str">
        <f ca="1">IFERROR(IF(SUMPRODUCT(SUMIF(INDIRECT("'"&amp;O[O]&amp;"'!$a:$a"),$A53,INDIRECT("'"&amp;O[O]&amp;"'!"&amp;ADDRESS(1, COLUMN(F:F), 2)&amp;":"&amp;ADDRESS(1, COLUMN(F:F), 2))))=0, "", SUMPRODUCT(SUMIF(INDIRECT("'"&amp;O[O]&amp;"'!$a:$a"),$A53,INDIRECT("'"&amp;O[O]&amp;"'!"&amp;ADDRESS(1, COLUMN(F:F), 2)&amp;":"&amp;ADDRESS(1, COLUMN(F:F), 2))))),)</f>
        <v/>
      </c>
      <c r="F53" s="917" t="str">
        <f ca="1">IFERROR(IF(SUMPRODUCT(SUMIF(INDIRECT("'"&amp;O[O]&amp;"'!$a:$a"),$A53,INDIRECT("'"&amp;O[O]&amp;"'!"&amp;ADDRESS(1, COLUMN(G:G), 2)&amp;":"&amp;ADDRESS(1, COLUMN(G:G), 2))))=0, "", SUMPRODUCT(SUMIF(INDIRECT("'"&amp;O[O]&amp;"'!$a:$a"),$A53,INDIRECT("'"&amp;O[O]&amp;"'!"&amp;ADDRESS(1, COLUMN(G:G), 2)&amp;":"&amp;ADDRESS(1, COLUMN(G:G), 2))))),)</f>
        <v/>
      </c>
      <c r="G53" s="914">
        <f t="shared" ca="1" si="4"/>
        <v>1176</v>
      </c>
      <c r="H53" s="917">
        <f ca="1">IFERROR(IF(SUMPRODUCT(SUMIF(INDIRECT("'"&amp;O[O]&amp;"'!$a:$a"),$A53,INDIRECT("'"&amp;O[O]&amp;"'!"&amp;ADDRESS(1, COLUMN(I:I), 2)&amp;":"&amp;ADDRESS(1, COLUMN(I:I), 2))))=0, "", SUMPRODUCT(SUMIF(INDIRECT("'"&amp;O[O]&amp;"'!$a:$a"),$A53,INDIRECT("'"&amp;O[O]&amp;"'!"&amp;ADDRESS(1, COLUMN(I:I), 2)&amp;":"&amp;ADDRESS(1, COLUMN(I:I), 2))))),)</f>
        <v>1176</v>
      </c>
      <c r="I53" s="917" t="str">
        <f ca="1">IFERROR(IF(SUMPRODUCT(SUMIF(INDIRECT("'"&amp;O[O]&amp;"'!$a:$a"),$A53,INDIRECT("'"&amp;O[O]&amp;"'!"&amp;ADDRESS(1, COLUMN(J:J), 2)&amp;":"&amp;ADDRESS(1, COLUMN(J:J), 2))))=0, "", SUMPRODUCT(SUMIF(INDIRECT("'"&amp;O[O]&amp;"'!$a:$a"),$A53,INDIRECT("'"&amp;O[O]&amp;"'!"&amp;ADDRESS(1, COLUMN(J:J), 2)&amp;":"&amp;ADDRESS(1, COLUMN(J:J), 2))))),)</f>
        <v/>
      </c>
      <c r="J53" s="917" t="str">
        <f ca="1">IFERROR(IF(SUMPRODUCT(SUMIF(INDIRECT("'"&amp;O[O]&amp;"'!$a:$a"),$A53,INDIRECT("'"&amp;O[O]&amp;"'!"&amp;ADDRESS(1, COLUMN(K:K), 2)&amp;":"&amp;ADDRESS(1, COLUMN(K:K), 2))))=0, "", SUMPRODUCT(SUMIF(INDIRECT("'"&amp;O[O]&amp;"'!$a:$a"),$A53,INDIRECT("'"&amp;O[O]&amp;"'!"&amp;ADDRESS(1, COLUMN(K:K), 2)&amp;":"&amp;ADDRESS(1, COLUMN(K:K), 2))))),)</f>
        <v/>
      </c>
      <c r="K53" s="922" t="s">
        <v>776</v>
      </c>
      <c r="L53" s="922" t="s">
        <v>776</v>
      </c>
      <c r="M53" s="917" t="str">
        <f ca="1">IF(SUMPRODUCT(SUMIF(INDIRECT("'"&amp;O[O]&amp;"'!$a:$a"),$A53,INDIRECT("'"&amp;O[O]&amp;"'!"&amp;ADDRESS(1, COLUMN(L:L), 2)&amp;":"&amp;ADDRESS(1, COLUMN(L:L), 2))))=0, "", IFERROR(SUMPRODUCT(SUMIF(INDIRECT("'"&amp;O[O]&amp;"'!$a:$a"),$A53,INDIRECT("'"&amp;O[O]&amp;"'!"&amp;ADDRESS(1, COLUMN(L:L), 2)&amp;":"&amp;ADDRESS(1, COLUMN(L:L), 2)))),))</f>
        <v/>
      </c>
      <c r="N53" s="917" t="str">
        <f ca="1">IF(SUMPRODUCT(SUMIF(INDIRECT("'"&amp;O[O]&amp;"'!$a:$a"),$A53,INDIRECT("'"&amp;O[O]&amp;"'!"&amp;ADDRESS(1, COLUMN(M:M), 2)&amp;":"&amp;ADDRESS(1, COLUMN(M:M), 2))))=0, "", IFERROR(SUMPRODUCT(SUMIF(INDIRECT("'"&amp;O[O]&amp;"'!$a:$a"),$A53,INDIRECT("'"&amp;O[O]&amp;"'!"&amp;ADDRESS(1, COLUMN(M:M), 2)&amp;":"&amp;ADDRESS(1, COLUMN(M:M), 2)))),))</f>
        <v/>
      </c>
      <c r="O53" s="917" t="str">
        <f ca="1">IF(SUMPRODUCT(SUMIF(INDIRECT("'"&amp;O[O]&amp;"'!$a:$a"),$A53,INDIRECT("'"&amp;O[O]&amp;"'!"&amp;ADDRESS(1, COLUMN(N:N), 2)&amp;":"&amp;ADDRESS(1, COLUMN(N:N), 2))))=0, "", IFERROR(SUMPRODUCT(SUMIF(INDIRECT("'"&amp;O[O]&amp;"'!$a:$a"),$A53,INDIRECT("'"&amp;O[O]&amp;"'!"&amp;ADDRESS(1, COLUMN(N:N), 2)&amp;":"&amp;ADDRESS(1, COLUMN(N:N), 2)))),))</f>
        <v/>
      </c>
      <c r="P53" s="917" t="str">
        <f ca="1">IF(SUMPRODUCT(SUMIF(INDIRECT("'"&amp;O[O]&amp;"'!$a:$a"),$A53,INDIRECT("'"&amp;O[O]&amp;"'!"&amp;ADDRESS(1, COLUMN(O:O), 2)&amp;":"&amp;ADDRESS(1, COLUMN(O:O), 2))))=0, "", IFERROR(SUMPRODUCT(SUMIF(INDIRECT("'"&amp;O[O]&amp;"'!$a:$a"),$A53,INDIRECT("'"&amp;O[O]&amp;"'!"&amp;ADDRESS(1, COLUMN(O:O), 2)&amp;":"&amp;ADDRESS(1, COLUMN(O:O), 2)))),))</f>
        <v/>
      </c>
      <c r="Q53" s="917" t="str">
        <f ca="1">IF(SUMPRODUCT(SUMIF(INDIRECT("'"&amp;O[O]&amp;"'!$a:$a"),$A53,INDIRECT("'"&amp;O[O]&amp;"'!"&amp;ADDRESS(1, COLUMN(P:P), 2)&amp;":"&amp;ADDRESS(1, COLUMN(P:P), 2))))=0, "", IFERROR(SUMPRODUCT(SUMIF(INDIRECT("'"&amp;O[O]&amp;"'!$a:$a"),$A53,INDIRECT("'"&amp;O[O]&amp;"'!"&amp;ADDRESS(1, COLUMN(P:P), 2)&amp;":"&amp;ADDRESS(1, COLUMN(P:P), 2)))),))</f>
        <v/>
      </c>
      <c r="R53" s="917" t="str">
        <f ca="1">IF(SUMPRODUCT(SUMIF(INDIRECT("'"&amp;O[O]&amp;"'!$a:$a"),$A53,INDIRECT("'"&amp;O[O]&amp;"'!"&amp;ADDRESS(1, COLUMN(Q:Q), 2)&amp;":"&amp;ADDRESS(1, COLUMN(Q:Q), 2))))=0, "", IFERROR(SUMPRODUCT(SUMIF(INDIRECT("'"&amp;O[O]&amp;"'!$a:$a"),$A53,INDIRECT("'"&amp;O[O]&amp;"'!"&amp;ADDRESS(1, COLUMN(Q:Q), 2)&amp;":"&amp;ADDRESS(1, COLUMN(Q:Q), 2)))),))</f>
        <v/>
      </c>
      <c r="S53" s="917" t="str">
        <f ca="1">IF(SUMPRODUCT(SUMIF(INDIRECT("'"&amp;O[O]&amp;"'!$a:$a"),$A53,INDIRECT("'"&amp;O[O]&amp;"'!"&amp;ADDRESS(1, COLUMN(R:R), 2)&amp;":"&amp;ADDRESS(1, COLUMN(R:R), 2))))=0, "", IFERROR(SUMPRODUCT(SUMIF(INDIRECT("'"&amp;O[O]&amp;"'!$a:$a"),$A53,INDIRECT("'"&amp;O[O]&amp;"'!"&amp;ADDRESS(1, COLUMN(R:R), 2)&amp;":"&amp;ADDRESS(1, COLUMN(R:R), 2)))),))</f>
        <v/>
      </c>
      <c r="T53" s="917" t="str">
        <f ca="1">IF(SUMPRODUCT(SUMIF(INDIRECT("'"&amp;O[O]&amp;"'!$a:$a"),$A53,INDIRECT("'"&amp;O[O]&amp;"'!"&amp;ADDRESS(1, COLUMN(S:S), 2)&amp;":"&amp;ADDRESS(1, COLUMN(S:S), 2))))=0, "", IFERROR(SUMPRODUCT(SUMIF(INDIRECT("'"&amp;O[O]&amp;"'!$a:$a"),$A53,INDIRECT("'"&amp;O[O]&amp;"'!"&amp;ADDRESS(1, COLUMN(S:S), 2)&amp;":"&amp;ADDRESS(1, COLUMN(S:S), 2)))),))</f>
        <v/>
      </c>
      <c r="U53" s="917" t="str">
        <f ca="1">IF(SUMPRODUCT(SUMIF(INDIRECT("'"&amp;O[O]&amp;"'!$a:$a"),$A53,INDIRECT("'"&amp;O[O]&amp;"'!"&amp;ADDRESS(1, COLUMN(T:T), 2)&amp;":"&amp;ADDRESS(1, COLUMN(T:T), 2))))=0, "", IFERROR(SUMPRODUCT(SUMIF(INDIRECT("'"&amp;O[O]&amp;"'!$a:$a"),$A53,INDIRECT("'"&amp;O[O]&amp;"'!"&amp;ADDRESS(1, COLUMN(T:T), 2)&amp;":"&amp;ADDRESS(1, COLUMN(T:T), 2)))),))</f>
        <v/>
      </c>
      <c r="V53" s="113" t="str">
        <f t="shared" ca="1" si="5"/>
        <v/>
      </c>
      <c r="W53" s="917" t="str">
        <f ca="1">IF(SUMPRODUCT(SUMIF(INDIRECT("'"&amp;O[O]&amp;"'!$a:$a"),$A53,INDIRECT("'"&amp;O[O]&amp;"'!"&amp;ADDRESS(1, COLUMN(U:U), 2)&amp;":"&amp;ADDRESS(1, COLUMN(U:U), 2))))=0, "", IFERROR(SUMPRODUCT(SUMIF(INDIRECT("'"&amp;O[O]&amp;"'!$a:$a"),$A53,INDIRECT("'"&amp;O[O]&amp;"'!"&amp;ADDRESS(1, COLUMN(U:U), 2)&amp;":"&amp;ADDRESS(1, COLUMN(U:U), 2)))),))</f>
        <v/>
      </c>
      <c r="X53" s="917" t="str">
        <f ca="1">IF(SUMPRODUCT(SUMIF(INDIRECT("'"&amp;O[O]&amp;"'!$a:$a"),$A53,INDIRECT("'"&amp;O[O]&amp;"'!"&amp;ADDRESS(1, COLUMN(V:V), 2)&amp;":"&amp;ADDRESS(1, COLUMN(V:V), 2))))=0, "", IFERROR(SUMPRODUCT(SUMIF(INDIRECT("'"&amp;O[O]&amp;"'!$a:$a"),$A53,INDIRECT("'"&amp;O[O]&amp;"'!"&amp;ADDRESS(1, COLUMN(V:V), 2)&amp;":"&amp;ADDRESS(1, COLUMN(V:V), 2)))),))</f>
        <v/>
      </c>
      <c r="Y53" s="917" t="str">
        <f ca="1">IF(SUMPRODUCT(SUMIF(INDIRECT("'"&amp;O[O]&amp;"'!$a:$a"),$A53,INDIRECT("'"&amp;O[O]&amp;"'!"&amp;ADDRESS(1, COLUMN(W:W), 2)&amp;":"&amp;ADDRESS(1, COLUMN(W:W), 2))))=0, "", IFERROR(SUMPRODUCT(SUMIF(INDIRECT("'"&amp;O[O]&amp;"'!$a:$a"),$A53,INDIRECT("'"&amp;O[O]&amp;"'!"&amp;ADDRESS(1, COLUMN(W:W), 2)&amp;":"&amp;ADDRESS(1, COLUMN(W:W), 2)))),))</f>
        <v/>
      </c>
      <c r="Z53" s="917" t="str">
        <f ca="1">IF(SUMPRODUCT(SUMIF(INDIRECT("'"&amp;O[O]&amp;"'!$a:$a"),$A53,INDIRECT("'"&amp;O[O]&amp;"'!"&amp;ADDRESS(1, COLUMN(X:X), 2)&amp;":"&amp;ADDRESS(1, COLUMN(X:X), 2))))=0, "", IFERROR(SUMPRODUCT(SUMIF(INDIRECT("'"&amp;O[O]&amp;"'!$a:$a"),$A53,INDIRECT("'"&amp;O[O]&amp;"'!"&amp;ADDRESS(1, COLUMN(X:X), 2)&amp;":"&amp;ADDRESS(1, COLUMN(X:X), 2)))),))</f>
        <v/>
      </c>
      <c r="AA53" s="917" t="str">
        <f ca="1">IF(SUMPRODUCT(SUMIF(INDIRECT("'"&amp;O[O]&amp;"'!$a:$a"),$A53,INDIRECT("'"&amp;O[O]&amp;"'!"&amp;ADDRESS(1, COLUMN(Y:Y), 2)&amp;":"&amp;ADDRESS(1, COLUMN(Y:Y), 2))))=0, "", IFERROR(SUMPRODUCT(SUMIF(INDIRECT("'"&amp;O[O]&amp;"'!$a:$a"),$A53,INDIRECT("'"&amp;O[O]&amp;"'!"&amp;ADDRESS(1, COLUMN(Y:Y), 2)&amp;":"&amp;ADDRESS(1, COLUMN(Y:Y), 2)))),))</f>
        <v/>
      </c>
      <c r="AB53" s="917" t="str">
        <f ca="1">IF(SUMPRODUCT(SUMIF(INDIRECT("'"&amp;O[O]&amp;"'!$a:$a"),$A53,INDIRECT("'"&amp;O[O]&amp;"'!"&amp;ADDRESS(1, COLUMN(Z:Z), 2)&amp;":"&amp;ADDRESS(1, COLUMN(Z:Z), 2))))=0, "", IFERROR(SUMPRODUCT(SUMIF(INDIRECT("'"&amp;O[O]&amp;"'!$a:$a"),$A53,INDIRECT("'"&amp;O[O]&amp;"'!"&amp;ADDRESS(1, COLUMN(Z:Z), 2)&amp;":"&amp;ADDRESS(1, COLUMN(Z:Z), 2)))),))</f>
        <v/>
      </c>
      <c r="AC53" s="917" t="str">
        <f ca="1">IF(SUMPRODUCT(SUMIF(INDIRECT("'"&amp;O[O]&amp;"'!$a:$a"),$A53,INDIRECT("'"&amp;O[O]&amp;"'!"&amp;ADDRESS(1, COLUMN(AA:AA), 2)&amp;":"&amp;ADDRESS(1, COLUMN(AA:AA), 2))))=0, "", IFERROR(SUMPRODUCT(SUMIF(INDIRECT("'"&amp;O[O]&amp;"'!$a:$a"),$A53,INDIRECT("'"&amp;O[O]&amp;"'!"&amp;ADDRESS(1, COLUMN(AA:AA), 2)&amp;":"&amp;ADDRESS(1, COLUMN(AA:AA), 2)))),))</f>
        <v/>
      </c>
      <c r="AD53" s="917" t="str">
        <f ca="1">IF(SUMPRODUCT(SUMIF(INDIRECT("'"&amp;O[O]&amp;"'!$a:$a"),$A53,INDIRECT("'"&amp;O[O]&amp;"'!"&amp;ADDRESS(1, COLUMN(AB:AB), 2)&amp;":"&amp;ADDRESS(1, COLUMN(AB:AB), 2))))=0, "", IFERROR(SUMPRODUCT(SUMIF(INDIRECT("'"&amp;O[O]&amp;"'!$a:$a"),$A53,INDIRECT("'"&amp;O[O]&amp;"'!"&amp;ADDRESS(1, COLUMN(AB:AB), 2)&amp;":"&amp;ADDRESS(1, COLUMN(AB:AB), 2)))),))</f>
        <v/>
      </c>
      <c r="AE53" s="917" t="str">
        <f ca="1">IF(SUMPRODUCT(SUMIF(INDIRECT("'"&amp;O[O]&amp;"'!$a:$a"),$A53,INDIRECT("'"&amp;O[O]&amp;"'!"&amp;ADDRESS(1, COLUMN(AC:AC), 2)&amp;":"&amp;ADDRESS(1, COLUMN(AC:AC), 2))))=0, "", IFERROR(SUMPRODUCT(SUMIF(INDIRECT("'"&amp;O[O]&amp;"'!$a:$a"),$A53,INDIRECT("'"&amp;O[O]&amp;"'!"&amp;ADDRESS(1, COLUMN(AC:AC), 2)&amp;":"&amp;ADDRESS(1, COLUMN(AC:AC), 2)))),))</f>
        <v/>
      </c>
      <c r="AF53" s="917" t="str">
        <f ca="1">IF(SUMPRODUCT(SUMIF(INDIRECT("'"&amp;O[O]&amp;"'!$a:$a"),$A53,INDIRECT("'"&amp;O[O]&amp;"'!"&amp;ADDRESS(1, COLUMN(AD:AD), 2)&amp;":"&amp;ADDRESS(1, COLUMN(AD:AD), 2))))=0, "", IFERROR(SUMPRODUCT(SUMIF(INDIRECT("'"&amp;O[O]&amp;"'!$a:$a"),$A53,INDIRECT("'"&amp;O[O]&amp;"'!"&amp;ADDRESS(1, COLUMN(AD:AD), 2)&amp;":"&amp;ADDRESS(1, COLUMN(AD:AD), 2)))),))</f>
        <v/>
      </c>
      <c r="AG53" s="917" t="str">
        <f ca="1">IF(SUMPRODUCT(SUMIF(INDIRECT("'"&amp;O[O]&amp;"'!$a:$a"),$A53,INDIRECT("'"&amp;O[O]&amp;"'!"&amp;ADDRESS(1, COLUMN(AE:AE), 2)&amp;":"&amp;ADDRESS(1, COLUMN(AE:AE), 2))))=0, "", IFERROR(SUMPRODUCT(SUMIF(INDIRECT("'"&amp;O[O]&amp;"'!$a:$a"),$A53,INDIRECT("'"&amp;O[O]&amp;"'!"&amp;ADDRESS(1, COLUMN(AE:AE), 2)&amp;":"&amp;ADDRESS(1, COLUMN(AE:AE), 2)))),))</f>
        <v/>
      </c>
      <c r="AH53" s="917" t="str">
        <f ca="1">IF(SUMPRODUCT(SUMIF(INDIRECT("'"&amp;O[O]&amp;"'!$a:$a"),$A53,INDIRECT("'"&amp;O[O]&amp;"'!"&amp;ADDRESS(1, COLUMN(AF:AF), 2)&amp;":"&amp;ADDRESS(1, COLUMN(AF:AF), 2))))=0, "", IFERROR(SUMPRODUCT(SUMIF(INDIRECT("'"&amp;O[O]&amp;"'!$a:$a"),$A53,INDIRECT("'"&amp;O[O]&amp;"'!"&amp;ADDRESS(1, COLUMN(AF:AF), 2)&amp;":"&amp;ADDRESS(1, COLUMN(AF:AF), 2)))),))</f>
        <v/>
      </c>
      <c r="AI53" s="917" t="str">
        <f ca="1">IF(SUMPRODUCT(SUMIF(INDIRECT("'"&amp;O[O]&amp;"'!$a:$a"),$A53,INDIRECT("'"&amp;O[O]&amp;"'!"&amp;ADDRESS(1, COLUMN(AG:AG), 2)&amp;":"&amp;ADDRESS(1, COLUMN(AG:AG), 2))))=0, "", IFERROR(SUMPRODUCT(SUMIF(INDIRECT("'"&amp;O[O]&amp;"'!$a:$a"),$A53,INDIRECT("'"&amp;O[O]&amp;"'!"&amp;ADDRESS(1, COLUMN(AG:AG), 2)&amp;":"&amp;ADDRESS(1, COLUMN(AG:AG), 2)))),))</f>
        <v/>
      </c>
      <c r="AJ53" s="917" t="str">
        <f ca="1">IF(SUMPRODUCT(SUMIF(INDIRECT("'"&amp;O[O]&amp;"'!$a:$a"),$A53,INDIRECT("'"&amp;O[O]&amp;"'!"&amp;ADDRESS(1, COLUMN(AH:AH), 2)&amp;":"&amp;ADDRESS(1, COLUMN(AH:AH), 2))))=0, "", IFERROR(SUMPRODUCT(SUMIF(INDIRECT("'"&amp;O[O]&amp;"'!$a:$a"),$A53,INDIRECT("'"&amp;O[O]&amp;"'!"&amp;ADDRESS(1, COLUMN(AH:AH), 2)&amp;":"&amp;ADDRESS(1, COLUMN(AH:AH), 2)))),))</f>
        <v/>
      </c>
      <c r="AK53" s="917" t="str">
        <f ca="1">IF(SUMPRODUCT(SUMIF(INDIRECT("'"&amp;O[O]&amp;"'!$a:$a"),$A53,INDIRECT("'"&amp;O[O]&amp;"'!"&amp;ADDRESS(1, COLUMN(AI:AI), 2)&amp;":"&amp;ADDRESS(1, COLUMN(AI:AI), 2))))=0, "", IFERROR(SUMPRODUCT(SUMIF(INDIRECT("'"&amp;O[O]&amp;"'!$a:$a"),$A53,INDIRECT("'"&amp;O[O]&amp;"'!"&amp;ADDRESS(1, COLUMN(AI:AI), 2)&amp;":"&amp;ADDRESS(1, COLUMN(AI:AI), 2)))),))</f>
        <v/>
      </c>
      <c r="AL53" s="919" t="str">
        <f ca="1">IF(SUMPRODUCT(SUMIF(INDIRECT("'"&amp;O[O]&amp;"'!$a:$a"),$A53,INDIRECT("'"&amp;O[O]&amp;"'!"&amp;ADDRESS(1, COLUMN(AJ:AJ), 2)&amp;":"&amp;ADDRESS(1, COLUMN(AJ:AJ), 2))))=0, "", IFERROR(SUMPRODUCT(SUMIF(INDIRECT("'"&amp;O[O]&amp;"'!$a:$a"),$A53,INDIRECT("'"&amp;O[O]&amp;"'!"&amp;ADDRESS(1, COLUMN(AJ:AJ), 2)&amp;":"&amp;ADDRESS(1, COLUMN(AJ:AJ), 2)))),))</f>
        <v/>
      </c>
    </row>
    <row r="54" spans="1:38" s="763" customFormat="1">
      <c r="A54" s="920" t="s">
        <v>382</v>
      </c>
      <c r="B54" s="921" t="s">
        <v>43</v>
      </c>
      <c r="C54" s="921"/>
      <c r="D54" s="921"/>
      <c r="E54" s="917" t="str">
        <f ca="1">IFERROR(IF(SUMPRODUCT(SUMIF(INDIRECT("'"&amp;O[O]&amp;"'!$a:$a"),$A54,INDIRECT("'"&amp;O[O]&amp;"'!"&amp;ADDRESS(1, COLUMN(F:F), 2)&amp;":"&amp;ADDRESS(1, COLUMN(F:F), 2))))=0, "", SUMPRODUCT(SUMIF(INDIRECT("'"&amp;O[O]&amp;"'!$a:$a"),$A54,INDIRECT("'"&amp;O[O]&amp;"'!"&amp;ADDRESS(1, COLUMN(F:F), 2)&amp;":"&amp;ADDRESS(1, COLUMN(F:F), 2))))),)</f>
        <v/>
      </c>
      <c r="F54" s="917" t="str">
        <f ca="1">IFERROR(IF(SUMPRODUCT(SUMIF(INDIRECT("'"&amp;O[O]&amp;"'!$a:$a"),$A54,INDIRECT("'"&amp;O[O]&amp;"'!"&amp;ADDRESS(1, COLUMN(G:G), 2)&amp;":"&amp;ADDRESS(1, COLUMN(G:G), 2))))=0, "", SUMPRODUCT(SUMIF(INDIRECT("'"&amp;O[O]&amp;"'!$a:$a"),$A54,INDIRECT("'"&amp;O[O]&amp;"'!"&amp;ADDRESS(1, COLUMN(G:G), 2)&amp;":"&amp;ADDRESS(1, COLUMN(G:G), 2))))),)</f>
        <v/>
      </c>
      <c r="G54" s="914">
        <f t="shared" ca="1" si="4"/>
        <v>36</v>
      </c>
      <c r="H54" s="917" t="str">
        <f ca="1">IFERROR(IF(SUMPRODUCT(SUMIF(INDIRECT("'"&amp;O[O]&amp;"'!$a:$a"),$A54,INDIRECT("'"&amp;O[O]&amp;"'!"&amp;ADDRESS(1, COLUMN(I:I), 2)&amp;":"&amp;ADDRESS(1, COLUMN(I:I), 2))))=0, "", SUMPRODUCT(SUMIF(INDIRECT("'"&amp;O[O]&amp;"'!$a:$a"),$A54,INDIRECT("'"&amp;O[O]&amp;"'!"&amp;ADDRESS(1, COLUMN(I:I), 2)&amp;":"&amp;ADDRESS(1, COLUMN(I:I), 2))))),)</f>
        <v/>
      </c>
      <c r="I54" s="917">
        <f ca="1">IFERROR(IF(SUMPRODUCT(SUMIF(INDIRECT("'"&amp;O[O]&amp;"'!$a:$a"),$A54,INDIRECT("'"&amp;O[O]&amp;"'!"&amp;ADDRESS(1, COLUMN(J:J), 2)&amp;":"&amp;ADDRESS(1, COLUMN(J:J), 2))))=0, "", SUMPRODUCT(SUMIF(INDIRECT("'"&amp;O[O]&amp;"'!$a:$a"),$A54,INDIRECT("'"&amp;O[O]&amp;"'!"&amp;ADDRESS(1, COLUMN(J:J), 2)&amp;":"&amp;ADDRESS(1, COLUMN(J:J), 2))))),)</f>
        <v>36</v>
      </c>
      <c r="J54" s="917" t="str">
        <f ca="1">IFERROR(IF(SUMPRODUCT(SUMIF(INDIRECT("'"&amp;O[O]&amp;"'!$a:$a"),$A54,INDIRECT("'"&amp;O[O]&amp;"'!"&amp;ADDRESS(1, COLUMN(K:K), 2)&amp;":"&amp;ADDRESS(1, COLUMN(K:K), 2))))=0, "", SUMPRODUCT(SUMIF(INDIRECT("'"&amp;O[O]&amp;"'!$a:$a"),$A54,INDIRECT("'"&amp;O[O]&amp;"'!"&amp;ADDRESS(1, COLUMN(K:K), 2)&amp;":"&amp;ADDRESS(1, COLUMN(K:K), 2))))),)</f>
        <v/>
      </c>
      <c r="K54" s="922" t="s">
        <v>776</v>
      </c>
      <c r="L54" s="922" t="s">
        <v>776</v>
      </c>
      <c r="M54" s="917" t="str">
        <f ca="1">IF(SUMPRODUCT(SUMIF(INDIRECT("'"&amp;O[O]&amp;"'!$a:$a"),$A54,INDIRECT("'"&amp;O[O]&amp;"'!"&amp;ADDRESS(1, COLUMN(L:L), 2)&amp;":"&amp;ADDRESS(1, COLUMN(L:L), 2))))=0, "", IFERROR(SUMPRODUCT(SUMIF(INDIRECT("'"&amp;O[O]&amp;"'!$a:$a"),$A54,INDIRECT("'"&amp;O[O]&amp;"'!"&amp;ADDRESS(1, COLUMN(L:L), 2)&amp;":"&amp;ADDRESS(1, COLUMN(L:L), 2)))),))</f>
        <v/>
      </c>
      <c r="N54" s="917" t="str">
        <f ca="1">IF(SUMPRODUCT(SUMIF(INDIRECT("'"&amp;O[O]&amp;"'!$a:$a"),$A54,INDIRECT("'"&amp;O[O]&amp;"'!"&amp;ADDRESS(1, COLUMN(M:M), 2)&amp;":"&amp;ADDRESS(1, COLUMN(M:M), 2))))=0, "", IFERROR(SUMPRODUCT(SUMIF(INDIRECT("'"&amp;O[O]&amp;"'!$a:$a"),$A54,INDIRECT("'"&amp;O[O]&amp;"'!"&amp;ADDRESS(1, COLUMN(M:M), 2)&amp;":"&amp;ADDRESS(1, COLUMN(M:M), 2)))),))</f>
        <v/>
      </c>
      <c r="O54" s="917" t="str">
        <f ca="1">IF(SUMPRODUCT(SUMIF(INDIRECT("'"&amp;O[O]&amp;"'!$a:$a"),$A54,INDIRECT("'"&amp;O[O]&amp;"'!"&amp;ADDRESS(1, COLUMN(N:N), 2)&amp;":"&amp;ADDRESS(1, COLUMN(N:N), 2))))=0, "", IFERROR(SUMPRODUCT(SUMIF(INDIRECT("'"&amp;O[O]&amp;"'!$a:$a"),$A54,INDIRECT("'"&amp;O[O]&amp;"'!"&amp;ADDRESS(1, COLUMN(N:N), 2)&amp;":"&amp;ADDRESS(1, COLUMN(N:N), 2)))),))</f>
        <v/>
      </c>
      <c r="P54" s="917" t="str">
        <f ca="1">IF(SUMPRODUCT(SUMIF(INDIRECT("'"&amp;O[O]&amp;"'!$a:$a"),$A54,INDIRECT("'"&amp;O[O]&amp;"'!"&amp;ADDRESS(1, COLUMN(O:O), 2)&amp;":"&amp;ADDRESS(1, COLUMN(O:O), 2))))=0, "", IFERROR(SUMPRODUCT(SUMIF(INDIRECT("'"&amp;O[O]&amp;"'!$a:$a"),$A54,INDIRECT("'"&amp;O[O]&amp;"'!"&amp;ADDRESS(1, COLUMN(O:O), 2)&amp;":"&amp;ADDRESS(1, COLUMN(O:O), 2)))),))</f>
        <v/>
      </c>
      <c r="Q54" s="917" t="str">
        <f ca="1">IF(SUMPRODUCT(SUMIF(INDIRECT("'"&amp;O[O]&amp;"'!$a:$a"),$A54,INDIRECT("'"&amp;O[O]&amp;"'!"&amp;ADDRESS(1, COLUMN(P:P), 2)&amp;":"&amp;ADDRESS(1, COLUMN(P:P), 2))))=0, "", IFERROR(SUMPRODUCT(SUMIF(INDIRECT("'"&amp;O[O]&amp;"'!$a:$a"),$A54,INDIRECT("'"&amp;O[O]&amp;"'!"&amp;ADDRESS(1, COLUMN(P:P), 2)&amp;":"&amp;ADDRESS(1, COLUMN(P:P), 2)))),))</f>
        <v/>
      </c>
      <c r="R54" s="917" t="str">
        <f ca="1">IF(SUMPRODUCT(SUMIF(INDIRECT("'"&amp;O[O]&amp;"'!$a:$a"),$A54,INDIRECT("'"&amp;O[O]&amp;"'!"&amp;ADDRESS(1, COLUMN(Q:Q), 2)&amp;":"&amp;ADDRESS(1, COLUMN(Q:Q), 2))))=0, "", IFERROR(SUMPRODUCT(SUMIF(INDIRECT("'"&amp;O[O]&amp;"'!$a:$a"),$A54,INDIRECT("'"&amp;O[O]&amp;"'!"&amp;ADDRESS(1, COLUMN(Q:Q), 2)&amp;":"&amp;ADDRESS(1, COLUMN(Q:Q), 2)))),))</f>
        <v/>
      </c>
      <c r="S54" s="917" t="str">
        <f ca="1">IF(SUMPRODUCT(SUMIF(INDIRECT("'"&amp;O[O]&amp;"'!$a:$a"),$A54,INDIRECT("'"&amp;O[O]&amp;"'!"&amp;ADDRESS(1, COLUMN(R:R), 2)&amp;":"&amp;ADDRESS(1, COLUMN(R:R), 2))))=0, "", IFERROR(SUMPRODUCT(SUMIF(INDIRECT("'"&amp;O[O]&amp;"'!$a:$a"),$A54,INDIRECT("'"&amp;O[O]&amp;"'!"&amp;ADDRESS(1, COLUMN(R:R), 2)&amp;":"&amp;ADDRESS(1, COLUMN(R:R), 2)))),))</f>
        <v/>
      </c>
      <c r="T54" s="917" t="str">
        <f ca="1">IF(SUMPRODUCT(SUMIF(INDIRECT("'"&amp;O[O]&amp;"'!$a:$a"),$A54,INDIRECT("'"&amp;O[O]&amp;"'!"&amp;ADDRESS(1, COLUMN(S:S), 2)&amp;":"&amp;ADDRESS(1, COLUMN(S:S), 2))))=0, "", IFERROR(SUMPRODUCT(SUMIF(INDIRECT("'"&amp;O[O]&amp;"'!$a:$a"),$A54,INDIRECT("'"&amp;O[O]&amp;"'!"&amp;ADDRESS(1, COLUMN(S:S), 2)&amp;":"&amp;ADDRESS(1, COLUMN(S:S), 2)))),))</f>
        <v/>
      </c>
      <c r="U54" s="917" t="str">
        <f ca="1">IF(SUMPRODUCT(SUMIF(INDIRECT("'"&amp;O[O]&amp;"'!$a:$a"),$A54,INDIRECT("'"&amp;O[O]&amp;"'!"&amp;ADDRESS(1, COLUMN(T:T), 2)&amp;":"&amp;ADDRESS(1, COLUMN(T:T), 2))))=0, "", IFERROR(SUMPRODUCT(SUMIF(INDIRECT("'"&amp;O[O]&amp;"'!$a:$a"),$A54,INDIRECT("'"&amp;O[O]&amp;"'!"&amp;ADDRESS(1, COLUMN(T:T), 2)&amp;":"&amp;ADDRESS(1, COLUMN(T:T), 2)))),))</f>
        <v/>
      </c>
      <c r="V54" s="113" t="str">
        <f t="shared" ca="1" si="5"/>
        <v/>
      </c>
      <c r="W54" s="917" t="str">
        <f ca="1">IF(SUMPRODUCT(SUMIF(INDIRECT("'"&amp;O[O]&amp;"'!$a:$a"),$A54,INDIRECT("'"&amp;O[O]&amp;"'!"&amp;ADDRESS(1, COLUMN(U:U), 2)&amp;":"&amp;ADDRESS(1, COLUMN(U:U), 2))))=0, "", IFERROR(SUMPRODUCT(SUMIF(INDIRECT("'"&amp;O[O]&amp;"'!$a:$a"),$A54,INDIRECT("'"&amp;O[O]&amp;"'!"&amp;ADDRESS(1, COLUMN(U:U), 2)&amp;":"&amp;ADDRESS(1, COLUMN(U:U), 2)))),))</f>
        <v/>
      </c>
      <c r="X54" s="917" t="str">
        <f ca="1">IF(SUMPRODUCT(SUMIF(INDIRECT("'"&amp;O[O]&amp;"'!$a:$a"),$A54,INDIRECT("'"&amp;O[O]&amp;"'!"&amp;ADDRESS(1, COLUMN(V:V), 2)&amp;":"&amp;ADDRESS(1, COLUMN(V:V), 2))))=0, "", IFERROR(SUMPRODUCT(SUMIF(INDIRECT("'"&amp;O[O]&amp;"'!$a:$a"),$A54,INDIRECT("'"&amp;O[O]&amp;"'!"&amp;ADDRESS(1, COLUMN(V:V), 2)&amp;":"&amp;ADDRESS(1, COLUMN(V:V), 2)))),))</f>
        <v/>
      </c>
      <c r="Y54" s="917" t="str">
        <f ca="1">IF(SUMPRODUCT(SUMIF(INDIRECT("'"&amp;O[O]&amp;"'!$a:$a"),$A54,INDIRECT("'"&amp;O[O]&amp;"'!"&amp;ADDRESS(1, COLUMN(W:W), 2)&amp;":"&amp;ADDRESS(1, COLUMN(W:W), 2))))=0, "", IFERROR(SUMPRODUCT(SUMIF(INDIRECT("'"&amp;O[O]&amp;"'!$a:$a"),$A54,INDIRECT("'"&amp;O[O]&amp;"'!"&amp;ADDRESS(1, COLUMN(W:W), 2)&amp;":"&amp;ADDRESS(1, COLUMN(W:W), 2)))),))</f>
        <v/>
      </c>
      <c r="Z54" s="917" t="str">
        <f ca="1">IF(SUMPRODUCT(SUMIF(INDIRECT("'"&amp;O[O]&amp;"'!$a:$a"),$A54,INDIRECT("'"&amp;O[O]&amp;"'!"&amp;ADDRESS(1, COLUMN(X:X), 2)&amp;":"&amp;ADDRESS(1, COLUMN(X:X), 2))))=0, "", IFERROR(SUMPRODUCT(SUMIF(INDIRECT("'"&amp;O[O]&amp;"'!$a:$a"),$A54,INDIRECT("'"&amp;O[O]&amp;"'!"&amp;ADDRESS(1, COLUMN(X:X), 2)&amp;":"&amp;ADDRESS(1, COLUMN(X:X), 2)))),))</f>
        <v/>
      </c>
      <c r="AA54" s="917" t="str">
        <f ca="1">IF(SUMPRODUCT(SUMIF(INDIRECT("'"&amp;O[O]&amp;"'!$a:$a"),$A54,INDIRECT("'"&amp;O[O]&amp;"'!"&amp;ADDRESS(1, COLUMN(Y:Y), 2)&amp;":"&amp;ADDRESS(1, COLUMN(Y:Y), 2))))=0, "", IFERROR(SUMPRODUCT(SUMIF(INDIRECT("'"&amp;O[O]&amp;"'!$a:$a"),$A54,INDIRECT("'"&amp;O[O]&amp;"'!"&amp;ADDRESS(1, COLUMN(Y:Y), 2)&amp;":"&amp;ADDRESS(1, COLUMN(Y:Y), 2)))),))</f>
        <v/>
      </c>
      <c r="AB54" s="917" t="str">
        <f ca="1">IF(SUMPRODUCT(SUMIF(INDIRECT("'"&amp;O[O]&amp;"'!$a:$a"),$A54,INDIRECT("'"&amp;O[O]&amp;"'!"&amp;ADDRESS(1, COLUMN(Z:Z), 2)&amp;":"&amp;ADDRESS(1, COLUMN(Z:Z), 2))))=0, "", IFERROR(SUMPRODUCT(SUMIF(INDIRECT("'"&amp;O[O]&amp;"'!$a:$a"),$A54,INDIRECT("'"&amp;O[O]&amp;"'!"&amp;ADDRESS(1, COLUMN(Z:Z), 2)&amp;":"&amp;ADDRESS(1, COLUMN(Z:Z), 2)))),))</f>
        <v/>
      </c>
      <c r="AC54" s="917" t="str">
        <f ca="1">IF(SUMPRODUCT(SUMIF(INDIRECT("'"&amp;O[O]&amp;"'!$a:$a"),$A54,INDIRECT("'"&amp;O[O]&amp;"'!"&amp;ADDRESS(1, COLUMN(AA:AA), 2)&amp;":"&amp;ADDRESS(1, COLUMN(AA:AA), 2))))=0, "", IFERROR(SUMPRODUCT(SUMIF(INDIRECT("'"&amp;O[O]&amp;"'!$a:$a"),$A54,INDIRECT("'"&amp;O[O]&amp;"'!"&amp;ADDRESS(1, COLUMN(AA:AA), 2)&amp;":"&amp;ADDRESS(1, COLUMN(AA:AA), 2)))),))</f>
        <v/>
      </c>
      <c r="AD54" s="917" t="str">
        <f ca="1">IF(SUMPRODUCT(SUMIF(INDIRECT("'"&amp;O[O]&amp;"'!$a:$a"),$A54,INDIRECT("'"&amp;O[O]&amp;"'!"&amp;ADDRESS(1, COLUMN(AB:AB), 2)&amp;":"&amp;ADDRESS(1, COLUMN(AB:AB), 2))))=0, "", IFERROR(SUMPRODUCT(SUMIF(INDIRECT("'"&amp;O[O]&amp;"'!$a:$a"),$A54,INDIRECT("'"&amp;O[O]&amp;"'!"&amp;ADDRESS(1, COLUMN(AB:AB), 2)&amp;":"&amp;ADDRESS(1, COLUMN(AB:AB), 2)))),))</f>
        <v/>
      </c>
      <c r="AE54" s="917" t="str">
        <f ca="1">IF(SUMPRODUCT(SUMIF(INDIRECT("'"&amp;O[O]&amp;"'!$a:$a"),$A54,INDIRECT("'"&amp;O[O]&amp;"'!"&amp;ADDRESS(1, COLUMN(AC:AC), 2)&amp;":"&amp;ADDRESS(1, COLUMN(AC:AC), 2))))=0, "", IFERROR(SUMPRODUCT(SUMIF(INDIRECT("'"&amp;O[O]&amp;"'!$a:$a"),$A54,INDIRECT("'"&amp;O[O]&amp;"'!"&amp;ADDRESS(1, COLUMN(AC:AC), 2)&amp;":"&amp;ADDRESS(1, COLUMN(AC:AC), 2)))),))</f>
        <v/>
      </c>
      <c r="AF54" s="917" t="str">
        <f ca="1">IF(SUMPRODUCT(SUMIF(INDIRECT("'"&amp;O[O]&amp;"'!$a:$a"),$A54,INDIRECT("'"&amp;O[O]&amp;"'!"&amp;ADDRESS(1, COLUMN(AD:AD), 2)&amp;":"&amp;ADDRESS(1, COLUMN(AD:AD), 2))))=0, "", IFERROR(SUMPRODUCT(SUMIF(INDIRECT("'"&amp;O[O]&amp;"'!$a:$a"),$A54,INDIRECT("'"&amp;O[O]&amp;"'!"&amp;ADDRESS(1, COLUMN(AD:AD), 2)&amp;":"&amp;ADDRESS(1, COLUMN(AD:AD), 2)))),))</f>
        <v/>
      </c>
      <c r="AG54" s="917" t="str">
        <f ca="1">IF(SUMPRODUCT(SUMIF(INDIRECT("'"&amp;O[O]&amp;"'!$a:$a"),$A54,INDIRECT("'"&amp;O[O]&amp;"'!"&amp;ADDRESS(1, COLUMN(AE:AE), 2)&amp;":"&amp;ADDRESS(1, COLUMN(AE:AE), 2))))=0, "", IFERROR(SUMPRODUCT(SUMIF(INDIRECT("'"&amp;O[O]&amp;"'!$a:$a"),$A54,INDIRECT("'"&amp;O[O]&amp;"'!"&amp;ADDRESS(1, COLUMN(AE:AE), 2)&amp;":"&amp;ADDRESS(1, COLUMN(AE:AE), 2)))),))</f>
        <v/>
      </c>
      <c r="AH54" s="917" t="str">
        <f ca="1">IF(SUMPRODUCT(SUMIF(INDIRECT("'"&amp;O[O]&amp;"'!$a:$a"),$A54,INDIRECT("'"&amp;O[O]&amp;"'!"&amp;ADDRESS(1, COLUMN(AF:AF), 2)&amp;":"&amp;ADDRESS(1, COLUMN(AF:AF), 2))))=0, "", IFERROR(SUMPRODUCT(SUMIF(INDIRECT("'"&amp;O[O]&amp;"'!$a:$a"),$A54,INDIRECT("'"&amp;O[O]&amp;"'!"&amp;ADDRESS(1, COLUMN(AF:AF), 2)&amp;":"&amp;ADDRESS(1, COLUMN(AF:AF), 2)))),))</f>
        <v/>
      </c>
      <c r="AI54" s="917" t="str">
        <f ca="1">IF(SUMPRODUCT(SUMIF(INDIRECT("'"&amp;O[O]&amp;"'!$a:$a"),$A54,INDIRECT("'"&amp;O[O]&amp;"'!"&amp;ADDRESS(1, COLUMN(AG:AG), 2)&amp;":"&amp;ADDRESS(1, COLUMN(AG:AG), 2))))=0, "", IFERROR(SUMPRODUCT(SUMIF(INDIRECT("'"&amp;O[O]&amp;"'!$a:$a"),$A54,INDIRECT("'"&amp;O[O]&amp;"'!"&amp;ADDRESS(1, COLUMN(AG:AG), 2)&amp;":"&amp;ADDRESS(1, COLUMN(AG:AG), 2)))),))</f>
        <v/>
      </c>
      <c r="AJ54" s="917" t="str">
        <f ca="1">IF(SUMPRODUCT(SUMIF(INDIRECT("'"&amp;O[O]&amp;"'!$a:$a"),$A54,INDIRECT("'"&amp;O[O]&amp;"'!"&amp;ADDRESS(1, COLUMN(AH:AH), 2)&amp;":"&amp;ADDRESS(1, COLUMN(AH:AH), 2))))=0, "", IFERROR(SUMPRODUCT(SUMIF(INDIRECT("'"&amp;O[O]&amp;"'!$a:$a"),$A54,INDIRECT("'"&amp;O[O]&amp;"'!"&amp;ADDRESS(1, COLUMN(AH:AH), 2)&amp;":"&amp;ADDRESS(1, COLUMN(AH:AH), 2)))),))</f>
        <v/>
      </c>
      <c r="AK54" s="917" t="str">
        <f ca="1">IF(SUMPRODUCT(SUMIF(INDIRECT("'"&amp;O[O]&amp;"'!$a:$a"),$A54,INDIRECT("'"&amp;O[O]&amp;"'!"&amp;ADDRESS(1, COLUMN(AI:AI), 2)&amp;":"&amp;ADDRESS(1, COLUMN(AI:AI), 2))))=0, "", IFERROR(SUMPRODUCT(SUMIF(INDIRECT("'"&amp;O[O]&amp;"'!$a:$a"),$A54,INDIRECT("'"&amp;O[O]&amp;"'!"&amp;ADDRESS(1, COLUMN(AI:AI), 2)&amp;":"&amp;ADDRESS(1, COLUMN(AI:AI), 2)))),))</f>
        <v/>
      </c>
      <c r="AL54" s="919" t="str">
        <f ca="1">IF(SUMPRODUCT(SUMIF(INDIRECT("'"&amp;O[O]&amp;"'!$a:$a"),$A54,INDIRECT("'"&amp;O[O]&amp;"'!"&amp;ADDRESS(1, COLUMN(AJ:AJ), 2)&amp;":"&amp;ADDRESS(1, COLUMN(AJ:AJ), 2))))=0, "", IFERROR(SUMPRODUCT(SUMIF(INDIRECT("'"&amp;O[O]&amp;"'!$a:$a"),$A54,INDIRECT("'"&amp;O[O]&amp;"'!"&amp;ADDRESS(1, COLUMN(AJ:AJ), 2)&amp;":"&amp;ADDRESS(1, COLUMN(AJ:AJ), 2)))),))</f>
        <v/>
      </c>
    </row>
    <row r="55" spans="1:38" s="763" customFormat="1">
      <c r="A55" s="920" t="s">
        <v>337</v>
      </c>
      <c r="B55" s="921" t="s">
        <v>43</v>
      </c>
      <c r="C55" s="921"/>
      <c r="D55" s="921"/>
      <c r="E55" s="917" t="str">
        <f ca="1">IFERROR(IF(SUMPRODUCT(SUMIF(INDIRECT("'"&amp;O[O]&amp;"'!$a:$a"),$A55,INDIRECT("'"&amp;O[O]&amp;"'!"&amp;ADDRESS(1, COLUMN(F:F), 2)&amp;":"&amp;ADDRESS(1, COLUMN(F:F), 2))))=0, "", SUMPRODUCT(SUMIF(INDIRECT("'"&amp;O[O]&amp;"'!$a:$a"),$A55,INDIRECT("'"&amp;O[O]&amp;"'!"&amp;ADDRESS(1, COLUMN(F:F), 2)&amp;":"&amp;ADDRESS(1, COLUMN(F:F), 2))))),)</f>
        <v/>
      </c>
      <c r="F55" s="917" t="str">
        <f ca="1">IFERROR(IF(SUMPRODUCT(SUMIF(INDIRECT("'"&amp;O[O]&amp;"'!$a:$a"),$A55,INDIRECT("'"&amp;O[O]&amp;"'!"&amp;ADDRESS(1, COLUMN(G:G), 2)&amp;":"&amp;ADDRESS(1, COLUMN(G:G), 2))))=0, "", SUMPRODUCT(SUMIF(INDIRECT("'"&amp;O[O]&amp;"'!$a:$a"),$A55,INDIRECT("'"&amp;O[O]&amp;"'!"&amp;ADDRESS(1, COLUMN(G:G), 2)&amp;":"&amp;ADDRESS(1, COLUMN(G:G), 2))))),)</f>
        <v/>
      </c>
      <c r="G55" s="914" t="str">
        <f t="shared" ref="G55:G89" ca="1" si="10">IF(SUM(H55:I55)=0, "", SUM(H55:I55))</f>
        <v/>
      </c>
      <c r="H55" s="917">
        <f ca="1">IFERROR(IF(SUMPRODUCT(SUMIF(INDIRECT("'"&amp;O[O]&amp;"'!$a:$a"),$A55,INDIRECT("'"&amp;O[O]&amp;"'!"&amp;ADDRESS(1, COLUMN(I:I), 2)&amp;":"&amp;ADDRESS(1, COLUMN(I:I), 2))))=0, "", SUMPRODUCT(SUMIF(INDIRECT("'"&amp;O[O]&amp;"'!$a:$a"),$A55,INDIRECT("'"&amp;O[O]&amp;"'!"&amp;ADDRESS(1, COLUMN(I:I), 2)&amp;":"&amp;ADDRESS(1, COLUMN(I:I), 2))))),)</f>
        <v>0</v>
      </c>
      <c r="I55" s="917" t="str">
        <f ca="1">IFERROR(IF(SUMPRODUCT(SUMIF(INDIRECT("'"&amp;O[O]&amp;"'!$a:$a"),$A55,INDIRECT("'"&amp;O[O]&amp;"'!"&amp;ADDRESS(1, COLUMN(J:J), 2)&amp;":"&amp;ADDRESS(1, COLUMN(J:J), 2))))=0, "", SUMPRODUCT(SUMIF(INDIRECT("'"&amp;O[O]&amp;"'!$a:$a"),$A55,INDIRECT("'"&amp;O[O]&amp;"'!"&amp;ADDRESS(1, COLUMN(J:J), 2)&amp;":"&amp;ADDRESS(1, COLUMN(J:J), 2))))),)</f>
        <v/>
      </c>
      <c r="J55" s="917" t="str">
        <f ca="1">IFERROR(IF(SUMPRODUCT(SUMIF(INDIRECT("'"&amp;O[O]&amp;"'!$a:$a"),$A55,INDIRECT("'"&amp;O[O]&amp;"'!"&amp;ADDRESS(1, COLUMN(K:K), 2)&amp;":"&amp;ADDRESS(1, COLUMN(K:K), 2))))=0, "", SUMPRODUCT(SUMIF(INDIRECT("'"&amp;O[O]&amp;"'!$a:$a"),$A55,INDIRECT("'"&amp;O[O]&amp;"'!"&amp;ADDRESS(1, COLUMN(K:K), 2)&amp;":"&amp;ADDRESS(1, COLUMN(K:K), 2))))),)</f>
        <v/>
      </c>
      <c r="K55" s="922" t="s">
        <v>776</v>
      </c>
      <c r="L55" s="922" t="s">
        <v>776</v>
      </c>
      <c r="M55" s="917" t="str">
        <f ca="1">IF(SUMPRODUCT(SUMIF(INDIRECT("'"&amp;O[O]&amp;"'!$a:$a"),$A55,INDIRECT("'"&amp;O[O]&amp;"'!"&amp;ADDRESS(1, COLUMN(L:L), 2)&amp;":"&amp;ADDRESS(1, COLUMN(L:L), 2))))=0, "", IFERROR(SUMPRODUCT(SUMIF(INDIRECT("'"&amp;O[O]&amp;"'!$a:$a"),$A55,INDIRECT("'"&amp;O[O]&amp;"'!"&amp;ADDRESS(1, COLUMN(L:L), 2)&amp;":"&amp;ADDRESS(1, COLUMN(L:L), 2)))),))</f>
        <v/>
      </c>
      <c r="N55" s="917" t="str">
        <f ca="1">IF(SUMPRODUCT(SUMIF(INDIRECT("'"&amp;O[O]&amp;"'!$a:$a"),$A55,INDIRECT("'"&amp;O[O]&amp;"'!"&amp;ADDRESS(1, COLUMN(M:M), 2)&amp;":"&amp;ADDRESS(1, COLUMN(M:M), 2))))=0, "", IFERROR(SUMPRODUCT(SUMIF(INDIRECT("'"&amp;O[O]&amp;"'!$a:$a"),$A55,INDIRECT("'"&amp;O[O]&amp;"'!"&amp;ADDRESS(1, COLUMN(M:M), 2)&amp;":"&amp;ADDRESS(1, COLUMN(M:M), 2)))),))</f>
        <v/>
      </c>
      <c r="O55" s="917" t="str">
        <f ca="1">IF(SUMPRODUCT(SUMIF(INDIRECT("'"&amp;O[O]&amp;"'!$a:$a"),$A55,INDIRECT("'"&amp;O[O]&amp;"'!"&amp;ADDRESS(1, COLUMN(N:N), 2)&amp;":"&amp;ADDRESS(1, COLUMN(N:N), 2))))=0, "", IFERROR(SUMPRODUCT(SUMIF(INDIRECT("'"&amp;O[O]&amp;"'!$a:$a"),$A55,INDIRECT("'"&amp;O[O]&amp;"'!"&amp;ADDRESS(1, COLUMN(N:N), 2)&amp;":"&amp;ADDRESS(1, COLUMN(N:N), 2)))),))</f>
        <v/>
      </c>
      <c r="P55" s="917" t="str">
        <f ca="1">IF(SUMPRODUCT(SUMIF(INDIRECT("'"&amp;O[O]&amp;"'!$a:$a"),$A55,INDIRECT("'"&amp;O[O]&amp;"'!"&amp;ADDRESS(1, COLUMN(O:O), 2)&amp;":"&amp;ADDRESS(1, COLUMN(O:O), 2))))=0, "", IFERROR(SUMPRODUCT(SUMIF(INDIRECT("'"&amp;O[O]&amp;"'!$a:$a"),$A55,INDIRECT("'"&amp;O[O]&amp;"'!"&amp;ADDRESS(1, COLUMN(O:O), 2)&amp;":"&amp;ADDRESS(1, COLUMN(O:O), 2)))),))</f>
        <v/>
      </c>
      <c r="Q55" s="917" t="str">
        <f ca="1">IF(SUMPRODUCT(SUMIF(INDIRECT("'"&amp;O[O]&amp;"'!$a:$a"),$A55,INDIRECT("'"&amp;O[O]&amp;"'!"&amp;ADDRESS(1, COLUMN(P:P), 2)&amp;":"&amp;ADDRESS(1, COLUMN(P:P), 2))))=0, "", IFERROR(SUMPRODUCT(SUMIF(INDIRECT("'"&amp;O[O]&amp;"'!$a:$a"),$A55,INDIRECT("'"&amp;O[O]&amp;"'!"&amp;ADDRESS(1, COLUMN(P:P), 2)&amp;":"&amp;ADDRESS(1, COLUMN(P:P), 2)))),))</f>
        <v/>
      </c>
      <c r="R55" s="917" t="str">
        <f ca="1">IF(SUMPRODUCT(SUMIF(INDIRECT("'"&amp;O[O]&amp;"'!$a:$a"),$A55,INDIRECT("'"&amp;O[O]&amp;"'!"&amp;ADDRESS(1, COLUMN(Q:Q), 2)&amp;":"&amp;ADDRESS(1, COLUMN(Q:Q), 2))))=0, "", IFERROR(SUMPRODUCT(SUMIF(INDIRECT("'"&amp;O[O]&amp;"'!$a:$a"),$A55,INDIRECT("'"&amp;O[O]&amp;"'!"&amp;ADDRESS(1, COLUMN(Q:Q), 2)&amp;":"&amp;ADDRESS(1, COLUMN(Q:Q), 2)))),))</f>
        <v/>
      </c>
      <c r="S55" s="917" t="str">
        <f ca="1">IF(SUMPRODUCT(SUMIF(INDIRECT("'"&amp;O[O]&amp;"'!$a:$a"),$A55,INDIRECT("'"&amp;O[O]&amp;"'!"&amp;ADDRESS(1, COLUMN(R:R), 2)&amp;":"&amp;ADDRESS(1, COLUMN(R:R), 2))))=0, "", IFERROR(SUMPRODUCT(SUMIF(INDIRECT("'"&amp;O[O]&amp;"'!$a:$a"),$A55,INDIRECT("'"&amp;O[O]&amp;"'!"&amp;ADDRESS(1, COLUMN(R:R), 2)&amp;":"&amp;ADDRESS(1, COLUMN(R:R), 2)))),))</f>
        <v/>
      </c>
      <c r="T55" s="917" t="str">
        <f ca="1">IF(SUMPRODUCT(SUMIF(INDIRECT("'"&amp;O[O]&amp;"'!$a:$a"),$A55,INDIRECT("'"&amp;O[O]&amp;"'!"&amp;ADDRESS(1, COLUMN(S:S), 2)&amp;":"&amp;ADDRESS(1, COLUMN(S:S), 2))))=0, "", IFERROR(SUMPRODUCT(SUMIF(INDIRECT("'"&amp;O[O]&amp;"'!$a:$a"),$A55,INDIRECT("'"&amp;O[O]&amp;"'!"&amp;ADDRESS(1, COLUMN(S:S), 2)&amp;":"&amp;ADDRESS(1, COLUMN(S:S), 2)))),))</f>
        <v/>
      </c>
      <c r="U55" s="917" t="str">
        <f ca="1">IF(SUMPRODUCT(SUMIF(INDIRECT("'"&amp;O[O]&amp;"'!$a:$a"),$A55,INDIRECT("'"&amp;O[O]&amp;"'!"&amp;ADDRESS(1, COLUMN(T:T), 2)&amp;":"&amp;ADDRESS(1, COLUMN(T:T), 2))))=0, "", IFERROR(SUMPRODUCT(SUMIF(INDIRECT("'"&amp;O[O]&amp;"'!$a:$a"),$A55,INDIRECT("'"&amp;O[O]&amp;"'!"&amp;ADDRESS(1, COLUMN(T:T), 2)&amp;":"&amp;ADDRESS(1, COLUMN(T:T), 2)))),))</f>
        <v/>
      </c>
      <c r="V55" s="113" t="str">
        <f t="shared" ref="V55:V89" ca="1" si="11">IF(SUM(W55:X55)=0, "", SUM(W55:X55))</f>
        <v/>
      </c>
      <c r="W55" s="917" t="str">
        <f ca="1">IF(SUMPRODUCT(SUMIF(INDIRECT("'"&amp;O[O]&amp;"'!$a:$a"),$A55,INDIRECT("'"&amp;O[O]&amp;"'!"&amp;ADDRESS(1, COLUMN(U:U), 2)&amp;":"&amp;ADDRESS(1, COLUMN(U:U), 2))))=0, "", IFERROR(SUMPRODUCT(SUMIF(INDIRECT("'"&amp;O[O]&amp;"'!$a:$a"),$A55,INDIRECT("'"&amp;O[O]&amp;"'!"&amp;ADDRESS(1, COLUMN(U:U), 2)&amp;":"&amp;ADDRESS(1, COLUMN(U:U), 2)))),))</f>
        <v/>
      </c>
      <c r="X55" s="917" t="str">
        <f ca="1">IF(SUMPRODUCT(SUMIF(INDIRECT("'"&amp;O[O]&amp;"'!$a:$a"),$A55,INDIRECT("'"&amp;O[O]&amp;"'!"&amp;ADDRESS(1, COLUMN(V:V), 2)&amp;":"&amp;ADDRESS(1, COLUMN(V:V), 2))))=0, "", IFERROR(SUMPRODUCT(SUMIF(INDIRECT("'"&amp;O[O]&amp;"'!$a:$a"),$A55,INDIRECT("'"&amp;O[O]&amp;"'!"&amp;ADDRESS(1, COLUMN(V:V), 2)&amp;":"&amp;ADDRESS(1, COLUMN(V:V), 2)))),))</f>
        <v/>
      </c>
      <c r="Y55" s="917" t="str">
        <f ca="1">IF(SUMPRODUCT(SUMIF(INDIRECT("'"&amp;O[O]&amp;"'!$a:$a"),$A55,INDIRECT("'"&amp;O[O]&amp;"'!"&amp;ADDRESS(1, COLUMN(W:W), 2)&amp;":"&amp;ADDRESS(1, COLUMN(W:W), 2))))=0, "", IFERROR(SUMPRODUCT(SUMIF(INDIRECT("'"&amp;O[O]&amp;"'!$a:$a"),$A55,INDIRECT("'"&amp;O[O]&amp;"'!"&amp;ADDRESS(1, COLUMN(W:W), 2)&amp;":"&amp;ADDRESS(1, COLUMN(W:W), 2)))),))</f>
        <v/>
      </c>
      <c r="Z55" s="917" t="str">
        <f ca="1">IF(SUMPRODUCT(SUMIF(INDIRECT("'"&amp;O[O]&amp;"'!$a:$a"),$A55,INDIRECT("'"&amp;O[O]&amp;"'!"&amp;ADDRESS(1, COLUMN(X:X), 2)&amp;":"&amp;ADDRESS(1, COLUMN(X:X), 2))))=0, "", IFERROR(SUMPRODUCT(SUMIF(INDIRECT("'"&amp;O[O]&amp;"'!$a:$a"),$A55,INDIRECT("'"&amp;O[O]&amp;"'!"&amp;ADDRESS(1, COLUMN(X:X), 2)&amp;":"&amp;ADDRESS(1, COLUMN(X:X), 2)))),))</f>
        <v/>
      </c>
      <c r="AA55" s="917" t="str">
        <f ca="1">IF(SUMPRODUCT(SUMIF(INDIRECT("'"&amp;O[O]&amp;"'!$a:$a"),$A55,INDIRECT("'"&amp;O[O]&amp;"'!"&amp;ADDRESS(1, COLUMN(Y:Y), 2)&amp;":"&amp;ADDRESS(1, COLUMN(Y:Y), 2))))=0, "", IFERROR(SUMPRODUCT(SUMIF(INDIRECT("'"&amp;O[O]&amp;"'!$a:$a"),$A55,INDIRECT("'"&amp;O[O]&amp;"'!"&amp;ADDRESS(1, COLUMN(Y:Y), 2)&amp;":"&amp;ADDRESS(1, COLUMN(Y:Y), 2)))),))</f>
        <v/>
      </c>
      <c r="AB55" s="917" t="str">
        <f ca="1">IF(SUMPRODUCT(SUMIF(INDIRECT("'"&amp;O[O]&amp;"'!$a:$a"),$A55,INDIRECT("'"&amp;O[O]&amp;"'!"&amp;ADDRESS(1, COLUMN(Z:Z), 2)&amp;":"&amp;ADDRESS(1, COLUMN(Z:Z), 2))))=0, "", IFERROR(SUMPRODUCT(SUMIF(INDIRECT("'"&amp;O[O]&amp;"'!$a:$a"),$A55,INDIRECT("'"&amp;O[O]&amp;"'!"&amp;ADDRESS(1, COLUMN(Z:Z), 2)&amp;":"&amp;ADDRESS(1, COLUMN(Z:Z), 2)))),))</f>
        <v/>
      </c>
      <c r="AC55" s="917" t="str">
        <f ca="1">IF(SUMPRODUCT(SUMIF(INDIRECT("'"&amp;O[O]&amp;"'!$a:$a"),$A55,INDIRECT("'"&amp;O[O]&amp;"'!"&amp;ADDRESS(1, COLUMN(AA:AA), 2)&amp;":"&amp;ADDRESS(1, COLUMN(AA:AA), 2))))=0, "", IFERROR(SUMPRODUCT(SUMIF(INDIRECT("'"&amp;O[O]&amp;"'!$a:$a"),$A55,INDIRECT("'"&amp;O[O]&amp;"'!"&amp;ADDRESS(1, COLUMN(AA:AA), 2)&amp;":"&amp;ADDRESS(1, COLUMN(AA:AA), 2)))),))</f>
        <v/>
      </c>
      <c r="AD55" s="917" t="str">
        <f ca="1">IF(SUMPRODUCT(SUMIF(INDIRECT("'"&amp;O[O]&amp;"'!$a:$a"),$A55,INDIRECT("'"&amp;O[O]&amp;"'!"&amp;ADDRESS(1, COLUMN(AB:AB), 2)&amp;":"&amp;ADDRESS(1, COLUMN(AB:AB), 2))))=0, "", IFERROR(SUMPRODUCT(SUMIF(INDIRECT("'"&amp;O[O]&amp;"'!$a:$a"),$A55,INDIRECT("'"&amp;O[O]&amp;"'!"&amp;ADDRESS(1, COLUMN(AB:AB), 2)&amp;":"&amp;ADDRESS(1, COLUMN(AB:AB), 2)))),))</f>
        <v/>
      </c>
      <c r="AE55" s="917" t="str">
        <f ca="1">IF(SUMPRODUCT(SUMIF(INDIRECT("'"&amp;O[O]&amp;"'!$a:$a"),$A55,INDIRECT("'"&amp;O[O]&amp;"'!"&amp;ADDRESS(1, COLUMN(AC:AC), 2)&amp;":"&amp;ADDRESS(1, COLUMN(AC:AC), 2))))=0, "", IFERROR(SUMPRODUCT(SUMIF(INDIRECT("'"&amp;O[O]&amp;"'!$a:$a"),$A55,INDIRECT("'"&amp;O[O]&amp;"'!"&amp;ADDRESS(1, COLUMN(AC:AC), 2)&amp;":"&amp;ADDRESS(1, COLUMN(AC:AC), 2)))),))</f>
        <v/>
      </c>
      <c r="AF55" s="917" t="str">
        <f ca="1">IF(SUMPRODUCT(SUMIF(INDIRECT("'"&amp;O[O]&amp;"'!$a:$a"),$A55,INDIRECT("'"&amp;O[O]&amp;"'!"&amp;ADDRESS(1, COLUMN(AD:AD), 2)&amp;":"&amp;ADDRESS(1, COLUMN(AD:AD), 2))))=0, "", IFERROR(SUMPRODUCT(SUMIF(INDIRECT("'"&amp;O[O]&amp;"'!$a:$a"),$A55,INDIRECT("'"&amp;O[O]&amp;"'!"&amp;ADDRESS(1, COLUMN(AD:AD), 2)&amp;":"&amp;ADDRESS(1, COLUMN(AD:AD), 2)))),))</f>
        <v/>
      </c>
      <c r="AG55" s="917" t="str">
        <f ca="1">IF(SUMPRODUCT(SUMIF(INDIRECT("'"&amp;O[O]&amp;"'!$a:$a"),$A55,INDIRECT("'"&amp;O[O]&amp;"'!"&amp;ADDRESS(1, COLUMN(AE:AE), 2)&amp;":"&amp;ADDRESS(1, COLUMN(AE:AE), 2))))=0, "", IFERROR(SUMPRODUCT(SUMIF(INDIRECT("'"&amp;O[O]&amp;"'!$a:$a"),$A55,INDIRECT("'"&amp;O[O]&amp;"'!"&amp;ADDRESS(1, COLUMN(AE:AE), 2)&amp;":"&amp;ADDRESS(1, COLUMN(AE:AE), 2)))),))</f>
        <v/>
      </c>
      <c r="AH55" s="917" t="str">
        <f ca="1">IF(SUMPRODUCT(SUMIF(INDIRECT("'"&amp;O[O]&amp;"'!$a:$a"),$A55,INDIRECT("'"&amp;O[O]&amp;"'!"&amp;ADDRESS(1, COLUMN(AF:AF), 2)&amp;":"&amp;ADDRESS(1, COLUMN(AF:AF), 2))))=0, "", IFERROR(SUMPRODUCT(SUMIF(INDIRECT("'"&amp;O[O]&amp;"'!$a:$a"),$A55,INDIRECT("'"&amp;O[O]&amp;"'!"&amp;ADDRESS(1, COLUMN(AF:AF), 2)&amp;":"&amp;ADDRESS(1, COLUMN(AF:AF), 2)))),))</f>
        <v/>
      </c>
      <c r="AI55" s="917" t="str">
        <f ca="1">IF(SUMPRODUCT(SUMIF(INDIRECT("'"&amp;O[O]&amp;"'!$a:$a"),$A55,INDIRECT("'"&amp;O[O]&amp;"'!"&amp;ADDRESS(1, COLUMN(AG:AG), 2)&amp;":"&amp;ADDRESS(1, COLUMN(AG:AG), 2))))=0, "", IFERROR(SUMPRODUCT(SUMIF(INDIRECT("'"&amp;O[O]&amp;"'!$a:$a"),$A55,INDIRECT("'"&amp;O[O]&amp;"'!"&amp;ADDRESS(1, COLUMN(AG:AG), 2)&amp;":"&amp;ADDRESS(1, COLUMN(AG:AG), 2)))),))</f>
        <v/>
      </c>
      <c r="AJ55" s="917" t="str">
        <f ca="1">IF(SUMPRODUCT(SUMIF(INDIRECT("'"&amp;O[O]&amp;"'!$a:$a"),$A55,INDIRECT("'"&amp;O[O]&amp;"'!"&amp;ADDRESS(1, COLUMN(AH:AH), 2)&amp;":"&amp;ADDRESS(1, COLUMN(AH:AH), 2))))=0, "", IFERROR(SUMPRODUCT(SUMIF(INDIRECT("'"&amp;O[O]&amp;"'!$a:$a"),$A55,INDIRECT("'"&amp;O[O]&amp;"'!"&amp;ADDRESS(1, COLUMN(AH:AH), 2)&amp;":"&amp;ADDRESS(1, COLUMN(AH:AH), 2)))),))</f>
        <v/>
      </c>
      <c r="AK55" s="917" t="str">
        <f ca="1">IF(SUMPRODUCT(SUMIF(INDIRECT("'"&amp;O[O]&amp;"'!$a:$a"),$A55,INDIRECT("'"&amp;O[O]&amp;"'!"&amp;ADDRESS(1, COLUMN(AI:AI), 2)&amp;":"&amp;ADDRESS(1, COLUMN(AI:AI), 2))))=0, "", IFERROR(SUMPRODUCT(SUMIF(INDIRECT("'"&amp;O[O]&amp;"'!$a:$a"),$A55,INDIRECT("'"&amp;O[O]&amp;"'!"&amp;ADDRESS(1, COLUMN(AI:AI), 2)&amp;":"&amp;ADDRESS(1, COLUMN(AI:AI), 2)))),))</f>
        <v/>
      </c>
      <c r="AL55" s="919" t="str">
        <f ca="1">IF(SUMPRODUCT(SUMIF(INDIRECT("'"&amp;O[O]&amp;"'!$a:$a"),$A55,INDIRECT("'"&amp;O[O]&amp;"'!"&amp;ADDRESS(1, COLUMN(AJ:AJ), 2)&amp;":"&amp;ADDRESS(1, COLUMN(AJ:AJ), 2))))=0, "", IFERROR(SUMPRODUCT(SUMIF(INDIRECT("'"&amp;O[O]&amp;"'!$a:$a"),$A55,INDIRECT("'"&amp;O[O]&amp;"'!"&amp;ADDRESS(1, COLUMN(AJ:AJ), 2)&amp;":"&amp;ADDRESS(1, COLUMN(AJ:AJ), 2)))),))</f>
        <v/>
      </c>
    </row>
    <row r="56" spans="1:38" s="763" customFormat="1">
      <c r="A56" s="920" t="s">
        <v>781</v>
      </c>
      <c r="B56" s="921" t="s">
        <v>43</v>
      </c>
      <c r="C56" s="921"/>
      <c r="D56" s="921"/>
      <c r="E56" s="917" t="str">
        <f ca="1">IFERROR(IF(SUMPRODUCT(SUMIF(INDIRECT("'"&amp;O[O]&amp;"'!$a:$a"),$A56,INDIRECT("'"&amp;O[O]&amp;"'!"&amp;ADDRESS(1, COLUMN(F:F), 2)&amp;":"&amp;ADDRESS(1, COLUMN(F:F), 2))))=0, "", SUMPRODUCT(SUMIF(INDIRECT("'"&amp;O[O]&amp;"'!$a:$a"),$A56,INDIRECT("'"&amp;O[O]&amp;"'!"&amp;ADDRESS(1, COLUMN(F:F), 2)&amp;":"&amp;ADDRESS(1, COLUMN(F:F), 2))))),)</f>
        <v/>
      </c>
      <c r="F56" s="917">
        <f ca="1">IFERROR(IF(SUMPRODUCT(SUMIF(INDIRECT("'"&amp;O[O]&amp;"'!$a:$a"),$A56,INDIRECT("'"&amp;O[O]&amp;"'!"&amp;ADDRESS(1, COLUMN(G:G), 2)&amp;":"&amp;ADDRESS(1, COLUMN(G:G), 2))))=0, "", SUMPRODUCT(SUMIF(INDIRECT("'"&amp;O[O]&amp;"'!$a:$a"),$A56,INDIRECT("'"&amp;O[O]&amp;"'!"&amp;ADDRESS(1, COLUMN(G:G), 2)&amp;":"&amp;ADDRESS(1, COLUMN(G:G), 2))))),)</f>
        <v>5000</v>
      </c>
      <c r="G56" s="914">
        <f t="shared" ca="1" si="10"/>
        <v>1</v>
      </c>
      <c r="H56" s="917" t="str">
        <f ca="1">IFERROR(IF(SUMPRODUCT(SUMIF(INDIRECT("'"&amp;O[O]&amp;"'!$a:$a"),$A56,INDIRECT("'"&amp;O[O]&amp;"'!"&amp;ADDRESS(1, COLUMN(I:I), 2)&amp;":"&amp;ADDRESS(1, COLUMN(I:I), 2))))=0, "", SUMPRODUCT(SUMIF(INDIRECT("'"&amp;O[O]&amp;"'!$a:$a"),$A56,INDIRECT("'"&amp;O[O]&amp;"'!"&amp;ADDRESS(1, COLUMN(I:I), 2)&amp;":"&amp;ADDRESS(1, COLUMN(I:I), 2))))),)</f>
        <v/>
      </c>
      <c r="I56" s="917">
        <f ca="1">IFERROR(IF(SUMPRODUCT(SUMIF(INDIRECT("'"&amp;O[O]&amp;"'!$a:$a"),$A56,INDIRECT("'"&amp;O[O]&amp;"'!"&amp;ADDRESS(1, COLUMN(J:J), 2)&amp;":"&amp;ADDRESS(1, COLUMN(J:J), 2))))=0, "", SUMPRODUCT(SUMIF(INDIRECT("'"&amp;O[O]&amp;"'!$a:$a"),$A56,INDIRECT("'"&amp;O[O]&amp;"'!"&amp;ADDRESS(1, COLUMN(J:J), 2)&amp;":"&amp;ADDRESS(1, COLUMN(J:J), 2))))),)</f>
        <v>1</v>
      </c>
      <c r="J56" s="917" t="str">
        <f ca="1">IFERROR(IF(SUMPRODUCT(SUMIF(INDIRECT("'"&amp;O[O]&amp;"'!$a:$a"),$A56,INDIRECT("'"&amp;O[O]&amp;"'!"&amp;ADDRESS(1, COLUMN(K:K), 2)&amp;":"&amp;ADDRESS(1, COLUMN(K:K), 2))))=0, "", SUMPRODUCT(SUMIF(INDIRECT("'"&amp;O[O]&amp;"'!$a:$a"),$A56,INDIRECT("'"&amp;O[O]&amp;"'!"&amp;ADDRESS(1, COLUMN(K:K), 2)&amp;":"&amp;ADDRESS(1, COLUMN(K:K), 2))))),)</f>
        <v/>
      </c>
      <c r="K56" s="922" t="s">
        <v>776</v>
      </c>
      <c r="L56" s="922" t="s">
        <v>776</v>
      </c>
      <c r="M56" s="917" t="str">
        <f ca="1">IF(SUMPRODUCT(SUMIF(INDIRECT("'"&amp;O[O]&amp;"'!$a:$a"),$A56,INDIRECT("'"&amp;O[O]&amp;"'!"&amp;ADDRESS(1, COLUMN(L:L), 2)&amp;":"&amp;ADDRESS(1, COLUMN(L:L), 2))))=0, "", IFERROR(SUMPRODUCT(SUMIF(INDIRECT("'"&amp;O[O]&amp;"'!$a:$a"),$A56,INDIRECT("'"&amp;O[O]&amp;"'!"&amp;ADDRESS(1, COLUMN(L:L), 2)&amp;":"&amp;ADDRESS(1, COLUMN(L:L), 2)))),))</f>
        <v/>
      </c>
      <c r="N56" s="917" t="str">
        <f ca="1">IF(SUMPRODUCT(SUMIF(INDIRECT("'"&amp;O[O]&amp;"'!$a:$a"),$A56,INDIRECT("'"&amp;O[O]&amp;"'!"&amp;ADDRESS(1, COLUMN(M:M), 2)&amp;":"&amp;ADDRESS(1, COLUMN(M:M), 2))))=0, "", IFERROR(SUMPRODUCT(SUMIF(INDIRECT("'"&amp;O[O]&amp;"'!$a:$a"),$A56,INDIRECT("'"&amp;O[O]&amp;"'!"&amp;ADDRESS(1, COLUMN(M:M), 2)&amp;":"&amp;ADDRESS(1, COLUMN(M:M), 2)))),))</f>
        <v/>
      </c>
      <c r="O56" s="917" t="str">
        <f ca="1">IF(SUMPRODUCT(SUMIF(INDIRECT("'"&amp;O[O]&amp;"'!$a:$a"),$A56,INDIRECT("'"&amp;O[O]&amp;"'!"&amp;ADDRESS(1, COLUMN(N:N), 2)&amp;":"&amp;ADDRESS(1, COLUMN(N:N), 2))))=0, "", IFERROR(SUMPRODUCT(SUMIF(INDIRECT("'"&amp;O[O]&amp;"'!$a:$a"),$A56,INDIRECT("'"&amp;O[O]&amp;"'!"&amp;ADDRESS(1, COLUMN(N:N), 2)&amp;":"&amp;ADDRESS(1, COLUMN(N:N), 2)))),))</f>
        <v/>
      </c>
      <c r="P56" s="917" t="str">
        <f ca="1">IF(SUMPRODUCT(SUMIF(INDIRECT("'"&amp;O[O]&amp;"'!$a:$a"),$A56,INDIRECT("'"&amp;O[O]&amp;"'!"&amp;ADDRESS(1, COLUMN(O:O), 2)&amp;":"&amp;ADDRESS(1, COLUMN(O:O), 2))))=0, "", IFERROR(SUMPRODUCT(SUMIF(INDIRECT("'"&amp;O[O]&amp;"'!$a:$a"),$A56,INDIRECT("'"&amp;O[O]&amp;"'!"&amp;ADDRESS(1, COLUMN(O:O), 2)&amp;":"&amp;ADDRESS(1, COLUMN(O:O), 2)))),))</f>
        <v/>
      </c>
      <c r="Q56" s="917" t="str">
        <f ca="1">IF(SUMPRODUCT(SUMIF(INDIRECT("'"&amp;O[O]&amp;"'!$a:$a"),$A56,INDIRECT("'"&amp;O[O]&amp;"'!"&amp;ADDRESS(1, COLUMN(P:P), 2)&amp;":"&amp;ADDRESS(1, COLUMN(P:P), 2))))=0, "", IFERROR(SUMPRODUCT(SUMIF(INDIRECT("'"&amp;O[O]&amp;"'!$a:$a"),$A56,INDIRECT("'"&amp;O[O]&amp;"'!"&amp;ADDRESS(1, COLUMN(P:P), 2)&amp;":"&amp;ADDRESS(1, COLUMN(P:P), 2)))),))</f>
        <v/>
      </c>
      <c r="R56" s="917" t="str">
        <f ca="1">IF(SUMPRODUCT(SUMIF(INDIRECT("'"&amp;O[O]&amp;"'!$a:$a"),$A56,INDIRECT("'"&amp;O[O]&amp;"'!"&amp;ADDRESS(1, COLUMN(Q:Q), 2)&amp;":"&amp;ADDRESS(1, COLUMN(Q:Q), 2))))=0, "", IFERROR(SUMPRODUCT(SUMIF(INDIRECT("'"&amp;O[O]&amp;"'!$a:$a"),$A56,INDIRECT("'"&amp;O[O]&amp;"'!"&amp;ADDRESS(1, COLUMN(Q:Q), 2)&amp;":"&amp;ADDRESS(1, COLUMN(Q:Q), 2)))),))</f>
        <v/>
      </c>
      <c r="S56" s="917" t="str">
        <f ca="1">IF(SUMPRODUCT(SUMIF(INDIRECT("'"&amp;O[O]&amp;"'!$a:$a"),$A56,INDIRECT("'"&amp;O[O]&amp;"'!"&amp;ADDRESS(1, COLUMN(R:R), 2)&amp;":"&amp;ADDRESS(1, COLUMN(R:R), 2))))=0, "", IFERROR(SUMPRODUCT(SUMIF(INDIRECT("'"&amp;O[O]&amp;"'!$a:$a"),$A56,INDIRECT("'"&amp;O[O]&amp;"'!"&amp;ADDRESS(1, COLUMN(R:R), 2)&amp;":"&amp;ADDRESS(1, COLUMN(R:R), 2)))),))</f>
        <v/>
      </c>
      <c r="T56" s="917" t="str">
        <f ca="1">IF(SUMPRODUCT(SUMIF(INDIRECT("'"&amp;O[O]&amp;"'!$a:$a"),$A56,INDIRECT("'"&amp;O[O]&amp;"'!"&amp;ADDRESS(1, COLUMN(S:S), 2)&amp;":"&amp;ADDRESS(1, COLUMN(S:S), 2))))=0, "", IFERROR(SUMPRODUCT(SUMIF(INDIRECT("'"&amp;O[O]&amp;"'!$a:$a"),$A56,INDIRECT("'"&amp;O[O]&amp;"'!"&amp;ADDRESS(1, COLUMN(S:S), 2)&amp;":"&amp;ADDRESS(1, COLUMN(S:S), 2)))),))</f>
        <v/>
      </c>
      <c r="U56" s="917" t="str">
        <f ca="1">IF(SUMPRODUCT(SUMIF(INDIRECT("'"&amp;O[O]&amp;"'!$a:$a"),$A56,INDIRECT("'"&amp;O[O]&amp;"'!"&amp;ADDRESS(1, COLUMN(T:T), 2)&amp;":"&amp;ADDRESS(1, COLUMN(T:T), 2))))=0, "", IFERROR(SUMPRODUCT(SUMIF(INDIRECT("'"&amp;O[O]&amp;"'!$a:$a"),$A56,INDIRECT("'"&amp;O[O]&amp;"'!"&amp;ADDRESS(1, COLUMN(T:T), 2)&amp;":"&amp;ADDRESS(1, COLUMN(T:T), 2)))),))</f>
        <v/>
      </c>
      <c r="V56" s="113" t="str">
        <f t="shared" ca="1" si="11"/>
        <v/>
      </c>
      <c r="W56" s="917" t="str">
        <f ca="1">IF(SUMPRODUCT(SUMIF(INDIRECT("'"&amp;O[O]&amp;"'!$a:$a"),$A56,INDIRECT("'"&amp;O[O]&amp;"'!"&amp;ADDRESS(1, COLUMN(U:U), 2)&amp;":"&amp;ADDRESS(1, COLUMN(U:U), 2))))=0, "", IFERROR(SUMPRODUCT(SUMIF(INDIRECT("'"&amp;O[O]&amp;"'!$a:$a"),$A56,INDIRECT("'"&amp;O[O]&amp;"'!"&amp;ADDRESS(1, COLUMN(U:U), 2)&amp;":"&amp;ADDRESS(1, COLUMN(U:U), 2)))),))</f>
        <v/>
      </c>
      <c r="X56" s="917" t="str">
        <f ca="1">IF(SUMPRODUCT(SUMIF(INDIRECT("'"&amp;O[O]&amp;"'!$a:$a"),$A56,INDIRECT("'"&amp;O[O]&amp;"'!"&amp;ADDRESS(1, COLUMN(V:V), 2)&amp;":"&amp;ADDRESS(1, COLUMN(V:V), 2))))=0, "", IFERROR(SUMPRODUCT(SUMIF(INDIRECT("'"&amp;O[O]&amp;"'!$a:$a"),$A56,INDIRECT("'"&amp;O[O]&amp;"'!"&amp;ADDRESS(1, COLUMN(V:V), 2)&amp;":"&amp;ADDRESS(1, COLUMN(V:V), 2)))),))</f>
        <v/>
      </c>
      <c r="Y56" s="917" t="str">
        <f ca="1">IF(SUMPRODUCT(SUMIF(INDIRECT("'"&amp;O[O]&amp;"'!$a:$a"),$A56,INDIRECT("'"&amp;O[O]&amp;"'!"&amp;ADDRESS(1, COLUMN(W:W), 2)&amp;":"&amp;ADDRESS(1, COLUMN(W:W), 2))))=0, "", IFERROR(SUMPRODUCT(SUMIF(INDIRECT("'"&amp;O[O]&amp;"'!$a:$a"),$A56,INDIRECT("'"&amp;O[O]&amp;"'!"&amp;ADDRESS(1, COLUMN(W:W), 2)&amp;":"&amp;ADDRESS(1, COLUMN(W:W), 2)))),))</f>
        <v/>
      </c>
      <c r="Z56" s="917" t="str">
        <f ca="1">IF(SUMPRODUCT(SUMIF(INDIRECT("'"&amp;O[O]&amp;"'!$a:$a"),$A56,INDIRECT("'"&amp;O[O]&amp;"'!"&amp;ADDRESS(1, COLUMN(X:X), 2)&amp;":"&amp;ADDRESS(1, COLUMN(X:X), 2))))=0, "", IFERROR(SUMPRODUCT(SUMIF(INDIRECT("'"&amp;O[O]&amp;"'!$a:$a"),$A56,INDIRECT("'"&amp;O[O]&amp;"'!"&amp;ADDRESS(1, COLUMN(X:X), 2)&amp;":"&amp;ADDRESS(1, COLUMN(X:X), 2)))),))</f>
        <v/>
      </c>
      <c r="AA56" s="917" t="str">
        <f ca="1">IF(SUMPRODUCT(SUMIF(INDIRECT("'"&amp;O[O]&amp;"'!$a:$a"),$A56,INDIRECT("'"&amp;O[O]&amp;"'!"&amp;ADDRESS(1, COLUMN(Y:Y), 2)&amp;":"&amp;ADDRESS(1, COLUMN(Y:Y), 2))))=0, "", IFERROR(SUMPRODUCT(SUMIF(INDIRECT("'"&amp;O[O]&amp;"'!$a:$a"),$A56,INDIRECT("'"&amp;O[O]&amp;"'!"&amp;ADDRESS(1, COLUMN(Y:Y), 2)&amp;":"&amp;ADDRESS(1, COLUMN(Y:Y), 2)))),))</f>
        <v/>
      </c>
      <c r="AB56" s="917" t="str">
        <f ca="1">IF(SUMPRODUCT(SUMIF(INDIRECT("'"&amp;O[O]&amp;"'!$a:$a"),$A56,INDIRECT("'"&amp;O[O]&amp;"'!"&amp;ADDRESS(1, COLUMN(Z:Z), 2)&amp;":"&amp;ADDRESS(1, COLUMN(Z:Z), 2))))=0, "", IFERROR(SUMPRODUCT(SUMIF(INDIRECT("'"&amp;O[O]&amp;"'!$a:$a"),$A56,INDIRECT("'"&amp;O[O]&amp;"'!"&amp;ADDRESS(1, COLUMN(Z:Z), 2)&amp;":"&amp;ADDRESS(1, COLUMN(Z:Z), 2)))),))</f>
        <v/>
      </c>
      <c r="AC56" s="917" t="str">
        <f ca="1">IF(SUMPRODUCT(SUMIF(INDIRECT("'"&amp;O[O]&amp;"'!$a:$a"),$A56,INDIRECT("'"&amp;O[O]&amp;"'!"&amp;ADDRESS(1, COLUMN(AA:AA), 2)&amp;":"&amp;ADDRESS(1, COLUMN(AA:AA), 2))))=0, "", IFERROR(SUMPRODUCT(SUMIF(INDIRECT("'"&amp;O[O]&amp;"'!$a:$a"),$A56,INDIRECT("'"&amp;O[O]&amp;"'!"&amp;ADDRESS(1, COLUMN(AA:AA), 2)&amp;":"&amp;ADDRESS(1, COLUMN(AA:AA), 2)))),))</f>
        <v/>
      </c>
      <c r="AD56" s="917" t="str">
        <f ca="1">IF(SUMPRODUCT(SUMIF(INDIRECT("'"&amp;O[O]&amp;"'!$a:$a"),$A56,INDIRECT("'"&amp;O[O]&amp;"'!"&amp;ADDRESS(1, COLUMN(AB:AB), 2)&amp;":"&amp;ADDRESS(1, COLUMN(AB:AB), 2))))=0, "", IFERROR(SUMPRODUCT(SUMIF(INDIRECT("'"&amp;O[O]&amp;"'!$a:$a"),$A56,INDIRECT("'"&amp;O[O]&amp;"'!"&amp;ADDRESS(1, COLUMN(AB:AB), 2)&amp;":"&amp;ADDRESS(1, COLUMN(AB:AB), 2)))),))</f>
        <v/>
      </c>
      <c r="AE56" s="917" t="str">
        <f ca="1">IF(SUMPRODUCT(SUMIF(INDIRECT("'"&amp;O[O]&amp;"'!$a:$a"),$A56,INDIRECT("'"&amp;O[O]&amp;"'!"&amp;ADDRESS(1, COLUMN(AC:AC), 2)&amp;":"&amp;ADDRESS(1, COLUMN(AC:AC), 2))))=0, "", IFERROR(SUMPRODUCT(SUMIF(INDIRECT("'"&amp;O[O]&amp;"'!$a:$a"),$A56,INDIRECT("'"&amp;O[O]&amp;"'!"&amp;ADDRESS(1, COLUMN(AC:AC), 2)&amp;":"&amp;ADDRESS(1, COLUMN(AC:AC), 2)))),))</f>
        <v/>
      </c>
      <c r="AF56" s="917" t="str">
        <f ca="1">IF(SUMPRODUCT(SUMIF(INDIRECT("'"&amp;O[O]&amp;"'!$a:$a"),$A56,INDIRECT("'"&amp;O[O]&amp;"'!"&amp;ADDRESS(1, COLUMN(AD:AD), 2)&amp;":"&amp;ADDRESS(1, COLUMN(AD:AD), 2))))=0, "", IFERROR(SUMPRODUCT(SUMIF(INDIRECT("'"&amp;O[O]&amp;"'!$a:$a"),$A56,INDIRECT("'"&amp;O[O]&amp;"'!"&amp;ADDRESS(1, COLUMN(AD:AD), 2)&amp;":"&amp;ADDRESS(1, COLUMN(AD:AD), 2)))),))</f>
        <v/>
      </c>
      <c r="AG56" s="917" t="str">
        <f ca="1">IF(SUMPRODUCT(SUMIF(INDIRECT("'"&amp;O[O]&amp;"'!$a:$a"),$A56,INDIRECT("'"&amp;O[O]&amp;"'!"&amp;ADDRESS(1, COLUMN(AE:AE), 2)&amp;":"&amp;ADDRESS(1, COLUMN(AE:AE), 2))))=0, "", IFERROR(SUMPRODUCT(SUMIF(INDIRECT("'"&amp;O[O]&amp;"'!$a:$a"),$A56,INDIRECT("'"&amp;O[O]&amp;"'!"&amp;ADDRESS(1, COLUMN(AE:AE), 2)&amp;":"&amp;ADDRESS(1, COLUMN(AE:AE), 2)))),))</f>
        <v/>
      </c>
      <c r="AH56" s="917" t="str">
        <f ca="1">IF(SUMPRODUCT(SUMIF(INDIRECT("'"&amp;O[O]&amp;"'!$a:$a"),$A56,INDIRECT("'"&amp;O[O]&amp;"'!"&amp;ADDRESS(1, COLUMN(AF:AF), 2)&amp;":"&amp;ADDRESS(1, COLUMN(AF:AF), 2))))=0, "", IFERROR(SUMPRODUCT(SUMIF(INDIRECT("'"&amp;O[O]&amp;"'!$a:$a"),$A56,INDIRECT("'"&amp;O[O]&amp;"'!"&amp;ADDRESS(1, COLUMN(AF:AF), 2)&amp;":"&amp;ADDRESS(1, COLUMN(AF:AF), 2)))),))</f>
        <v/>
      </c>
      <c r="AI56" s="917" t="str">
        <f ca="1">IF(SUMPRODUCT(SUMIF(INDIRECT("'"&amp;O[O]&amp;"'!$a:$a"),$A56,INDIRECT("'"&amp;O[O]&amp;"'!"&amp;ADDRESS(1, COLUMN(AG:AG), 2)&amp;":"&amp;ADDRESS(1, COLUMN(AG:AG), 2))))=0, "", IFERROR(SUMPRODUCT(SUMIF(INDIRECT("'"&amp;O[O]&amp;"'!$a:$a"),$A56,INDIRECT("'"&amp;O[O]&amp;"'!"&amp;ADDRESS(1, COLUMN(AG:AG), 2)&amp;":"&amp;ADDRESS(1, COLUMN(AG:AG), 2)))),))</f>
        <v/>
      </c>
      <c r="AJ56" s="917" t="str">
        <f ca="1">IF(SUMPRODUCT(SUMIF(INDIRECT("'"&amp;O[O]&amp;"'!$a:$a"),$A56,INDIRECT("'"&amp;O[O]&amp;"'!"&amp;ADDRESS(1, COLUMN(AH:AH), 2)&amp;":"&amp;ADDRESS(1, COLUMN(AH:AH), 2))))=0, "", IFERROR(SUMPRODUCT(SUMIF(INDIRECT("'"&amp;O[O]&amp;"'!$a:$a"),$A56,INDIRECT("'"&amp;O[O]&amp;"'!"&amp;ADDRESS(1, COLUMN(AH:AH), 2)&amp;":"&amp;ADDRESS(1, COLUMN(AH:AH), 2)))),))</f>
        <v/>
      </c>
      <c r="AK56" s="917" t="str">
        <f ca="1">IF(SUMPRODUCT(SUMIF(INDIRECT("'"&amp;O[O]&amp;"'!$a:$a"),$A56,INDIRECT("'"&amp;O[O]&amp;"'!"&amp;ADDRESS(1, COLUMN(AI:AI), 2)&amp;":"&amp;ADDRESS(1, COLUMN(AI:AI), 2))))=0, "", IFERROR(SUMPRODUCT(SUMIF(INDIRECT("'"&amp;O[O]&amp;"'!$a:$a"),$A56,INDIRECT("'"&amp;O[O]&amp;"'!"&amp;ADDRESS(1, COLUMN(AI:AI), 2)&amp;":"&amp;ADDRESS(1, COLUMN(AI:AI), 2)))),))</f>
        <v/>
      </c>
      <c r="AL56" s="919" t="str">
        <f ca="1">IF(SUMPRODUCT(SUMIF(INDIRECT("'"&amp;O[O]&amp;"'!$a:$a"),$A56,INDIRECT("'"&amp;O[O]&amp;"'!"&amp;ADDRESS(1, COLUMN(AJ:AJ), 2)&amp;":"&amp;ADDRESS(1, COLUMN(AJ:AJ), 2))))=0, "", IFERROR(SUMPRODUCT(SUMIF(INDIRECT("'"&amp;O[O]&amp;"'!$a:$a"),$A56,INDIRECT("'"&amp;O[O]&amp;"'!"&amp;ADDRESS(1, COLUMN(AJ:AJ), 2)&amp;":"&amp;ADDRESS(1, COLUMN(AJ:AJ), 2)))),))</f>
        <v/>
      </c>
    </row>
    <row r="57" spans="1:38" s="763" customFormat="1">
      <c r="A57" s="920" t="s">
        <v>483</v>
      </c>
      <c r="B57" s="921" t="s">
        <v>350</v>
      </c>
      <c r="C57" s="921"/>
      <c r="D57" s="921"/>
      <c r="E57" s="917" t="str">
        <f ca="1">IFERROR(IF(SUMPRODUCT(SUMIF(INDIRECT("'"&amp;O[O]&amp;"'!$a:$a"),$A57,INDIRECT("'"&amp;O[O]&amp;"'!"&amp;ADDRESS(1, COLUMN(F:F), 2)&amp;":"&amp;ADDRESS(1, COLUMN(F:F), 2))))=0, "", SUMPRODUCT(SUMIF(INDIRECT("'"&amp;O[O]&amp;"'!$a:$a"),$A57,INDIRECT("'"&amp;O[O]&amp;"'!"&amp;ADDRESS(1, COLUMN(F:F), 2)&amp;":"&amp;ADDRESS(1, COLUMN(F:F), 2))))),)</f>
        <v/>
      </c>
      <c r="F57" s="917" t="str">
        <f ca="1">IFERROR(IF(SUMPRODUCT(SUMIF(INDIRECT("'"&amp;O[O]&amp;"'!$a:$a"),$A57,INDIRECT("'"&amp;O[O]&amp;"'!"&amp;ADDRESS(1, COLUMN(G:G), 2)&amp;":"&amp;ADDRESS(1, COLUMN(G:G), 2))))=0, "", SUMPRODUCT(SUMIF(INDIRECT("'"&amp;O[O]&amp;"'!$a:$a"),$A57,INDIRECT("'"&amp;O[O]&amp;"'!"&amp;ADDRESS(1, COLUMN(G:G), 2)&amp;":"&amp;ADDRESS(1, COLUMN(G:G), 2))))),)</f>
        <v/>
      </c>
      <c r="G57" s="914" t="str">
        <f t="shared" ca="1" si="10"/>
        <v/>
      </c>
      <c r="H57" s="917" t="str">
        <f ca="1">IFERROR(IF(SUMPRODUCT(SUMIF(INDIRECT("'"&amp;O[O]&amp;"'!$a:$a"),$A57,INDIRECT("'"&amp;O[O]&amp;"'!"&amp;ADDRESS(1, COLUMN(I:I), 2)&amp;":"&amp;ADDRESS(1, COLUMN(I:I), 2))))=0, "", SUMPRODUCT(SUMIF(INDIRECT("'"&amp;O[O]&amp;"'!$a:$a"),$A57,INDIRECT("'"&amp;O[O]&amp;"'!"&amp;ADDRESS(1, COLUMN(I:I), 2)&amp;":"&amp;ADDRESS(1, COLUMN(I:I), 2))))),)</f>
        <v/>
      </c>
      <c r="I57" s="917" t="str">
        <f ca="1">IFERROR(IF(SUMPRODUCT(SUMIF(INDIRECT("'"&amp;O[O]&amp;"'!$a:$a"),$A57,INDIRECT("'"&amp;O[O]&amp;"'!"&amp;ADDRESS(1, COLUMN(J:J), 2)&amp;":"&amp;ADDRESS(1, COLUMN(J:J), 2))))=0, "", SUMPRODUCT(SUMIF(INDIRECT("'"&amp;O[O]&amp;"'!$a:$a"),$A57,INDIRECT("'"&amp;O[O]&amp;"'!"&amp;ADDRESS(1, COLUMN(J:J), 2)&amp;":"&amp;ADDRESS(1, COLUMN(J:J), 2))))),)</f>
        <v/>
      </c>
      <c r="J57" s="917">
        <f ca="1">IFERROR(IF(SUMPRODUCT(SUMIF(INDIRECT("'"&amp;O[O]&amp;"'!$a:$a"),$A57,INDIRECT("'"&amp;O[O]&amp;"'!"&amp;ADDRESS(1, COLUMN(K:K), 2)&amp;":"&amp;ADDRESS(1, COLUMN(K:K), 2))))=0, "", SUMPRODUCT(SUMIF(INDIRECT("'"&amp;O[O]&amp;"'!$a:$a"),$A57,INDIRECT("'"&amp;O[O]&amp;"'!"&amp;ADDRESS(1, COLUMN(K:K), 2)&amp;":"&amp;ADDRESS(1, COLUMN(K:K), 2))))),)</f>
        <v>313</v>
      </c>
      <c r="K57" s="922" t="s">
        <v>776</v>
      </c>
      <c r="L57" s="922" t="s">
        <v>776</v>
      </c>
      <c r="M57" s="917" t="str">
        <f ca="1">IF(SUMPRODUCT(SUMIF(INDIRECT("'"&amp;O[O]&amp;"'!$a:$a"),$A57,INDIRECT("'"&amp;O[O]&amp;"'!"&amp;ADDRESS(1, COLUMN(L:L), 2)&amp;":"&amp;ADDRESS(1, COLUMN(L:L), 2))))=0, "", IFERROR(SUMPRODUCT(SUMIF(INDIRECT("'"&amp;O[O]&amp;"'!$a:$a"),$A57,INDIRECT("'"&amp;O[O]&amp;"'!"&amp;ADDRESS(1, COLUMN(L:L), 2)&amp;":"&amp;ADDRESS(1, COLUMN(L:L), 2)))),))</f>
        <v/>
      </c>
      <c r="N57" s="917" t="str">
        <f ca="1">IF(SUMPRODUCT(SUMIF(INDIRECT("'"&amp;O[O]&amp;"'!$a:$a"),$A57,INDIRECT("'"&amp;O[O]&amp;"'!"&amp;ADDRESS(1, COLUMN(M:M), 2)&amp;":"&amp;ADDRESS(1, COLUMN(M:M), 2))))=0, "", IFERROR(SUMPRODUCT(SUMIF(INDIRECT("'"&amp;O[O]&amp;"'!$a:$a"),$A57,INDIRECT("'"&amp;O[O]&amp;"'!"&amp;ADDRESS(1, COLUMN(M:M), 2)&amp;":"&amp;ADDRESS(1, COLUMN(M:M), 2)))),))</f>
        <v/>
      </c>
      <c r="O57" s="917" t="str">
        <f ca="1">IF(SUMPRODUCT(SUMIF(INDIRECT("'"&amp;O[O]&amp;"'!$a:$a"),$A57,INDIRECT("'"&amp;O[O]&amp;"'!"&amp;ADDRESS(1, COLUMN(N:N), 2)&amp;":"&amp;ADDRESS(1, COLUMN(N:N), 2))))=0, "", IFERROR(SUMPRODUCT(SUMIF(INDIRECT("'"&amp;O[O]&amp;"'!$a:$a"),$A57,INDIRECT("'"&amp;O[O]&amp;"'!"&amp;ADDRESS(1, COLUMN(N:N), 2)&amp;":"&amp;ADDRESS(1, COLUMN(N:N), 2)))),))</f>
        <v/>
      </c>
      <c r="P57" s="917" t="str">
        <f ca="1">IF(SUMPRODUCT(SUMIF(INDIRECT("'"&amp;O[O]&amp;"'!$a:$a"),$A57,INDIRECT("'"&amp;O[O]&amp;"'!"&amp;ADDRESS(1, COLUMN(O:O), 2)&amp;":"&amp;ADDRESS(1, COLUMN(O:O), 2))))=0, "", IFERROR(SUMPRODUCT(SUMIF(INDIRECT("'"&amp;O[O]&amp;"'!$a:$a"),$A57,INDIRECT("'"&amp;O[O]&amp;"'!"&amp;ADDRESS(1, COLUMN(O:O), 2)&amp;":"&amp;ADDRESS(1, COLUMN(O:O), 2)))),))</f>
        <v/>
      </c>
      <c r="Q57" s="917" t="str">
        <f ca="1">IF(SUMPRODUCT(SUMIF(INDIRECT("'"&amp;O[O]&amp;"'!$a:$a"),$A57,INDIRECT("'"&amp;O[O]&amp;"'!"&amp;ADDRESS(1, COLUMN(P:P), 2)&amp;":"&amp;ADDRESS(1, COLUMN(P:P), 2))))=0, "", IFERROR(SUMPRODUCT(SUMIF(INDIRECT("'"&amp;O[O]&amp;"'!$a:$a"),$A57,INDIRECT("'"&amp;O[O]&amp;"'!"&amp;ADDRESS(1, COLUMN(P:P), 2)&amp;":"&amp;ADDRESS(1, COLUMN(P:P), 2)))),))</f>
        <v/>
      </c>
      <c r="R57" s="917">
        <f ca="1">IF(SUMPRODUCT(SUMIF(INDIRECT("'"&amp;O[O]&amp;"'!$a:$a"),$A57,INDIRECT("'"&amp;O[O]&amp;"'!"&amp;ADDRESS(1, COLUMN(Q:Q), 2)&amp;":"&amp;ADDRESS(1, COLUMN(Q:Q), 2))))=0, "", IFERROR(SUMPRODUCT(SUMIF(INDIRECT("'"&amp;O[O]&amp;"'!$a:$a"),$A57,INDIRECT("'"&amp;O[O]&amp;"'!"&amp;ADDRESS(1, COLUMN(Q:Q), 2)&amp;":"&amp;ADDRESS(1, COLUMN(Q:Q), 2)))),))</f>
        <v>313</v>
      </c>
      <c r="S57" s="917" t="str">
        <f ca="1">IF(SUMPRODUCT(SUMIF(INDIRECT("'"&amp;O[O]&amp;"'!$a:$a"),$A57,INDIRECT("'"&amp;O[O]&amp;"'!"&amp;ADDRESS(1, COLUMN(R:R), 2)&amp;":"&amp;ADDRESS(1, COLUMN(R:R), 2))))=0, "", IFERROR(SUMPRODUCT(SUMIF(INDIRECT("'"&amp;O[O]&amp;"'!$a:$a"),$A57,INDIRECT("'"&amp;O[O]&amp;"'!"&amp;ADDRESS(1, COLUMN(R:R), 2)&amp;":"&amp;ADDRESS(1, COLUMN(R:R), 2)))),))</f>
        <v/>
      </c>
      <c r="T57" s="917" t="str">
        <f ca="1">IF(SUMPRODUCT(SUMIF(INDIRECT("'"&amp;O[O]&amp;"'!$a:$a"),$A57,INDIRECT("'"&amp;O[O]&amp;"'!"&amp;ADDRESS(1, COLUMN(S:S), 2)&amp;":"&amp;ADDRESS(1, COLUMN(S:S), 2))))=0, "", IFERROR(SUMPRODUCT(SUMIF(INDIRECT("'"&amp;O[O]&amp;"'!$a:$a"),$A57,INDIRECT("'"&amp;O[O]&amp;"'!"&amp;ADDRESS(1, COLUMN(S:S), 2)&amp;":"&amp;ADDRESS(1, COLUMN(S:S), 2)))),))</f>
        <v/>
      </c>
      <c r="U57" s="917" t="str">
        <f ca="1">IF(SUMPRODUCT(SUMIF(INDIRECT("'"&amp;O[O]&amp;"'!$a:$a"),$A57,INDIRECT("'"&amp;O[O]&amp;"'!"&amp;ADDRESS(1, COLUMN(T:T), 2)&amp;":"&amp;ADDRESS(1, COLUMN(T:T), 2))))=0, "", IFERROR(SUMPRODUCT(SUMIF(INDIRECT("'"&amp;O[O]&amp;"'!$a:$a"),$A57,INDIRECT("'"&amp;O[O]&amp;"'!"&amp;ADDRESS(1, COLUMN(T:T), 2)&amp;":"&amp;ADDRESS(1, COLUMN(T:T), 2)))),))</f>
        <v/>
      </c>
      <c r="V57" s="113" t="str">
        <f t="shared" ca="1" si="11"/>
        <v/>
      </c>
      <c r="W57" s="917" t="str">
        <f ca="1">IF(SUMPRODUCT(SUMIF(INDIRECT("'"&amp;O[O]&amp;"'!$a:$a"),$A57,INDIRECT("'"&amp;O[O]&amp;"'!"&amp;ADDRESS(1, COLUMN(U:U), 2)&amp;":"&amp;ADDRESS(1, COLUMN(U:U), 2))))=0, "", IFERROR(SUMPRODUCT(SUMIF(INDIRECT("'"&amp;O[O]&amp;"'!$a:$a"),$A57,INDIRECT("'"&amp;O[O]&amp;"'!"&amp;ADDRESS(1, COLUMN(U:U), 2)&amp;":"&amp;ADDRESS(1, COLUMN(U:U), 2)))),))</f>
        <v/>
      </c>
      <c r="X57" s="917" t="str">
        <f ca="1">IF(SUMPRODUCT(SUMIF(INDIRECT("'"&amp;O[O]&amp;"'!$a:$a"),$A57,INDIRECT("'"&amp;O[O]&amp;"'!"&amp;ADDRESS(1, COLUMN(V:V), 2)&amp;":"&amp;ADDRESS(1, COLUMN(V:V), 2))))=0, "", IFERROR(SUMPRODUCT(SUMIF(INDIRECT("'"&amp;O[O]&amp;"'!$a:$a"),$A57,INDIRECT("'"&amp;O[O]&amp;"'!"&amp;ADDRESS(1, COLUMN(V:V), 2)&amp;":"&amp;ADDRESS(1, COLUMN(V:V), 2)))),))</f>
        <v/>
      </c>
      <c r="Y57" s="917" t="str">
        <f ca="1">IF(SUMPRODUCT(SUMIF(INDIRECT("'"&amp;O[O]&amp;"'!$a:$a"),$A57,INDIRECT("'"&amp;O[O]&amp;"'!"&amp;ADDRESS(1, COLUMN(W:W), 2)&amp;":"&amp;ADDRESS(1, COLUMN(W:W), 2))))=0, "", IFERROR(SUMPRODUCT(SUMIF(INDIRECT("'"&amp;O[O]&amp;"'!$a:$a"),$A57,INDIRECT("'"&amp;O[O]&amp;"'!"&amp;ADDRESS(1, COLUMN(W:W), 2)&amp;":"&amp;ADDRESS(1, COLUMN(W:W), 2)))),))</f>
        <v/>
      </c>
      <c r="Z57" s="917" t="str">
        <f ca="1">IF(SUMPRODUCT(SUMIF(INDIRECT("'"&amp;O[O]&amp;"'!$a:$a"),$A57,INDIRECT("'"&amp;O[O]&amp;"'!"&amp;ADDRESS(1, COLUMN(X:X), 2)&amp;":"&amp;ADDRESS(1, COLUMN(X:X), 2))))=0, "", IFERROR(SUMPRODUCT(SUMIF(INDIRECT("'"&amp;O[O]&amp;"'!$a:$a"),$A57,INDIRECT("'"&amp;O[O]&amp;"'!"&amp;ADDRESS(1, COLUMN(X:X), 2)&amp;":"&amp;ADDRESS(1, COLUMN(X:X), 2)))),))</f>
        <v/>
      </c>
      <c r="AA57" s="917" t="str">
        <f ca="1">IF(SUMPRODUCT(SUMIF(INDIRECT("'"&amp;O[O]&amp;"'!$a:$a"),$A57,INDIRECT("'"&amp;O[O]&amp;"'!"&amp;ADDRESS(1, COLUMN(Y:Y), 2)&amp;":"&amp;ADDRESS(1, COLUMN(Y:Y), 2))))=0, "", IFERROR(SUMPRODUCT(SUMIF(INDIRECT("'"&amp;O[O]&amp;"'!$a:$a"),$A57,INDIRECT("'"&amp;O[O]&amp;"'!"&amp;ADDRESS(1, COLUMN(Y:Y), 2)&amp;":"&amp;ADDRESS(1, COLUMN(Y:Y), 2)))),))</f>
        <v/>
      </c>
      <c r="AB57" s="917" t="str">
        <f ca="1">IF(SUMPRODUCT(SUMIF(INDIRECT("'"&amp;O[O]&amp;"'!$a:$a"),$A57,INDIRECT("'"&amp;O[O]&amp;"'!"&amp;ADDRESS(1, COLUMN(Z:Z), 2)&amp;":"&amp;ADDRESS(1, COLUMN(Z:Z), 2))))=0, "", IFERROR(SUMPRODUCT(SUMIF(INDIRECT("'"&amp;O[O]&amp;"'!$a:$a"),$A57,INDIRECT("'"&amp;O[O]&amp;"'!"&amp;ADDRESS(1, COLUMN(Z:Z), 2)&amp;":"&amp;ADDRESS(1, COLUMN(Z:Z), 2)))),))</f>
        <v/>
      </c>
      <c r="AC57" s="917" t="str">
        <f ca="1">IF(SUMPRODUCT(SUMIF(INDIRECT("'"&amp;O[O]&amp;"'!$a:$a"),$A57,INDIRECT("'"&amp;O[O]&amp;"'!"&amp;ADDRESS(1, COLUMN(AA:AA), 2)&amp;":"&amp;ADDRESS(1, COLUMN(AA:AA), 2))))=0, "", IFERROR(SUMPRODUCT(SUMIF(INDIRECT("'"&amp;O[O]&amp;"'!$a:$a"),$A57,INDIRECT("'"&amp;O[O]&amp;"'!"&amp;ADDRESS(1, COLUMN(AA:AA), 2)&amp;":"&amp;ADDRESS(1, COLUMN(AA:AA), 2)))),))</f>
        <v/>
      </c>
      <c r="AD57" s="917" t="str">
        <f ca="1">IF(SUMPRODUCT(SUMIF(INDIRECT("'"&amp;O[O]&amp;"'!$a:$a"),$A57,INDIRECT("'"&amp;O[O]&amp;"'!"&amp;ADDRESS(1, COLUMN(AB:AB), 2)&amp;":"&amp;ADDRESS(1, COLUMN(AB:AB), 2))))=0, "", IFERROR(SUMPRODUCT(SUMIF(INDIRECT("'"&amp;O[O]&amp;"'!$a:$a"),$A57,INDIRECT("'"&amp;O[O]&amp;"'!"&amp;ADDRESS(1, COLUMN(AB:AB), 2)&amp;":"&amp;ADDRESS(1, COLUMN(AB:AB), 2)))),))</f>
        <v/>
      </c>
      <c r="AE57" s="917" t="str">
        <f ca="1">IF(SUMPRODUCT(SUMIF(INDIRECT("'"&amp;O[O]&amp;"'!$a:$a"),$A57,INDIRECT("'"&amp;O[O]&amp;"'!"&amp;ADDRESS(1, COLUMN(AC:AC), 2)&amp;":"&amp;ADDRESS(1, COLUMN(AC:AC), 2))))=0, "", IFERROR(SUMPRODUCT(SUMIF(INDIRECT("'"&amp;O[O]&amp;"'!$a:$a"),$A57,INDIRECT("'"&amp;O[O]&amp;"'!"&amp;ADDRESS(1, COLUMN(AC:AC), 2)&amp;":"&amp;ADDRESS(1, COLUMN(AC:AC), 2)))),))</f>
        <v/>
      </c>
      <c r="AF57" s="917" t="str">
        <f ca="1">IF(SUMPRODUCT(SUMIF(INDIRECT("'"&amp;O[O]&amp;"'!$a:$a"),$A57,INDIRECT("'"&amp;O[O]&amp;"'!"&amp;ADDRESS(1, COLUMN(AD:AD), 2)&amp;":"&amp;ADDRESS(1, COLUMN(AD:AD), 2))))=0, "", IFERROR(SUMPRODUCT(SUMIF(INDIRECT("'"&amp;O[O]&amp;"'!$a:$a"),$A57,INDIRECT("'"&amp;O[O]&amp;"'!"&amp;ADDRESS(1, COLUMN(AD:AD), 2)&amp;":"&amp;ADDRESS(1, COLUMN(AD:AD), 2)))),))</f>
        <v/>
      </c>
      <c r="AG57" s="917" t="str">
        <f ca="1">IF(SUMPRODUCT(SUMIF(INDIRECT("'"&amp;O[O]&amp;"'!$a:$a"),$A57,INDIRECT("'"&amp;O[O]&amp;"'!"&amp;ADDRESS(1, COLUMN(AE:AE), 2)&amp;":"&amp;ADDRESS(1, COLUMN(AE:AE), 2))))=0, "", IFERROR(SUMPRODUCT(SUMIF(INDIRECT("'"&amp;O[O]&amp;"'!$a:$a"),$A57,INDIRECT("'"&amp;O[O]&amp;"'!"&amp;ADDRESS(1, COLUMN(AE:AE), 2)&amp;":"&amp;ADDRESS(1, COLUMN(AE:AE), 2)))),))</f>
        <v/>
      </c>
      <c r="AH57" s="917" t="str">
        <f ca="1">IF(SUMPRODUCT(SUMIF(INDIRECT("'"&amp;O[O]&amp;"'!$a:$a"),$A57,INDIRECT("'"&amp;O[O]&amp;"'!"&amp;ADDRESS(1, COLUMN(AF:AF), 2)&amp;":"&amp;ADDRESS(1, COLUMN(AF:AF), 2))))=0, "", IFERROR(SUMPRODUCT(SUMIF(INDIRECT("'"&amp;O[O]&amp;"'!$a:$a"),$A57,INDIRECT("'"&amp;O[O]&amp;"'!"&amp;ADDRESS(1, COLUMN(AF:AF), 2)&amp;":"&amp;ADDRESS(1, COLUMN(AF:AF), 2)))),))</f>
        <v/>
      </c>
      <c r="AI57" s="917" t="str">
        <f ca="1">IF(SUMPRODUCT(SUMIF(INDIRECT("'"&amp;O[O]&amp;"'!$a:$a"),$A57,INDIRECT("'"&amp;O[O]&amp;"'!"&amp;ADDRESS(1, COLUMN(AG:AG), 2)&amp;":"&amp;ADDRESS(1, COLUMN(AG:AG), 2))))=0, "", IFERROR(SUMPRODUCT(SUMIF(INDIRECT("'"&amp;O[O]&amp;"'!$a:$a"),$A57,INDIRECT("'"&amp;O[O]&amp;"'!"&amp;ADDRESS(1, COLUMN(AG:AG), 2)&amp;":"&amp;ADDRESS(1, COLUMN(AG:AG), 2)))),))</f>
        <v/>
      </c>
      <c r="AJ57" s="917" t="str">
        <f ca="1">IF(SUMPRODUCT(SUMIF(INDIRECT("'"&amp;O[O]&amp;"'!$a:$a"),$A57,INDIRECT("'"&amp;O[O]&amp;"'!"&amp;ADDRESS(1, COLUMN(AH:AH), 2)&amp;":"&amp;ADDRESS(1, COLUMN(AH:AH), 2))))=0, "", IFERROR(SUMPRODUCT(SUMIF(INDIRECT("'"&amp;O[O]&amp;"'!$a:$a"),$A57,INDIRECT("'"&amp;O[O]&amp;"'!"&amp;ADDRESS(1, COLUMN(AH:AH), 2)&amp;":"&amp;ADDRESS(1, COLUMN(AH:AH), 2)))),))</f>
        <v/>
      </c>
      <c r="AK57" s="917" t="str">
        <f ca="1">IF(SUMPRODUCT(SUMIF(INDIRECT("'"&amp;O[O]&amp;"'!$a:$a"),$A57,INDIRECT("'"&amp;O[O]&amp;"'!"&amp;ADDRESS(1, COLUMN(AI:AI), 2)&amp;":"&amp;ADDRESS(1, COLUMN(AI:AI), 2))))=0, "", IFERROR(SUMPRODUCT(SUMIF(INDIRECT("'"&amp;O[O]&amp;"'!$a:$a"),$A57,INDIRECT("'"&amp;O[O]&amp;"'!"&amp;ADDRESS(1, COLUMN(AI:AI), 2)&amp;":"&amp;ADDRESS(1, COLUMN(AI:AI), 2)))),))</f>
        <v/>
      </c>
      <c r="AL57" s="919" t="str">
        <f ca="1">IF(SUMPRODUCT(SUMIF(INDIRECT("'"&amp;O[O]&amp;"'!$a:$a"),$A57,INDIRECT("'"&amp;O[O]&amp;"'!"&amp;ADDRESS(1, COLUMN(AJ:AJ), 2)&amp;":"&amp;ADDRESS(1, COLUMN(AJ:AJ), 2))))=0, "", IFERROR(SUMPRODUCT(SUMIF(INDIRECT("'"&amp;O[O]&amp;"'!$a:$a"),$A57,INDIRECT("'"&amp;O[O]&amp;"'!"&amp;ADDRESS(1, COLUMN(AJ:AJ), 2)&amp;":"&amp;ADDRESS(1, COLUMN(AJ:AJ), 2)))),))</f>
        <v/>
      </c>
    </row>
    <row r="58" spans="1:38" s="763" customFormat="1">
      <c r="A58" s="920" t="s">
        <v>588</v>
      </c>
      <c r="B58" s="921" t="s">
        <v>43</v>
      </c>
      <c r="C58" s="921"/>
      <c r="D58" s="921"/>
      <c r="E58" s="917" t="str">
        <f ca="1">IFERROR(IF(SUMPRODUCT(SUMIF(INDIRECT("'"&amp;O[O]&amp;"'!$a:$a"),$A58,INDIRECT("'"&amp;O[O]&amp;"'!"&amp;ADDRESS(1, COLUMN(F:F), 2)&amp;":"&amp;ADDRESS(1, COLUMN(F:F), 2))))=0, "", SUMPRODUCT(SUMIF(INDIRECT("'"&amp;O[O]&amp;"'!$a:$a"),$A58,INDIRECT("'"&amp;O[O]&amp;"'!"&amp;ADDRESS(1, COLUMN(F:F), 2)&amp;":"&amp;ADDRESS(1, COLUMN(F:F), 2))))),)</f>
        <v/>
      </c>
      <c r="F58" s="917" t="str">
        <f ca="1">IFERROR(IF(SUMPRODUCT(SUMIF(INDIRECT("'"&amp;O[O]&amp;"'!$a:$a"),$A58,INDIRECT("'"&amp;O[O]&amp;"'!"&amp;ADDRESS(1, COLUMN(G:G), 2)&amp;":"&amp;ADDRESS(1, COLUMN(G:G), 2))))=0, "", SUMPRODUCT(SUMIF(INDIRECT("'"&amp;O[O]&amp;"'!$a:$a"),$A58,INDIRECT("'"&amp;O[O]&amp;"'!"&amp;ADDRESS(1, COLUMN(G:G), 2)&amp;":"&amp;ADDRESS(1, COLUMN(G:G), 2))))),)</f>
        <v/>
      </c>
      <c r="G58" s="914" t="str">
        <f t="shared" ca="1" si="10"/>
        <v/>
      </c>
      <c r="H58" s="917" t="str">
        <f ca="1">IFERROR(IF(SUMPRODUCT(SUMIF(INDIRECT("'"&amp;O[O]&amp;"'!$a:$a"),$A58,INDIRECT("'"&amp;O[O]&amp;"'!"&amp;ADDRESS(1, COLUMN(I:I), 2)&amp;":"&amp;ADDRESS(1, COLUMN(I:I), 2))))=0, "", SUMPRODUCT(SUMIF(INDIRECT("'"&amp;O[O]&amp;"'!$a:$a"),$A58,INDIRECT("'"&amp;O[O]&amp;"'!"&amp;ADDRESS(1, COLUMN(I:I), 2)&amp;":"&amp;ADDRESS(1, COLUMN(I:I), 2))))),)</f>
        <v/>
      </c>
      <c r="I58" s="917" t="str">
        <f ca="1">IFERROR(IF(SUMPRODUCT(SUMIF(INDIRECT("'"&amp;O[O]&amp;"'!$a:$a"),$A58,INDIRECT("'"&amp;O[O]&amp;"'!"&amp;ADDRESS(1, COLUMN(J:J), 2)&amp;":"&amp;ADDRESS(1, COLUMN(J:J), 2))))=0, "", SUMPRODUCT(SUMIF(INDIRECT("'"&amp;O[O]&amp;"'!$a:$a"),$A58,INDIRECT("'"&amp;O[O]&amp;"'!"&amp;ADDRESS(1, COLUMN(J:J), 2)&amp;":"&amp;ADDRESS(1, COLUMN(J:J), 2))))),)</f>
        <v/>
      </c>
      <c r="J58" s="917">
        <f ca="1">IFERROR(IF(SUMPRODUCT(SUMIF(INDIRECT("'"&amp;O[O]&amp;"'!$a:$a"),$A58,INDIRECT("'"&amp;O[O]&amp;"'!"&amp;ADDRESS(1, COLUMN(K:K), 2)&amp;":"&amp;ADDRESS(1, COLUMN(K:K), 2))))=0, "", SUMPRODUCT(SUMIF(INDIRECT("'"&amp;O[O]&amp;"'!$a:$a"),$A58,INDIRECT("'"&amp;O[O]&amp;"'!"&amp;ADDRESS(1, COLUMN(K:K), 2)&amp;":"&amp;ADDRESS(1, COLUMN(K:K), 2))))),)</f>
        <v>1</v>
      </c>
      <c r="K58" s="922" t="s">
        <v>776</v>
      </c>
      <c r="L58" s="922" t="s">
        <v>776</v>
      </c>
      <c r="M58" s="917" t="str">
        <f ca="1">IF(SUMPRODUCT(SUMIF(INDIRECT("'"&amp;O[O]&amp;"'!$a:$a"),$A58,INDIRECT("'"&amp;O[O]&amp;"'!"&amp;ADDRESS(1, COLUMN(L:L), 2)&amp;":"&amp;ADDRESS(1, COLUMN(L:L), 2))))=0, "", IFERROR(SUMPRODUCT(SUMIF(INDIRECT("'"&amp;O[O]&amp;"'!$a:$a"),$A58,INDIRECT("'"&amp;O[O]&amp;"'!"&amp;ADDRESS(1, COLUMN(L:L), 2)&amp;":"&amp;ADDRESS(1, COLUMN(L:L), 2)))),))</f>
        <v/>
      </c>
      <c r="N58" s="917" t="str">
        <f ca="1">IF(SUMPRODUCT(SUMIF(INDIRECT("'"&amp;O[O]&amp;"'!$a:$a"),$A58,INDIRECT("'"&amp;O[O]&amp;"'!"&amp;ADDRESS(1, COLUMN(M:M), 2)&amp;":"&amp;ADDRESS(1, COLUMN(M:M), 2))))=0, "", IFERROR(SUMPRODUCT(SUMIF(INDIRECT("'"&amp;O[O]&amp;"'!$a:$a"),$A58,INDIRECT("'"&amp;O[O]&amp;"'!"&amp;ADDRESS(1, COLUMN(M:M), 2)&amp;":"&amp;ADDRESS(1, COLUMN(M:M), 2)))),))</f>
        <v/>
      </c>
      <c r="O58" s="917" t="str">
        <f ca="1">IF(SUMPRODUCT(SUMIF(INDIRECT("'"&amp;O[O]&amp;"'!$a:$a"),$A58,INDIRECT("'"&amp;O[O]&amp;"'!"&amp;ADDRESS(1, COLUMN(N:N), 2)&amp;":"&amp;ADDRESS(1, COLUMN(N:N), 2))))=0, "", IFERROR(SUMPRODUCT(SUMIF(INDIRECT("'"&amp;O[O]&amp;"'!$a:$a"),$A58,INDIRECT("'"&amp;O[O]&amp;"'!"&amp;ADDRESS(1, COLUMN(N:N), 2)&amp;":"&amp;ADDRESS(1, COLUMN(N:N), 2)))),))</f>
        <v/>
      </c>
      <c r="P58" s="917" t="str">
        <f ca="1">IF(SUMPRODUCT(SUMIF(INDIRECT("'"&amp;O[O]&amp;"'!$a:$a"),$A58,INDIRECT("'"&amp;O[O]&amp;"'!"&amp;ADDRESS(1, COLUMN(O:O), 2)&amp;":"&amp;ADDRESS(1, COLUMN(O:O), 2))))=0, "", IFERROR(SUMPRODUCT(SUMIF(INDIRECT("'"&amp;O[O]&amp;"'!$a:$a"),$A58,INDIRECT("'"&amp;O[O]&amp;"'!"&amp;ADDRESS(1, COLUMN(O:O), 2)&amp;":"&amp;ADDRESS(1, COLUMN(O:O), 2)))),))</f>
        <v/>
      </c>
      <c r="Q58" s="917" t="str">
        <f ca="1">IF(SUMPRODUCT(SUMIF(INDIRECT("'"&amp;O[O]&amp;"'!$a:$a"),$A58,INDIRECT("'"&amp;O[O]&amp;"'!"&amp;ADDRESS(1, COLUMN(P:P), 2)&amp;":"&amp;ADDRESS(1, COLUMN(P:P), 2))))=0, "", IFERROR(SUMPRODUCT(SUMIF(INDIRECT("'"&amp;O[O]&amp;"'!$a:$a"),$A58,INDIRECT("'"&amp;O[O]&amp;"'!"&amp;ADDRESS(1, COLUMN(P:P), 2)&amp;":"&amp;ADDRESS(1, COLUMN(P:P), 2)))),))</f>
        <v/>
      </c>
      <c r="R58" s="917" t="str">
        <f ca="1">IF(SUMPRODUCT(SUMIF(INDIRECT("'"&amp;O[O]&amp;"'!$a:$a"),$A58,INDIRECT("'"&amp;O[O]&amp;"'!"&amp;ADDRESS(1, COLUMN(Q:Q), 2)&amp;":"&amp;ADDRESS(1, COLUMN(Q:Q), 2))))=0, "", IFERROR(SUMPRODUCT(SUMIF(INDIRECT("'"&amp;O[O]&amp;"'!$a:$a"),$A58,INDIRECT("'"&amp;O[O]&amp;"'!"&amp;ADDRESS(1, COLUMN(Q:Q), 2)&amp;":"&amp;ADDRESS(1, COLUMN(Q:Q), 2)))),))</f>
        <v/>
      </c>
      <c r="S58" s="917" t="str">
        <f ca="1">IF(SUMPRODUCT(SUMIF(INDIRECT("'"&amp;O[O]&amp;"'!$a:$a"),$A58,INDIRECT("'"&amp;O[O]&amp;"'!"&amp;ADDRESS(1, COLUMN(R:R), 2)&amp;":"&amp;ADDRESS(1, COLUMN(R:R), 2))))=0, "", IFERROR(SUMPRODUCT(SUMIF(INDIRECT("'"&amp;O[O]&amp;"'!$a:$a"),$A58,INDIRECT("'"&amp;O[O]&amp;"'!"&amp;ADDRESS(1, COLUMN(R:R), 2)&amp;":"&amp;ADDRESS(1, COLUMN(R:R), 2)))),))</f>
        <v/>
      </c>
      <c r="T58" s="917" t="str">
        <f ca="1">IF(SUMPRODUCT(SUMIF(INDIRECT("'"&amp;O[O]&amp;"'!$a:$a"),$A58,INDIRECT("'"&amp;O[O]&amp;"'!"&amp;ADDRESS(1, COLUMN(S:S), 2)&amp;":"&amp;ADDRESS(1, COLUMN(S:S), 2))))=0, "", IFERROR(SUMPRODUCT(SUMIF(INDIRECT("'"&amp;O[O]&amp;"'!$a:$a"),$A58,INDIRECT("'"&amp;O[O]&amp;"'!"&amp;ADDRESS(1, COLUMN(S:S), 2)&amp;":"&amp;ADDRESS(1, COLUMN(S:S), 2)))),))</f>
        <v/>
      </c>
      <c r="U58" s="917" t="str">
        <f ca="1">IF(SUMPRODUCT(SUMIF(INDIRECT("'"&amp;O[O]&amp;"'!$a:$a"),$A58,INDIRECT("'"&amp;O[O]&amp;"'!"&amp;ADDRESS(1, COLUMN(T:T), 2)&amp;":"&amp;ADDRESS(1, COLUMN(T:T), 2))))=0, "", IFERROR(SUMPRODUCT(SUMIF(INDIRECT("'"&amp;O[O]&amp;"'!$a:$a"),$A58,INDIRECT("'"&amp;O[O]&amp;"'!"&amp;ADDRESS(1, COLUMN(T:T), 2)&amp;":"&amp;ADDRESS(1, COLUMN(T:T), 2)))),))</f>
        <v/>
      </c>
      <c r="V58" s="113" t="str">
        <f t="shared" ca="1" si="11"/>
        <v/>
      </c>
      <c r="W58" s="917" t="str">
        <f ca="1">IF(SUMPRODUCT(SUMIF(INDIRECT("'"&amp;O[O]&amp;"'!$a:$a"),$A58,INDIRECT("'"&amp;O[O]&amp;"'!"&amp;ADDRESS(1, COLUMN(U:U), 2)&amp;":"&amp;ADDRESS(1, COLUMN(U:U), 2))))=0, "", IFERROR(SUMPRODUCT(SUMIF(INDIRECT("'"&amp;O[O]&amp;"'!$a:$a"),$A58,INDIRECT("'"&amp;O[O]&amp;"'!"&amp;ADDRESS(1, COLUMN(U:U), 2)&amp;":"&amp;ADDRESS(1, COLUMN(U:U), 2)))),))</f>
        <v/>
      </c>
      <c r="X58" s="917" t="str">
        <f ca="1">IF(SUMPRODUCT(SUMIF(INDIRECT("'"&amp;O[O]&amp;"'!$a:$a"),$A58,INDIRECT("'"&amp;O[O]&amp;"'!"&amp;ADDRESS(1, COLUMN(V:V), 2)&amp;":"&amp;ADDRESS(1, COLUMN(V:V), 2))))=0, "", IFERROR(SUMPRODUCT(SUMIF(INDIRECT("'"&amp;O[O]&amp;"'!$a:$a"),$A58,INDIRECT("'"&amp;O[O]&amp;"'!"&amp;ADDRESS(1, COLUMN(V:V), 2)&amp;":"&amp;ADDRESS(1, COLUMN(V:V), 2)))),))</f>
        <v/>
      </c>
      <c r="Y58" s="917" t="str">
        <f ca="1">IF(SUMPRODUCT(SUMIF(INDIRECT("'"&amp;O[O]&amp;"'!$a:$a"),$A58,INDIRECT("'"&amp;O[O]&amp;"'!"&amp;ADDRESS(1, COLUMN(W:W), 2)&amp;":"&amp;ADDRESS(1, COLUMN(W:W), 2))))=0, "", IFERROR(SUMPRODUCT(SUMIF(INDIRECT("'"&amp;O[O]&amp;"'!$a:$a"),$A58,INDIRECT("'"&amp;O[O]&amp;"'!"&amp;ADDRESS(1, COLUMN(W:W), 2)&amp;":"&amp;ADDRESS(1, COLUMN(W:W), 2)))),))</f>
        <v/>
      </c>
      <c r="Z58" s="917" t="str">
        <f ca="1">IF(SUMPRODUCT(SUMIF(INDIRECT("'"&amp;O[O]&amp;"'!$a:$a"),$A58,INDIRECT("'"&amp;O[O]&amp;"'!"&amp;ADDRESS(1, COLUMN(X:X), 2)&amp;":"&amp;ADDRESS(1, COLUMN(X:X), 2))))=0, "", IFERROR(SUMPRODUCT(SUMIF(INDIRECT("'"&amp;O[O]&amp;"'!$a:$a"),$A58,INDIRECT("'"&amp;O[O]&amp;"'!"&amp;ADDRESS(1, COLUMN(X:X), 2)&amp;":"&amp;ADDRESS(1, COLUMN(X:X), 2)))),))</f>
        <v/>
      </c>
      <c r="AA58" s="917" t="str">
        <f ca="1">IF(SUMPRODUCT(SUMIF(INDIRECT("'"&amp;O[O]&amp;"'!$a:$a"),$A58,INDIRECT("'"&amp;O[O]&amp;"'!"&amp;ADDRESS(1, COLUMN(Y:Y), 2)&amp;":"&amp;ADDRESS(1, COLUMN(Y:Y), 2))))=0, "", IFERROR(SUMPRODUCT(SUMIF(INDIRECT("'"&amp;O[O]&amp;"'!$a:$a"),$A58,INDIRECT("'"&amp;O[O]&amp;"'!"&amp;ADDRESS(1, COLUMN(Y:Y), 2)&amp;":"&amp;ADDRESS(1, COLUMN(Y:Y), 2)))),))</f>
        <v/>
      </c>
      <c r="AB58" s="917" t="str">
        <f ca="1">IF(SUMPRODUCT(SUMIF(INDIRECT("'"&amp;O[O]&amp;"'!$a:$a"),$A58,INDIRECT("'"&amp;O[O]&amp;"'!"&amp;ADDRESS(1, COLUMN(Z:Z), 2)&amp;":"&amp;ADDRESS(1, COLUMN(Z:Z), 2))))=0, "", IFERROR(SUMPRODUCT(SUMIF(INDIRECT("'"&amp;O[O]&amp;"'!$a:$a"),$A58,INDIRECT("'"&amp;O[O]&amp;"'!"&amp;ADDRESS(1, COLUMN(Z:Z), 2)&amp;":"&amp;ADDRESS(1, COLUMN(Z:Z), 2)))),))</f>
        <v/>
      </c>
      <c r="AC58" s="917" t="str">
        <f ca="1">IF(SUMPRODUCT(SUMIF(INDIRECT("'"&amp;O[O]&amp;"'!$a:$a"),$A58,INDIRECT("'"&amp;O[O]&amp;"'!"&amp;ADDRESS(1, COLUMN(AA:AA), 2)&amp;":"&amp;ADDRESS(1, COLUMN(AA:AA), 2))))=0, "", IFERROR(SUMPRODUCT(SUMIF(INDIRECT("'"&amp;O[O]&amp;"'!$a:$a"),$A58,INDIRECT("'"&amp;O[O]&amp;"'!"&amp;ADDRESS(1, COLUMN(AA:AA), 2)&amp;":"&amp;ADDRESS(1, COLUMN(AA:AA), 2)))),))</f>
        <v/>
      </c>
      <c r="AD58" s="917" t="str">
        <f ca="1">IF(SUMPRODUCT(SUMIF(INDIRECT("'"&amp;O[O]&amp;"'!$a:$a"),$A58,INDIRECT("'"&amp;O[O]&amp;"'!"&amp;ADDRESS(1, COLUMN(AB:AB), 2)&amp;":"&amp;ADDRESS(1, COLUMN(AB:AB), 2))))=0, "", IFERROR(SUMPRODUCT(SUMIF(INDIRECT("'"&amp;O[O]&amp;"'!$a:$a"),$A58,INDIRECT("'"&amp;O[O]&amp;"'!"&amp;ADDRESS(1, COLUMN(AB:AB), 2)&amp;":"&amp;ADDRESS(1, COLUMN(AB:AB), 2)))),))</f>
        <v/>
      </c>
      <c r="AE58" s="917" t="str">
        <f ca="1">IF(SUMPRODUCT(SUMIF(INDIRECT("'"&amp;O[O]&amp;"'!$a:$a"),$A58,INDIRECT("'"&amp;O[O]&amp;"'!"&amp;ADDRESS(1, COLUMN(AC:AC), 2)&amp;":"&amp;ADDRESS(1, COLUMN(AC:AC), 2))))=0, "", IFERROR(SUMPRODUCT(SUMIF(INDIRECT("'"&amp;O[O]&amp;"'!$a:$a"),$A58,INDIRECT("'"&amp;O[O]&amp;"'!"&amp;ADDRESS(1, COLUMN(AC:AC), 2)&amp;":"&amp;ADDRESS(1, COLUMN(AC:AC), 2)))),))</f>
        <v/>
      </c>
      <c r="AF58" s="917" t="str">
        <f ca="1">IF(SUMPRODUCT(SUMIF(INDIRECT("'"&amp;O[O]&amp;"'!$a:$a"),$A58,INDIRECT("'"&amp;O[O]&amp;"'!"&amp;ADDRESS(1, COLUMN(AD:AD), 2)&amp;":"&amp;ADDRESS(1, COLUMN(AD:AD), 2))))=0, "", IFERROR(SUMPRODUCT(SUMIF(INDIRECT("'"&amp;O[O]&amp;"'!$a:$a"),$A58,INDIRECT("'"&amp;O[O]&amp;"'!"&amp;ADDRESS(1, COLUMN(AD:AD), 2)&amp;":"&amp;ADDRESS(1, COLUMN(AD:AD), 2)))),))</f>
        <v/>
      </c>
      <c r="AG58" s="917">
        <f ca="1">IF(SUMPRODUCT(SUMIF(INDIRECT("'"&amp;O[O]&amp;"'!$a:$a"),$A58,INDIRECT("'"&amp;O[O]&amp;"'!"&amp;ADDRESS(1, COLUMN(AE:AE), 2)&amp;":"&amp;ADDRESS(1, COLUMN(AE:AE), 2))))=0, "", IFERROR(SUMPRODUCT(SUMIF(INDIRECT("'"&amp;O[O]&amp;"'!$a:$a"),$A58,INDIRECT("'"&amp;O[O]&amp;"'!"&amp;ADDRESS(1, COLUMN(AE:AE), 2)&amp;":"&amp;ADDRESS(1, COLUMN(AE:AE), 2)))),))</f>
        <v>1</v>
      </c>
      <c r="AH58" s="917" t="str">
        <f ca="1">IF(SUMPRODUCT(SUMIF(INDIRECT("'"&amp;O[O]&amp;"'!$a:$a"),$A58,INDIRECT("'"&amp;O[O]&amp;"'!"&amp;ADDRESS(1, COLUMN(AF:AF), 2)&amp;":"&amp;ADDRESS(1, COLUMN(AF:AF), 2))))=0, "", IFERROR(SUMPRODUCT(SUMIF(INDIRECT("'"&amp;O[O]&amp;"'!$a:$a"),$A58,INDIRECT("'"&amp;O[O]&amp;"'!"&amp;ADDRESS(1, COLUMN(AF:AF), 2)&amp;":"&amp;ADDRESS(1, COLUMN(AF:AF), 2)))),))</f>
        <v/>
      </c>
      <c r="AI58" s="917" t="str">
        <f ca="1">IF(SUMPRODUCT(SUMIF(INDIRECT("'"&amp;O[O]&amp;"'!$a:$a"),$A58,INDIRECT("'"&amp;O[O]&amp;"'!"&amp;ADDRESS(1, COLUMN(AG:AG), 2)&amp;":"&amp;ADDRESS(1, COLUMN(AG:AG), 2))))=0, "", IFERROR(SUMPRODUCT(SUMIF(INDIRECT("'"&amp;O[O]&amp;"'!$a:$a"),$A58,INDIRECT("'"&amp;O[O]&amp;"'!"&amp;ADDRESS(1, COLUMN(AG:AG), 2)&amp;":"&amp;ADDRESS(1, COLUMN(AG:AG), 2)))),))</f>
        <v/>
      </c>
      <c r="AJ58" s="917" t="str">
        <f ca="1">IF(SUMPRODUCT(SUMIF(INDIRECT("'"&amp;O[O]&amp;"'!$a:$a"),$A58,INDIRECT("'"&amp;O[O]&amp;"'!"&amp;ADDRESS(1, COLUMN(AH:AH), 2)&amp;":"&amp;ADDRESS(1, COLUMN(AH:AH), 2))))=0, "", IFERROR(SUMPRODUCT(SUMIF(INDIRECT("'"&amp;O[O]&amp;"'!$a:$a"),$A58,INDIRECT("'"&amp;O[O]&amp;"'!"&amp;ADDRESS(1, COLUMN(AH:AH), 2)&amp;":"&amp;ADDRESS(1, COLUMN(AH:AH), 2)))),))</f>
        <v/>
      </c>
      <c r="AK58" s="917" t="str">
        <f ca="1">IF(SUMPRODUCT(SUMIF(INDIRECT("'"&amp;O[O]&amp;"'!$a:$a"),$A58,INDIRECT("'"&amp;O[O]&amp;"'!"&amp;ADDRESS(1, COLUMN(AI:AI), 2)&amp;":"&amp;ADDRESS(1, COLUMN(AI:AI), 2))))=0, "", IFERROR(SUMPRODUCT(SUMIF(INDIRECT("'"&amp;O[O]&amp;"'!$a:$a"),$A58,INDIRECT("'"&amp;O[O]&amp;"'!"&amp;ADDRESS(1, COLUMN(AI:AI), 2)&amp;":"&amp;ADDRESS(1, COLUMN(AI:AI), 2)))),))</f>
        <v/>
      </c>
      <c r="AL58" s="919" t="str">
        <f ca="1">IF(SUMPRODUCT(SUMIF(INDIRECT("'"&amp;O[O]&amp;"'!$a:$a"),$A58,INDIRECT("'"&amp;O[O]&amp;"'!"&amp;ADDRESS(1, COLUMN(AJ:AJ), 2)&amp;":"&amp;ADDRESS(1, COLUMN(AJ:AJ), 2))))=0, "", IFERROR(SUMPRODUCT(SUMIF(INDIRECT("'"&amp;O[O]&amp;"'!$a:$a"),$A58,INDIRECT("'"&amp;O[O]&amp;"'!"&amp;ADDRESS(1, COLUMN(AJ:AJ), 2)&amp;":"&amp;ADDRESS(1, COLUMN(AJ:AJ), 2)))),))</f>
        <v/>
      </c>
    </row>
    <row r="59" spans="1:38" s="763" customFormat="1">
      <c r="A59" s="920" t="s">
        <v>358</v>
      </c>
      <c r="B59" s="921" t="s">
        <v>43</v>
      </c>
      <c r="C59" s="921"/>
      <c r="D59" s="921"/>
      <c r="E59" s="917" t="str">
        <f ca="1">IFERROR(IF(SUMPRODUCT(SUMIF(INDIRECT("'"&amp;O[O]&amp;"'!$a:$a"),$A59,INDIRECT("'"&amp;O[O]&amp;"'!"&amp;ADDRESS(1, COLUMN(F:F), 2)&amp;":"&amp;ADDRESS(1, COLUMN(F:F), 2))))=0, "", SUMPRODUCT(SUMIF(INDIRECT("'"&amp;O[O]&amp;"'!$a:$a"),$A59,INDIRECT("'"&amp;O[O]&amp;"'!"&amp;ADDRESS(1, COLUMN(F:F), 2)&amp;":"&amp;ADDRESS(1, COLUMN(F:F), 2))))),)</f>
        <v/>
      </c>
      <c r="F59" s="917" t="str">
        <f ca="1">IFERROR(IF(SUMPRODUCT(SUMIF(INDIRECT("'"&amp;O[O]&amp;"'!$a:$a"),$A59,INDIRECT("'"&amp;O[O]&amp;"'!"&amp;ADDRESS(1, COLUMN(G:G), 2)&amp;":"&amp;ADDRESS(1, COLUMN(G:G), 2))))=0, "", SUMPRODUCT(SUMIF(INDIRECT("'"&amp;O[O]&amp;"'!$a:$a"),$A59,INDIRECT("'"&amp;O[O]&amp;"'!"&amp;ADDRESS(1, COLUMN(G:G), 2)&amp;":"&amp;ADDRESS(1, COLUMN(G:G), 2))))),)</f>
        <v/>
      </c>
      <c r="G59" s="914" t="str">
        <f t="shared" ca="1" si="10"/>
        <v/>
      </c>
      <c r="H59" s="917" t="str">
        <f ca="1">IFERROR(IF(SUMPRODUCT(SUMIF(INDIRECT("'"&amp;O[O]&amp;"'!$a:$a"),$A59,INDIRECT("'"&amp;O[O]&amp;"'!"&amp;ADDRESS(1, COLUMN(I:I), 2)&amp;":"&amp;ADDRESS(1, COLUMN(I:I), 2))))=0, "", SUMPRODUCT(SUMIF(INDIRECT("'"&amp;O[O]&amp;"'!$a:$a"),$A59,INDIRECT("'"&amp;O[O]&amp;"'!"&amp;ADDRESS(1, COLUMN(I:I), 2)&amp;":"&amp;ADDRESS(1, COLUMN(I:I), 2))))),)</f>
        <v/>
      </c>
      <c r="I59" s="917" t="str">
        <f ca="1">IFERROR(IF(SUMPRODUCT(SUMIF(INDIRECT("'"&amp;O[O]&amp;"'!$a:$a"),$A59,INDIRECT("'"&amp;O[O]&amp;"'!"&amp;ADDRESS(1, COLUMN(J:J), 2)&amp;":"&amp;ADDRESS(1, COLUMN(J:J), 2))))=0, "", SUMPRODUCT(SUMIF(INDIRECT("'"&amp;O[O]&amp;"'!$a:$a"),$A59,INDIRECT("'"&amp;O[O]&amp;"'!"&amp;ADDRESS(1, COLUMN(J:J), 2)&amp;":"&amp;ADDRESS(1, COLUMN(J:J), 2))))),)</f>
        <v/>
      </c>
      <c r="J59" s="917">
        <f ca="1">IFERROR(IF(SUMPRODUCT(SUMIF(INDIRECT("'"&amp;O[O]&amp;"'!$a:$a"),$A59,INDIRECT("'"&amp;O[O]&amp;"'!"&amp;ADDRESS(1, COLUMN(K:K), 2)&amp;":"&amp;ADDRESS(1, COLUMN(K:K), 2))))=0, "", SUMPRODUCT(SUMIF(INDIRECT("'"&amp;O[O]&amp;"'!$a:$a"),$A59,INDIRECT("'"&amp;O[O]&amp;"'!"&amp;ADDRESS(1, COLUMN(K:K), 2)&amp;":"&amp;ADDRESS(1, COLUMN(K:K), 2))))),)</f>
        <v>1500</v>
      </c>
      <c r="K59" s="922" t="s">
        <v>776</v>
      </c>
      <c r="L59" s="922" t="s">
        <v>776</v>
      </c>
      <c r="M59" s="917" t="str">
        <f ca="1">IF(SUMPRODUCT(SUMIF(INDIRECT("'"&amp;O[O]&amp;"'!$a:$a"),$A59,INDIRECT("'"&amp;O[O]&amp;"'!"&amp;ADDRESS(1, COLUMN(L:L), 2)&amp;":"&amp;ADDRESS(1, COLUMN(L:L), 2))))=0, "", IFERROR(SUMPRODUCT(SUMIF(INDIRECT("'"&amp;O[O]&amp;"'!$a:$a"),$A59,INDIRECT("'"&amp;O[O]&amp;"'!"&amp;ADDRESS(1, COLUMN(L:L), 2)&amp;":"&amp;ADDRESS(1, COLUMN(L:L), 2)))),))</f>
        <v/>
      </c>
      <c r="N59" s="917" t="str">
        <f ca="1">IF(SUMPRODUCT(SUMIF(INDIRECT("'"&amp;O[O]&amp;"'!$a:$a"),$A59,INDIRECT("'"&amp;O[O]&amp;"'!"&amp;ADDRESS(1, COLUMN(M:M), 2)&amp;":"&amp;ADDRESS(1, COLUMN(M:M), 2))))=0, "", IFERROR(SUMPRODUCT(SUMIF(INDIRECT("'"&amp;O[O]&amp;"'!$a:$a"),$A59,INDIRECT("'"&amp;O[O]&amp;"'!"&amp;ADDRESS(1, COLUMN(M:M), 2)&amp;":"&amp;ADDRESS(1, COLUMN(M:M), 2)))),))</f>
        <v/>
      </c>
      <c r="O59" s="917" t="str">
        <f ca="1">IF(SUMPRODUCT(SUMIF(INDIRECT("'"&amp;O[O]&amp;"'!$a:$a"),$A59,INDIRECT("'"&amp;O[O]&amp;"'!"&amp;ADDRESS(1, COLUMN(N:N), 2)&amp;":"&amp;ADDRESS(1, COLUMN(N:N), 2))))=0, "", IFERROR(SUMPRODUCT(SUMIF(INDIRECT("'"&amp;O[O]&amp;"'!$a:$a"),$A59,INDIRECT("'"&amp;O[O]&amp;"'!"&amp;ADDRESS(1, COLUMN(N:N), 2)&amp;":"&amp;ADDRESS(1, COLUMN(N:N), 2)))),))</f>
        <v/>
      </c>
      <c r="P59" s="917" t="str">
        <f ca="1">IF(SUMPRODUCT(SUMIF(INDIRECT("'"&amp;O[O]&amp;"'!$a:$a"),$A59,INDIRECT("'"&amp;O[O]&amp;"'!"&amp;ADDRESS(1, COLUMN(O:O), 2)&amp;":"&amp;ADDRESS(1, COLUMN(O:O), 2))))=0, "", IFERROR(SUMPRODUCT(SUMIF(INDIRECT("'"&amp;O[O]&amp;"'!$a:$a"),$A59,INDIRECT("'"&amp;O[O]&amp;"'!"&amp;ADDRESS(1, COLUMN(O:O), 2)&amp;":"&amp;ADDRESS(1, COLUMN(O:O), 2)))),))</f>
        <v/>
      </c>
      <c r="Q59" s="917" t="str">
        <f ca="1">IF(SUMPRODUCT(SUMIF(INDIRECT("'"&amp;O[O]&amp;"'!$a:$a"),$A59,INDIRECT("'"&amp;O[O]&amp;"'!"&amp;ADDRESS(1, COLUMN(P:P), 2)&amp;":"&amp;ADDRESS(1, COLUMN(P:P), 2))))=0, "", IFERROR(SUMPRODUCT(SUMIF(INDIRECT("'"&amp;O[O]&amp;"'!$a:$a"),$A59,INDIRECT("'"&amp;O[O]&amp;"'!"&amp;ADDRESS(1, COLUMN(P:P), 2)&amp;":"&amp;ADDRESS(1, COLUMN(P:P), 2)))),))</f>
        <v/>
      </c>
      <c r="R59" s="917" t="str">
        <f ca="1">IF(SUMPRODUCT(SUMIF(INDIRECT("'"&amp;O[O]&amp;"'!$a:$a"),$A59,INDIRECT("'"&amp;O[O]&amp;"'!"&amp;ADDRESS(1, COLUMN(Q:Q), 2)&amp;":"&amp;ADDRESS(1, COLUMN(Q:Q), 2))))=0, "", IFERROR(SUMPRODUCT(SUMIF(INDIRECT("'"&amp;O[O]&amp;"'!$a:$a"),$A59,INDIRECT("'"&amp;O[O]&amp;"'!"&amp;ADDRESS(1, COLUMN(Q:Q), 2)&amp;":"&amp;ADDRESS(1, COLUMN(Q:Q), 2)))),))</f>
        <v/>
      </c>
      <c r="S59" s="917" t="str">
        <f ca="1">IF(SUMPRODUCT(SUMIF(INDIRECT("'"&amp;O[O]&amp;"'!$a:$a"),$A59,INDIRECT("'"&amp;O[O]&amp;"'!"&amp;ADDRESS(1, COLUMN(R:R), 2)&amp;":"&amp;ADDRESS(1, COLUMN(R:R), 2))))=0, "", IFERROR(SUMPRODUCT(SUMIF(INDIRECT("'"&amp;O[O]&amp;"'!$a:$a"),$A59,INDIRECT("'"&amp;O[O]&amp;"'!"&amp;ADDRESS(1, COLUMN(R:R), 2)&amp;":"&amp;ADDRESS(1, COLUMN(R:R), 2)))),))</f>
        <v/>
      </c>
      <c r="T59" s="917" t="str">
        <f ca="1">IF(SUMPRODUCT(SUMIF(INDIRECT("'"&amp;O[O]&amp;"'!$a:$a"),$A59,INDIRECT("'"&amp;O[O]&amp;"'!"&amp;ADDRESS(1, COLUMN(S:S), 2)&amp;":"&amp;ADDRESS(1, COLUMN(S:S), 2))))=0, "", IFERROR(SUMPRODUCT(SUMIF(INDIRECT("'"&amp;O[O]&amp;"'!$a:$a"),$A59,INDIRECT("'"&amp;O[O]&amp;"'!"&amp;ADDRESS(1, COLUMN(S:S), 2)&amp;":"&amp;ADDRESS(1, COLUMN(S:S), 2)))),))</f>
        <v/>
      </c>
      <c r="U59" s="917" t="str">
        <f ca="1">IF(SUMPRODUCT(SUMIF(INDIRECT("'"&amp;O[O]&amp;"'!$a:$a"),$A59,INDIRECT("'"&amp;O[O]&amp;"'!"&amp;ADDRESS(1, COLUMN(T:T), 2)&amp;":"&amp;ADDRESS(1, COLUMN(T:T), 2))))=0, "", IFERROR(SUMPRODUCT(SUMIF(INDIRECT("'"&amp;O[O]&amp;"'!$a:$a"),$A59,INDIRECT("'"&amp;O[O]&amp;"'!"&amp;ADDRESS(1, COLUMN(T:T), 2)&amp;":"&amp;ADDRESS(1, COLUMN(T:T), 2)))),))</f>
        <v/>
      </c>
      <c r="V59" s="113" t="str">
        <f t="shared" ca="1" si="11"/>
        <v/>
      </c>
      <c r="W59" s="917" t="str">
        <f ca="1">IF(SUMPRODUCT(SUMIF(INDIRECT("'"&amp;O[O]&amp;"'!$a:$a"),$A59,INDIRECT("'"&amp;O[O]&amp;"'!"&amp;ADDRESS(1, COLUMN(U:U), 2)&amp;":"&amp;ADDRESS(1, COLUMN(U:U), 2))))=0, "", IFERROR(SUMPRODUCT(SUMIF(INDIRECT("'"&amp;O[O]&amp;"'!$a:$a"),$A59,INDIRECT("'"&amp;O[O]&amp;"'!"&amp;ADDRESS(1, COLUMN(U:U), 2)&amp;":"&amp;ADDRESS(1, COLUMN(U:U), 2)))),))</f>
        <v/>
      </c>
      <c r="X59" s="917" t="str">
        <f ca="1">IF(SUMPRODUCT(SUMIF(INDIRECT("'"&amp;O[O]&amp;"'!$a:$a"),$A59,INDIRECT("'"&amp;O[O]&amp;"'!"&amp;ADDRESS(1, COLUMN(V:V), 2)&amp;":"&amp;ADDRESS(1, COLUMN(V:V), 2))))=0, "", IFERROR(SUMPRODUCT(SUMIF(INDIRECT("'"&amp;O[O]&amp;"'!$a:$a"),$A59,INDIRECT("'"&amp;O[O]&amp;"'!"&amp;ADDRESS(1, COLUMN(V:V), 2)&amp;":"&amp;ADDRESS(1, COLUMN(V:V), 2)))),))</f>
        <v/>
      </c>
      <c r="Y59" s="917" t="str">
        <f ca="1">IF(SUMPRODUCT(SUMIF(INDIRECT("'"&amp;O[O]&amp;"'!$a:$a"),$A59,INDIRECT("'"&amp;O[O]&amp;"'!"&amp;ADDRESS(1, COLUMN(W:W), 2)&amp;":"&amp;ADDRESS(1, COLUMN(W:W), 2))))=0, "", IFERROR(SUMPRODUCT(SUMIF(INDIRECT("'"&amp;O[O]&amp;"'!$a:$a"),$A59,INDIRECT("'"&amp;O[O]&amp;"'!"&amp;ADDRESS(1, COLUMN(W:W), 2)&amp;":"&amp;ADDRESS(1, COLUMN(W:W), 2)))),))</f>
        <v/>
      </c>
      <c r="Z59" s="917" t="str">
        <f ca="1">IF(SUMPRODUCT(SUMIF(INDIRECT("'"&amp;O[O]&amp;"'!$a:$a"),$A59,INDIRECT("'"&amp;O[O]&amp;"'!"&amp;ADDRESS(1, COLUMN(X:X), 2)&amp;":"&amp;ADDRESS(1, COLUMN(X:X), 2))))=0, "", IFERROR(SUMPRODUCT(SUMIF(INDIRECT("'"&amp;O[O]&amp;"'!$a:$a"),$A59,INDIRECT("'"&amp;O[O]&amp;"'!"&amp;ADDRESS(1, COLUMN(X:X), 2)&amp;":"&amp;ADDRESS(1, COLUMN(X:X), 2)))),))</f>
        <v/>
      </c>
      <c r="AA59" s="917" t="str">
        <f ca="1">IF(SUMPRODUCT(SUMIF(INDIRECT("'"&amp;O[O]&amp;"'!$a:$a"),$A59,INDIRECT("'"&amp;O[O]&amp;"'!"&amp;ADDRESS(1, COLUMN(Y:Y), 2)&amp;":"&amp;ADDRESS(1, COLUMN(Y:Y), 2))))=0, "", IFERROR(SUMPRODUCT(SUMIF(INDIRECT("'"&amp;O[O]&amp;"'!$a:$a"),$A59,INDIRECT("'"&amp;O[O]&amp;"'!"&amp;ADDRESS(1, COLUMN(Y:Y), 2)&amp;":"&amp;ADDRESS(1, COLUMN(Y:Y), 2)))),))</f>
        <v/>
      </c>
      <c r="AB59" s="917" t="str">
        <f ca="1">IF(SUMPRODUCT(SUMIF(INDIRECT("'"&amp;O[O]&amp;"'!$a:$a"),$A59,INDIRECT("'"&amp;O[O]&amp;"'!"&amp;ADDRESS(1, COLUMN(Z:Z), 2)&amp;":"&amp;ADDRESS(1, COLUMN(Z:Z), 2))))=0, "", IFERROR(SUMPRODUCT(SUMIF(INDIRECT("'"&amp;O[O]&amp;"'!$a:$a"),$A59,INDIRECT("'"&amp;O[O]&amp;"'!"&amp;ADDRESS(1, COLUMN(Z:Z), 2)&amp;":"&amp;ADDRESS(1, COLUMN(Z:Z), 2)))),))</f>
        <v/>
      </c>
      <c r="AC59" s="917" t="str">
        <f ca="1">IF(SUMPRODUCT(SUMIF(INDIRECT("'"&amp;O[O]&amp;"'!$a:$a"),$A59,INDIRECT("'"&amp;O[O]&amp;"'!"&amp;ADDRESS(1, COLUMN(AA:AA), 2)&amp;":"&amp;ADDRESS(1, COLUMN(AA:AA), 2))))=0, "", IFERROR(SUMPRODUCT(SUMIF(INDIRECT("'"&amp;O[O]&amp;"'!$a:$a"),$A59,INDIRECT("'"&amp;O[O]&amp;"'!"&amp;ADDRESS(1, COLUMN(AA:AA), 2)&amp;":"&amp;ADDRESS(1, COLUMN(AA:AA), 2)))),))</f>
        <v/>
      </c>
      <c r="AD59" s="917" t="str">
        <f ca="1">IF(SUMPRODUCT(SUMIF(INDIRECT("'"&amp;O[O]&amp;"'!$a:$a"),$A59,INDIRECT("'"&amp;O[O]&amp;"'!"&amp;ADDRESS(1, COLUMN(AB:AB), 2)&amp;":"&amp;ADDRESS(1, COLUMN(AB:AB), 2))))=0, "", IFERROR(SUMPRODUCT(SUMIF(INDIRECT("'"&amp;O[O]&amp;"'!$a:$a"),$A59,INDIRECT("'"&amp;O[O]&amp;"'!"&amp;ADDRESS(1, COLUMN(AB:AB), 2)&amp;":"&amp;ADDRESS(1, COLUMN(AB:AB), 2)))),))</f>
        <v/>
      </c>
      <c r="AE59" s="917" t="str">
        <f ca="1">IF(SUMPRODUCT(SUMIF(INDIRECT("'"&amp;O[O]&amp;"'!$a:$a"),$A59,INDIRECT("'"&amp;O[O]&amp;"'!"&amp;ADDRESS(1, COLUMN(AC:AC), 2)&amp;":"&amp;ADDRESS(1, COLUMN(AC:AC), 2))))=0, "", IFERROR(SUMPRODUCT(SUMIF(INDIRECT("'"&amp;O[O]&amp;"'!$a:$a"),$A59,INDIRECT("'"&amp;O[O]&amp;"'!"&amp;ADDRESS(1, COLUMN(AC:AC), 2)&amp;":"&amp;ADDRESS(1, COLUMN(AC:AC), 2)))),))</f>
        <v/>
      </c>
      <c r="AF59" s="917" t="str">
        <f ca="1">IF(SUMPRODUCT(SUMIF(INDIRECT("'"&amp;O[O]&amp;"'!$a:$a"),$A59,INDIRECT("'"&amp;O[O]&amp;"'!"&amp;ADDRESS(1, COLUMN(AD:AD), 2)&amp;":"&amp;ADDRESS(1, COLUMN(AD:AD), 2))))=0, "", IFERROR(SUMPRODUCT(SUMIF(INDIRECT("'"&amp;O[O]&amp;"'!$a:$a"),$A59,INDIRECT("'"&amp;O[O]&amp;"'!"&amp;ADDRESS(1, COLUMN(AD:AD), 2)&amp;":"&amp;ADDRESS(1, COLUMN(AD:AD), 2)))),))</f>
        <v/>
      </c>
      <c r="AG59" s="917">
        <f ca="1">IF(SUMPRODUCT(SUMIF(INDIRECT("'"&amp;O[O]&amp;"'!$a:$a"),$A59,INDIRECT("'"&amp;O[O]&amp;"'!"&amp;ADDRESS(1, COLUMN(AE:AE), 2)&amp;":"&amp;ADDRESS(1, COLUMN(AE:AE), 2))))=0, "", IFERROR(SUMPRODUCT(SUMIF(INDIRECT("'"&amp;O[O]&amp;"'!$a:$a"),$A59,INDIRECT("'"&amp;O[O]&amp;"'!"&amp;ADDRESS(1, COLUMN(AE:AE), 2)&amp;":"&amp;ADDRESS(1, COLUMN(AE:AE), 2)))),))</f>
        <v>1500</v>
      </c>
      <c r="AH59" s="917" t="str">
        <f ca="1">IF(SUMPRODUCT(SUMIF(INDIRECT("'"&amp;O[O]&amp;"'!$a:$a"),$A59,INDIRECT("'"&amp;O[O]&amp;"'!"&amp;ADDRESS(1, COLUMN(AF:AF), 2)&amp;":"&amp;ADDRESS(1, COLUMN(AF:AF), 2))))=0, "", IFERROR(SUMPRODUCT(SUMIF(INDIRECT("'"&amp;O[O]&amp;"'!$a:$a"),$A59,INDIRECT("'"&amp;O[O]&amp;"'!"&amp;ADDRESS(1, COLUMN(AF:AF), 2)&amp;":"&amp;ADDRESS(1, COLUMN(AF:AF), 2)))),))</f>
        <v/>
      </c>
      <c r="AI59" s="917" t="str">
        <f ca="1">IF(SUMPRODUCT(SUMIF(INDIRECT("'"&amp;O[O]&amp;"'!$a:$a"),$A59,INDIRECT("'"&amp;O[O]&amp;"'!"&amp;ADDRESS(1, COLUMN(AG:AG), 2)&amp;":"&amp;ADDRESS(1, COLUMN(AG:AG), 2))))=0, "", IFERROR(SUMPRODUCT(SUMIF(INDIRECT("'"&amp;O[O]&amp;"'!$a:$a"),$A59,INDIRECT("'"&amp;O[O]&amp;"'!"&amp;ADDRESS(1, COLUMN(AG:AG), 2)&amp;":"&amp;ADDRESS(1, COLUMN(AG:AG), 2)))),))</f>
        <v/>
      </c>
      <c r="AJ59" s="917" t="str">
        <f ca="1">IF(SUMPRODUCT(SUMIF(INDIRECT("'"&amp;O[O]&amp;"'!$a:$a"),$A59,INDIRECT("'"&amp;O[O]&amp;"'!"&amp;ADDRESS(1, COLUMN(AH:AH), 2)&amp;":"&amp;ADDRESS(1, COLUMN(AH:AH), 2))))=0, "", IFERROR(SUMPRODUCT(SUMIF(INDIRECT("'"&amp;O[O]&amp;"'!$a:$a"),$A59,INDIRECT("'"&amp;O[O]&amp;"'!"&amp;ADDRESS(1, COLUMN(AH:AH), 2)&amp;":"&amp;ADDRESS(1, COLUMN(AH:AH), 2)))),))</f>
        <v/>
      </c>
      <c r="AK59" s="917" t="str">
        <f ca="1">IF(SUMPRODUCT(SUMIF(INDIRECT("'"&amp;O[O]&amp;"'!$a:$a"),$A59,INDIRECT("'"&amp;O[O]&amp;"'!"&amp;ADDRESS(1, COLUMN(AI:AI), 2)&amp;":"&amp;ADDRESS(1, COLUMN(AI:AI), 2))))=0, "", IFERROR(SUMPRODUCT(SUMIF(INDIRECT("'"&amp;O[O]&amp;"'!$a:$a"),$A59,INDIRECT("'"&amp;O[O]&amp;"'!"&amp;ADDRESS(1, COLUMN(AI:AI), 2)&amp;":"&amp;ADDRESS(1, COLUMN(AI:AI), 2)))),))</f>
        <v/>
      </c>
      <c r="AL59" s="919" t="str">
        <f ca="1">IF(SUMPRODUCT(SUMIF(INDIRECT("'"&amp;O[O]&amp;"'!$a:$a"),$A59,INDIRECT("'"&amp;O[O]&amp;"'!"&amp;ADDRESS(1, COLUMN(AJ:AJ), 2)&amp;":"&amp;ADDRESS(1, COLUMN(AJ:AJ), 2))))=0, "", IFERROR(SUMPRODUCT(SUMIF(INDIRECT("'"&amp;O[O]&amp;"'!$a:$a"),$A59,INDIRECT("'"&amp;O[O]&amp;"'!"&amp;ADDRESS(1, COLUMN(AJ:AJ), 2)&amp;":"&amp;ADDRESS(1, COLUMN(AJ:AJ), 2)))),))</f>
        <v/>
      </c>
    </row>
    <row r="60" spans="1:38" s="763" customFormat="1">
      <c r="A60" s="920" t="s">
        <v>96</v>
      </c>
      <c r="B60" s="921" t="s">
        <v>43</v>
      </c>
      <c r="C60" s="921"/>
      <c r="D60" s="921"/>
      <c r="E60" s="917" t="str">
        <f ca="1">IFERROR(IF(SUMPRODUCT(SUMIF(INDIRECT("'"&amp;O[O]&amp;"'!$a:$a"),$A60,INDIRECT("'"&amp;O[O]&amp;"'!"&amp;ADDRESS(1, COLUMN(F:F), 2)&amp;":"&amp;ADDRESS(1, COLUMN(F:F), 2))))=0, "", SUMPRODUCT(SUMIF(INDIRECT("'"&amp;O[O]&amp;"'!$a:$a"),$A60,INDIRECT("'"&amp;O[O]&amp;"'!"&amp;ADDRESS(1, COLUMN(F:F), 2)&amp;":"&amp;ADDRESS(1, COLUMN(F:F), 2))))),)</f>
        <v/>
      </c>
      <c r="F60" s="917" t="str">
        <f ca="1">IFERROR(IF(SUMPRODUCT(SUMIF(INDIRECT("'"&amp;O[O]&amp;"'!$a:$a"),$A60,INDIRECT("'"&amp;O[O]&amp;"'!"&amp;ADDRESS(1, COLUMN(G:G), 2)&amp;":"&amp;ADDRESS(1, COLUMN(G:G), 2))))=0, "", SUMPRODUCT(SUMIF(INDIRECT("'"&amp;O[O]&amp;"'!$a:$a"),$A60,INDIRECT("'"&amp;O[O]&amp;"'!"&amp;ADDRESS(1, COLUMN(G:G), 2)&amp;":"&amp;ADDRESS(1, COLUMN(G:G), 2))))),)</f>
        <v/>
      </c>
      <c r="G60" s="914">
        <f t="shared" ca="1" si="10"/>
        <v>196</v>
      </c>
      <c r="H60" s="917" t="str">
        <f ca="1">IFERROR(IF(SUMPRODUCT(SUMIF(INDIRECT("'"&amp;O[O]&amp;"'!$a:$a"),$A60,INDIRECT("'"&amp;O[O]&amp;"'!"&amp;ADDRESS(1, COLUMN(I:I), 2)&amp;":"&amp;ADDRESS(1, COLUMN(I:I), 2))))=0, "", SUMPRODUCT(SUMIF(INDIRECT("'"&amp;O[O]&amp;"'!$a:$a"),$A60,INDIRECT("'"&amp;O[O]&amp;"'!"&amp;ADDRESS(1, COLUMN(I:I), 2)&amp;":"&amp;ADDRESS(1, COLUMN(I:I), 2))))),)</f>
        <v/>
      </c>
      <c r="I60" s="917">
        <f ca="1">IFERROR(IF(SUMPRODUCT(SUMIF(INDIRECT("'"&amp;O[O]&amp;"'!$a:$a"),$A60,INDIRECT("'"&amp;O[O]&amp;"'!"&amp;ADDRESS(1, COLUMN(J:J), 2)&amp;":"&amp;ADDRESS(1, COLUMN(J:J), 2))))=0, "", SUMPRODUCT(SUMIF(INDIRECT("'"&amp;O[O]&amp;"'!$a:$a"),$A60,INDIRECT("'"&amp;O[O]&amp;"'!"&amp;ADDRESS(1, COLUMN(J:J), 2)&amp;":"&amp;ADDRESS(1, COLUMN(J:J), 2))))),)</f>
        <v>196</v>
      </c>
      <c r="J60" s="917">
        <f ca="1">IFERROR(IF(SUMPRODUCT(SUMIF(INDIRECT("'"&amp;O[O]&amp;"'!$a:$a"),$A60,INDIRECT("'"&amp;O[O]&amp;"'!"&amp;ADDRESS(1, COLUMN(K:K), 2)&amp;":"&amp;ADDRESS(1, COLUMN(K:K), 2))))=0, "", SUMPRODUCT(SUMIF(INDIRECT("'"&amp;O[O]&amp;"'!$a:$a"),$A60,INDIRECT("'"&amp;O[O]&amp;"'!"&amp;ADDRESS(1, COLUMN(K:K), 2)&amp;":"&amp;ADDRESS(1, COLUMN(K:K), 2))))),)</f>
        <v>310</v>
      </c>
      <c r="K60" s="922" t="s">
        <v>776</v>
      </c>
      <c r="L60" s="922" t="s">
        <v>776</v>
      </c>
      <c r="M60" s="917" t="str">
        <f ca="1">IF(SUMPRODUCT(SUMIF(INDIRECT("'"&amp;O[O]&amp;"'!$a:$a"),$A60,INDIRECT("'"&amp;O[O]&amp;"'!"&amp;ADDRESS(1, COLUMN(L:L), 2)&amp;":"&amp;ADDRESS(1, COLUMN(L:L), 2))))=0, "", IFERROR(SUMPRODUCT(SUMIF(INDIRECT("'"&amp;O[O]&amp;"'!$a:$a"),$A60,INDIRECT("'"&amp;O[O]&amp;"'!"&amp;ADDRESS(1, COLUMN(L:L), 2)&amp;":"&amp;ADDRESS(1, COLUMN(L:L), 2)))),))</f>
        <v/>
      </c>
      <c r="N60" s="917" t="str">
        <f ca="1">IF(SUMPRODUCT(SUMIF(INDIRECT("'"&amp;O[O]&amp;"'!$a:$a"),$A60,INDIRECT("'"&amp;O[O]&amp;"'!"&amp;ADDRESS(1, COLUMN(M:M), 2)&amp;":"&amp;ADDRESS(1, COLUMN(M:M), 2))))=0, "", IFERROR(SUMPRODUCT(SUMIF(INDIRECT("'"&amp;O[O]&amp;"'!$a:$a"),$A60,INDIRECT("'"&amp;O[O]&amp;"'!"&amp;ADDRESS(1, COLUMN(M:M), 2)&amp;":"&amp;ADDRESS(1, COLUMN(M:M), 2)))),))</f>
        <v/>
      </c>
      <c r="O60" s="917">
        <f ca="1">IF(SUMPRODUCT(SUMIF(INDIRECT("'"&amp;O[O]&amp;"'!$a:$a"),$A60,INDIRECT("'"&amp;O[O]&amp;"'!"&amp;ADDRESS(1, COLUMN(N:N), 2)&amp;":"&amp;ADDRESS(1, COLUMN(N:N), 2))))=0, "", IFERROR(SUMPRODUCT(SUMIF(INDIRECT("'"&amp;O[O]&amp;"'!$a:$a"),$A60,INDIRECT("'"&amp;O[O]&amp;"'!"&amp;ADDRESS(1, COLUMN(N:N), 2)&amp;":"&amp;ADDRESS(1, COLUMN(N:N), 2)))),))</f>
        <v>300</v>
      </c>
      <c r="P60" s="917" t="str">
        <f ca="1">IF(SUMPRODUCT(SUMIF(INDIRECT("'"&amp;O[O]&amp;"'!$a:$a"),$A60,INDIRECT("'"&amp;O[O]&amp;"'!"&amp;ADDRESS(1, COLUMN(O:O), 2)&amp;":"&amp;ADDRESS(1, COLUMN(O:O), 2))))=0, "", IFERROR(SUMPRODUCT(SUMIF(INDIRECT("'"&amp;O[O]&amp;"'!$a:$a"),$A60,INDIRECT("'"&amp;O[O]&amp;"'!"&amp;ADDRESS(1, COLUMN(O:O), 2)&amp;":"&amp;ADDRESS(1, COLUMN(O:O), 2)))),))</f>
        <v/>
      </c>
      <c r="Q60" s="917" t="str">
        <f ca="1">IF(SUMPRODUCT(SUMIF(INDIRECT("'"&amp;O[O]&amp;"'!$a:$a"),$A60,INDIRECT("'"&amp;O[O]&amp;"'!"&amp;ADDRESS(1, COLUMN(P:P), 2)&amp;":"&amp;ADDRESS(1, COLUMN(P:P), 2))))=0, "", IFERROR(SUMPRODUCT(SUMIF(INDIRECT("'"&amp;O[O]&amp;"'!$a:$a"),$A60,INDIRECT("'"&amp;O[O]&amp;"'!"&amp;ADDRESS(1, COLUMN(P:P), 2)&amp;":"&amp;ADDRESS(1, COLUMN(P:P), 2)))),))</f>
        <v/>
      </c>
      <c r="R60" s="917">
        <f ca="1">IF(SUMPRODUCT(SUMIF(INDIRECT("'"&amp;O[O]&amp;"'!$a:$a"),$A60,INDIRECT("'"&amp;O[O]&amp;"'!"&amp;ADDRESS(1, COLUMN(Q:Q), 2)&amp;":"&amp;ADDRESS(1, COLUMN(Q:Q), 2))))=0, "", IFERROR(SUMPRODUCT(SUMIF(INDIRECT("'"&amp;O[O]&amp;"'!$a:$a"),$A60,INDIRECT("'"&amp;O[O]&amp;"'!"&amp;ADDRESS(1, COLUMN(Q:Q), 2)&amp;":"&amp;ADDRESS(1, COLUMN(Q:Q), 2)))),))</f>
        <v>10</v>
      </c>
      <c r="S60" s="917" t="str">
        <f ca="1">IF(SUMPRODUCT(SUMIF(INDIRECT("'"&amp;O[O]&amp;"'!$a:$a"),$A60,INDIRECT("'"&amp;O[O]&amp;"'!"&amp;ADDRESS(1, COLUMN(R:R), 2)&amp;":"&amp;ADDRESS(1, COLUMN(R:R), 2))))=0, "", IFERROR(SUMPRODUCT(SUMIF(INDIRECT("'"&amp;O[O]&amp;"'!$a:$a"),$A60,INDIRECT("'"&amp;O[O]&amp;"'!"&amp;ADDRESS(1, COLUMN(R:R), 2)&amp;":"&amp;ADDRESS(1, COLUMN(R:R), 2)))),))</f>
        <v/>
      </c>
      <c r="T60" s="917" t="str">
        <f ca="1">IF(SUMPRODUCT(SUMIF(INDIRECT("'"&amp;O[O]&amp;"'!$a:$a"),$A60,INDIRECT("'"&amp;O[O]&amp;"'!"&amp;ADDRESS(1, COLUMN(S:S), 2)&amp;":"&amp;ADDRESS(1, COLUMN(S:S), 2))))=0, "", IFERROR(SUMPRODUCT(SUMIF(INDIRECT("'"&amp;O[O]&amp;"'!$a:$a"),$A60,INDIRECT("'"&amp;O[O]&amp;"'!"&amp;ADDRESS(1, COLUMN(S:S), 2)&amp;":"&amp;ADDRESS(1, COLUMN(S:S), 2)))),))</f>
        <v/>
      </c>
      <c r="U60" s="917" t="str">
        <f ca="1">IF(SUMPRODUCT(SUMIF(INDIRECT("'"&amp;O[O]&amp;"'!$a:$a"),$A60,INDIRECT("'"&amp;O[O]&amp;"'!"&amp;ADDRESS(1, COLUMN(T:T), 2)&amp;":"&amp;ADDRESS(1, COLUMN(T:T), 2))))=0, "", IFERROR(SUMPRODUCT(SUMIF(INDIRECT("'"&amp;O[O]&amp;"'!$a:$a"),$A60,INDIRECT("'"&amp;O[O]&amp;"'!"&amp;ADDRESS(1, COLUMN(T:T), 2)&amp;":"&amp;ADDRESS(1, COLUMN(T:T), 2)))),))</f>
        <v/>
      </c>
      <c r="V60" s="113" t="str">
        <f t="shared" ca="1" si="11"/>
        <v/>
      </c>
      <c r="W60" s="917" t="str">
        <f ca="1">IF(SUMPRODUCT(SUMIF(INDIRECT("'"&amp;O[O]&amp;"'!$a:$a"),$A60,INDIRECT("'"&amp;O[O]&amp;"'!"&amp;ADDRESS(1, COLUMN(U:U), 2)&amp;":"&amp;ADDRESS(1, COLUMN(U:U), 2))))=0, "", IFERROR(SUMPRODUCT(SUMIF(INDIRECT("'"&amp;O[O]&amp;"'!$a:$a"),$A60,INDIRECT("'"&amp;O[O]&amp;"'!"&amp;ADDRESS(1, COLUMN(U:U), 2)&amp;":"&amp;ADDRESS(1, COLUMN(U:U), 2)))),))</f>
        <v/>
      </c>
      <c r="X60" s="917" t="str">
        <f ca="1">IF(SUMPRODUCT(SUMIF(INDIRECT("'"&amp;O[O]&amp;"'!$a:$a"),$A60,INDIRECT("'"&amp;O[O]&amp;"'!"&amp;ADDRESS(1, COLUMN(V:V), 2)&amp;":"&amp;ADDRESS(1, COLUMN(V:V), 2))))=0, "", IFERROR(SUMPRODUCT(SUMIF(INDIRECT("'"&amp;O[O]&amp;"'!$a:$a"),$A60,INDIRECT("'"&amp;O[O]&amp;"'!"&amp;ADDRESS(1, COLUMN(V:V), 2)&amp;":"&amp;ADDRESS(1, COLUMN(V:V), 2)))),))</f>
        <v/>
      </c>
      <c r="Y60" s="917" t="str">
        <f ca="1">IF(SUMPRODUCT(SUMIF(INDIRECT("'"&amp;O[O]&amp;"'!$a:$a"),$A60,INDIRECT("'"&amp;O[O]&amp;"'!"&amp;ADDRESS(1, COLUMN(W:W), 2)&amp;":"&amp;ADDRESS(1, COLUMN(W:W), 2))))=0, "", IFERROR(SUMPRODUCT(SUMIF(INDIRECT("'"&amp;O[O]&amp;"'!$a:$a"),$A60,INDIRECT("'"&amp;O[O]&amp;"'!"&amp;ADDRESS(1, COLUMN(W:W), 2)&amp;":"&amp;ADDRESS(1, COLUMN(W:W), 2)))),))</f>
        <v/>
      </c>
      <c r="Z60" s="917" t="str">
        <f ca="1">IF(SUMPRODUCT(SUMIF(INDIRECT("'"&amp;O[O]&amp;"'!$a:$a"),$A60,INDIRECT("'"&amp;O[O]&amp;"'!"&amp;ADDRESS(1, COLUMN(X:X), 2)&amp;":"&amp;ADDRESS(1, COLUMN(X:X), 2))))=0, "", IFERROR(SUMPRODUCT(SUMIF(INDIRECT("'"&amp;O[O]&amp;"'!$a:$a"),$A60,INDIRECT("'"&amp;O[O]&amp;"'!"&amp;ADDRESS(1, COLUMN(X:X), 2)&amp;":"&amp;ADDRESS(1, COLUMN(X:X), 2)))),))</f>
        <v/>
      </c>
      <c r="AA60" s="917" t="str">
        <f ca="1">IF(SUMPRODUCT(SUMIF(INDIRECT("'"&amp;O[O]&amp;"'!$a:$a"),$A60,INDIRECT("'"&amp;O[O]&amp;"'!"&amp;ADDRESS(1, COLUMN(Y:Y), 2)&amp;":"&amp;ADDRESS(1, COLUMN(Y:Y), 2))))=0, "", IFERROR(SUMPRODUCT(SUMIF(INDIRECT("'"&amp;O[O]&amp;"'!$a:$a"),$A60,INDIRECT("'"&amp;O[O]&amp;"'!"&amp;ADDRESS(1, COLUMN(Y:Y), 2)&amp;":"&amp;ADDRESS(1, COLUMN(Y:Y), 2)))),))</f>
        <v/>
      </c>
      <c r="AB60" s="917" t="str">
        <f ca="1">IF(SUMPRODUCT(SUMIF(INDIRECT("'"&amp;O[O]&amp;"'!$a:$a"),$A60,INDIRECT("'"&amp;O[O]&amp;"'!"&amp;ADDRESS(1, COLUMN(Z:Z), 2)&amp;":"&amp;ADDRESS(1, COLUMN(Z:Z), 2))))=0, "", IFERROR(SUMPRODUCT(SUMIF(INDIRECT("'"&amp;O[O]&amp;"'!$a:$a"),$A60,INDIRECT("'"&amp;O[O]&amp;"'!"&amp;ADDRESS(1, COLUMN(Z:Z), 2)&amp;":"&amp;ADDRESS(1, COLUMN(Z:Z), 2)))),))</f>
        <v/>
      </c>
      <c r="AC60" s="917" t="str">
        <f ca="1">IF(SUMPRODUCT(SUMIF(INDIRECT("'"&amp;O[O]&amp;"'!$a:$a"),$A60,INDIRECT("'"&amp;O[O]&amp;"'!"&amp;ADDRESS(1, COLUMN(AA:AA), 2)&amp;":"&amp;ADDRESS(1, COLUMN(AA:AA), 2))))=0, "", IFERROR(SUMPRODUCT(SUMIF(INDIRECT("'"&amp;O[O]&amp;"'!$a:$a"),$A60,INDIRECT("'"&amp;O[O]&amp;"'!"&amp;ADDRESS(1, COLUMN(AA:AA), 2)&amp;":"&amp;ADDRESS(1, COLUMN(AA:AA), 2)))),))</f>
        <v/>
      </c>
      <c r="AD60" s="917" t="str">
        <f ca="1">IF(SUMPRODUCT(SUMIF(INDIRECT("'"&amp;O[O]&amp;"'!$a:$a"),$A60,INDIRECT("'"&amp;O[O]&amp;"'!"&amp;ADDRESS(1, COLUMN(AB:AB), 2)&amp;":"&amp;ADDRESS(1, COLUMN(AB:AB), 2))))=0, "", IFERROR(SUMPRODUCT(SUMIF(INDIRECT("'"&amp;O[O]&amp;"'!$a:$a"),$A60,INDIRECT("'"&amp;O[O]&amp;"'!"&amp;ADDRESS(1, COLUMN(AB:AB), 2)&amp;":"&amp;ADDRESS(1, COLUMN(AB:AB), 2)))),))</f>
        <v/>
      </c>
      <c r="AE60" s="917" t="str">
        <f ca="1">IF(SUMPRODUCT(SUMIF(INDIRECT("'"&amp;O[O]&amp;"'!$a:$a"),$A60,INDIRECT("'"&amp;O[O]&amp;"'!"&amp;ADDRESS(1, COLUMN(AC:AC), 2)&amp;":"&amp;ADDRESS(1, COLUMN(AC:AC), 2))))=0, "", IFERROR(SUMPRODUCT(SUMIF(INDIRECT("'"&amp;O[O]&amp;"'!$a:$a"),$A60,INDIRECT("'"&amp;O[O]&amp;"'!"&amp;ADDRESS(1, COLUMN(AC:AC), 2)&amp;":"&amp;ADDRESS(1, COLUMN(AC:AC), 2)))),))</f>
        <v/>
      </c>
      <c r="AF60" s="917" t="str">
        <f ca="1">IF(SUMPRODUCT(SUMIF(INDIRECT("'"&amp;O[O]&amp;"'!$a:$a"),$A60,INDIRECT("'"&amp;O[O]&amp;"'!"&amp;ADDRESS(1, COLUMN(AD:AD), 2)&amp;":"&amp;ADDRESS(1, COLUMN(AD:AD), 2))))=0, "", IFERROR(SUMPRODUCT(SUMIF(INDIRECT("'"&amp;O[O]&amp;"'!$a:$a"),$A60,INDIRECT("'"&amp;O[O]&amp;"'!"&amp;ADDRESS(1, COLUMN(AD:AD), 2)&amp;":"&amp;ADDRESS(1, COLUMN(AD:AD), 2)))),))</f>
        <v/>
      </c>
      <c r="AG60" s="917" t="str">
        <f ca="1">IF(SUMPRODUCT(SUMIF(INDIRECT("'"&amp;O[O]&amp;"'!$a:$a"),$A60,INDIRECT("'"&amp;O[O]&amp;"'!"&amp;ADDRESS(1, COLUMN(AE:AE), 2)&amp;":"&amp;ADDRESS(1, COLUMN(AE:AE), 2))))=0, "", IFERROR(SUMPRODUCT(SUMIF(INDIRECT("'"&amp;O[O]&amp;"'!$a:$a"),$A60,INDIRECT("'"&amp;O[O]&amp;"'!"&amp;ADDRESS(1, COLUMN(AE:AE), 2)&amp;":"&amp;ADDRESS(1, COLUMN(AE:AE), 2)))),))</f>
        <v/>
      </c>
      <c r="AH60" s="917" t="str">
        <f ca="1">IF(SUMPRODUCT(SUMIF(INDIRECT("'"&amp;O[O]&amp;"'!$a:$a"),$A60,INDIRECT("'"&amp;O[O]&amp;"'!"&amp;ADDRESS(1, COLUMN(AF:AF), 2)&amp;":"&amp;ADDRESS(1, COLUMN(AF:AF), 2))))=0, "", IFERROR(SUMPRODUCT(SUMIF(INDIRECT("'"&amp;O[O]&amp;"'!$a:$a"),$A60,INDIRECT("'"&amp;O[O]&amp;"'!"&amp;ADDRESS(1, COLUMN(AF:AF), 2)&amp;":"&amp;ADDRESS(1, COLUMN(AF:AF), 2)))),))</f>
        <v/>
      </c>
      <c r="AI60" s="917" t="str">
        <f ca="1">IF(SUMPRODUCT(SUMIF(INDIRECT("'"&amp;O[O]&amp;"'!$a:$a"),$A60,INDIRECT("'"&amp;O[O]&amp;"'!"&amp;ADDRESS(1, COLUMN(AG:AG), 2)&amp;":"&amp;ADDRESS(1, COLUMN(AG:AG), 2))))=0, "", IFERROR(SUMPRODUCT(SUMIF(INDIRECT("'"&amp;O[O]&amp;"'!$a:$a"),$A60,INDIRECT("'"&amp;O[O]&amp;"'!"&amp;ADDRESS(1, COLUMN(AG:AG), 2)&amp;":"&amp;ADDRESS(1, COLUMN(AG:AG), 2)))),))</f>
        <v/>
      </c>
      <c r="AJ60" s="917" t="str">
        <f ca="1">IF(SUMPRODUCT(SUMIF(INDIRECT("'"&amp;O[O]&amp;"'!$a:$a"),$A60,INDIRECT("'"&amp;O[O]&amp;"'!"&amp;ADDRESS(1, COLUMN(AH:AH), 2)&amp;":"&amp;ADDRESS(1, COLUMN(AH:AH), 2))))=0, "", IFERROR(SUMPRODUCT(SUMIF(INDIRECT("'"&amp;O[O]&amp;"'!$a:$a"),$A60,INDIRECT("'"&amp;O[O]&amp;"'!"&amp;ADDRESS(1, COLUMN(AH:AH), 2)&amp;":"&amp;ADDRESS(1, COLUMN(AH:AH), 2)))),))</f>
        <v/>
      </c>
      <c r="AK60" s="917" t="str">
        <f ca="1">IF(SUMPRODUCT(SUMIF(INDIRECT("'"&amp;O[O]&amp;"'!$a:$a"),$A60,INDIRECT("'"&amp;O[O]&amp;"'!"&amp;ADDRESS(1, COLUMN(AI:AI), 2)&amp;":"&amp;ADDRESS(1, COLUMN(AI:AI), 2))))=0, "", IFERROR(SUMPRODUCT(SUMIF(INDIRECT("'"&amp;O[O]&amp;"'!$a:$a"),$A60,INDIRECT("'"&amp;O[O]&amp;"'!"&amp;ADDRESS(1, COLUMN(AI:AI), 2)&amp;":"&amp;ADDRESS(1, COLUMN(AI:AI), 2)))),))</f>
        <v/>
      </c>
      <c r="AL60" s="919" t="str">
        <f ca="1">IF(SUMPRODUCT(SUMIF(INDIRECT("'"&amp;O[O]&amp;"'!$a:$a"),$A60,INDIRECT("'"&amp;O[O]&amp;"'!"&amp;ADDRESS(1, COLUMN(AJ:AJ), 2)&amp;":"&amp;ADDRESS(1, COLUMN(AJ:AJ), 2))))=0, "", IFERROR(SUMPRODUCT(SUMIF(INDIRECT("'"&amp;O[O]&amp;"'!$a:$a"),$A60,INDIRECT("'"&amp;O[O]&amp;"'!"&amp;ADDRESS(1, COLUMN(AJ:AJ), 2)&amp;":"&amp;ADDRESS(1, COLUMN(AJ:AJ), 2)))),))</f>
        <v/>
      </c>
    </row>
    <row r="61" spans="1:38" s="763" customFormat="1">
      <c r="A61" s="920" t="s">
        <v>892</v>
      </c>
      <c r="B61" s="921" t="s">
        <v>43</v>
      </c>
      <c r="C61" s="921"/>
      <c r="D61" s="921"/>
      <c r="E61" s="917" t="str">
        <f ca="1">IFERROR(IF(SUMPRODUCT(SUMIF(INDIRECT("'"&amp;O[O]&amp;"'!$a:$a"),$A61,INDIRECT("'"&amp;O[O]&amp;"'!"&amp;ADDRESS(1, COLUMN(F:F), 2)&amp;":"&amp;ADDRESS(1, COLUMN(F:F), 2))))=0, "", SUMPRODUCT(SUMIF(INDIRECT("'"&amp;O[O]&amp;"'!$a:$a"),$A61,INDIRECT("'"&amp;O[O]&amp;"'!"&amp;ADDRESS(1, COLUMN(F:F), 2)&amp;":"&amp;ADDRESS(1, COLUMN(F:F), 2))))),)</f>
        <v/>
      </c>
      <c r="F61" s="917" t="str">
        <f ca="1">IFERROR(IF(SUMPRODUCT(SUMIF(INDIRECT("'"&amp;O[O]&amp;"'!$a:$a"),$A61,INDIRECT("'"&amp;O[O]&amp;"'!"&amp;ADDRESS(1, COLUMN(G:G), 2)&amp;":"&amp;ADDRESS(1, COLUMN(G:G), 2))))=0, "", SUMPRODUCT(SUMIF(INDIRECT("'"&amp;O[O]&amp;"'!$a:$a"),$A61,INDIRECT("'"&amp;O[O]&amp;"'!"&amp;ADDRESS(1, COLUMN(G:G), 2)&amp;":"&amp;ADDRESS(1, COLUMN(G:G), 2))))),)</f>
        <v/>
      </c>
      <c r="G61" s="914" t="str">
        <f t="shared" ref="G61" ca="1" si="12">IF(SUM(H61:I61)=0, "", SUM(H61:I61))</f>
        <v/>
      </c>
      <c r="H61" s="917" t="str">
        <f ca="1">IFERROR(IF(SUMPRODUCT(SUMIF(INDIRECT("'"&amp;O[O]&amp;"'!$a:$a"),$A61,INDIRECT("'"&amp;O[O]&amp;"'!"&amp;ADDRESS(1, COLUMN(I:I), 2)&amp;":"&amp;ADDRESS(1, COLUMN(I:I), 2))))=0, "", SUMPRODUCT(SUMIF(INDIRECT("'"&amp;O[O]&amp;"'!$a:$a"),$A61,INDIRECT("'"&amp;O[O]&amp;"'!"&amp;ADDRESS(1, COLUMN(I:I), 2)&amp;":"&amp;ADDRESS(1, COLUMN(I:I), 2))))),)</f>
        <v/>
      </c>
      <c r="I61" s="917" t="str">
        <f ca="1">IFERROR(IF(SUMPRODUCT(SUMIF(INDIRECT("'"&amp;O[O]&amp;"'!$a:$a"),$A61,INDIRECT("'"&amp;O[O]&amp;"'!"&amp;ADDRESS(1, COLUMN(J:J), 2)&amp;":"&amp;ADDRESS(1, COLUMN(J:J), 2))))=0, "", SUMPRODUCT(SUMIF(INDIRECT("'"&amp;O[O]&amp;"'!$a:$a"),$A61,INDIRECT("'"&amp;O[O]&amp;"'!"&amp;ADDRESS(1, COLUMN(J:J), 2)&amp;":"&amp;ADDRESS(1, COLUMN(J:J), 2))))),)</f>
        <v/>
      </c>
      <c r="J61" s="917">
        <f ca="1">IFERROR(IF(SUMPRODUCT(SUMIF(INDIRECT("'"&amp;O[O]&amp;"'!$a:$a"),$A61,INDIRECT("'"&amp;O[O]&amp;"'!"&amp;ADDRESS(1, COLUMN(K:K), 2)&amp;":"&amp;ADDRESS(1, COLUMN(K:K), 2))))=0, "", SUMPRODUCT(SUMIF(INDIRECT("'"&amp;O[O]&amp;"'!$a:$a"),$A61,INDIRECT("'"&amp;O[O]&amp;"'!"&amp;ADDRESS(1, COLUMN(K:K), 2)&amp;":"&amp;ADDRESS(1, COLUMN(K:K), 2))))),)</f>
        <v>350</v>
      </c>
      <c r="K61" s="922" t="s">
        <v>776</v>
      </c>
      <c r="L61" s="922" t="s">
        <v>776</v>
      </c>
      <c r="M61" s="917" t="str">
        <f ca="1">IF(SUMPRODUCT(SUMIF(INDIRECT("'"&amp;O[O]&amp;"'!$a:$a"),$A61,INDIRECT("'"&amp;O[O]&amp;"'!"&amp;ADDRESS(1, COLUMN(L:L), 2)&amp;":"&amp;ADDRESS(1, COLUMN(L:L), 2))))=0, "", IFERROR(SUMPRODUCT(SUMIF(INDIRECT("'"&amp;O[O]&amp;"'!$a:$a"),$A61,INDIRECT("'"&amp;O[O]&amp;"'!"&amp;ADDRESS(1, COLUMN(L:L), 2)&amp;":"&amp;ADDRESS(1, COLUMN(L:L), 2)))),))</f>
        <v/>
      </c>
      <c r="N61" s="917" t="str">
        <f ca="1">IF(SUMPRODUCT(SUMIF(INDIRECT("'"&amp;O[O]&amp;"'!$a:$a"),$A61,INDIRECT("'"&amp;O[O]&amp;"'!"&amp;ADDRESS(1, COLUMN(M:M), 2)&amp;":"&amp;ADDRESS(1, COLUMN(M:M), 2))))=0, "", IFERROR(SUMPRODUCT(SUMIF(INDIRECT("'"&amp;O[O]&amp;"'!$a:$a"),$A61,INDIRECT("'"&amp;O[O]&amp;"'!"&amp;ADDRESS(1, COLUMN(M:M), 2)&amp;":"&amp;ADDRESS(1, COLUMN(M:M), 2)))),))</f>
        <v/>
      </c>
      <c r="O61" s="917" t="str">
        <f ca="1">IF(SUMPRODUCT(SUMIF(INDIRECT("'"&amp;O[O]&amp;"'!$a:$a"),$A61,INDIRECT("'"&amp;O[O]&amp;"'!"&amp;ADDRESS(1, COLUMN(N:N), 2)&amp;":"&amp;ADDRESS(1, COLUMN(N:N), 2))))=0, "", IFERROR(SUMPRODUCT(SUMIF(INDIRECT("'"&amp;O[O]&amp;"'!$a:$a"),$A61,INDIRECT("'"&amp;O[O]&amp;"'!"&amp;ADDRESS(1, COLUMN(N:N), 2)&amp;":"&amp;ADDRESS(1, COLUMN(N:N), 2)))),))</f>
        <v/>
      </c>
      <c r="P61" s="917" t="str">
        <f ca="1">IF(SUMPRODUCT(SUMIF(INDIRECT("'"&amp;O[O]&amp;"'!$a:$a"),$A61,INDIRECT("'"&amp;O[O]&amp;"'!"&amp;ADDRESS(1, COLUMN(O:O), 2)&amp;":"&amp;ADDRESS(1, COLUMN(O:O), 2))))=0, "", IFERROR(SUMPRODUCT(SUMIF(INDIRECT("'"&amp;O[O]&amp;"'!$a:$a"),$A61,INDIRECT("'"&amp;O[O]&amp;"'!"&amp;ADDRESS(1, COLUMN(O:O), 2)&amp;":"&amp;ADDRESS(1, COLUMN(O:O), 2)))),))</f>
        <v/>
      </c>
      <c r="Q61" s="917">
        <f ca="1">IF(SUMPRODUCT(SUMIF(INDIRECT("'"&amp;O[O]&amp;"'!$a:$a"),$A61,INDIRECT("'"&amp;O[O]&amp;"'!"&amp;ADDRESS(1, COLUMN(P:P), 2)&amp;":"&amp;ADDRESS(1, COLUMN(P:P), 2))))=0, "", IFERROR(SUMPRODUCT(SUMIF(INDIRECT("'"&amp;O[O]&amp;"'!$a:$a"),$A61,INDIRECT("'"&amp;O[O]&amp;"'!"&amp;ADDRESS(1, COLUMN(P:P), 2)&amp;":"&amp;ADDRESS(1, COLUMN(P:P), 2)))),))</f>
        <v>350</v>
      </c>
      <c r="R61" s="917" t="str">
        <f ca="1">IF(SUMPRODUCT(SUMIF(INDIRECT("'"&amp;O[O]&amp;"'!$a:$a"),$A61,INDIRECT("'"&amp;O[O]&amp;"'!"&amp;ADDRESS(1, COLUMN(Q:Q), 2)&amp;":"&amp;ADDRESS(1, COLUMN(Q:Q), 2))))=0, "", IFERROR(SUMPRODUCT(SUMIF(INDIRECT("'"&amp;O[O]&amp;"'!$a:$a"),$A61,INDIRECT("'"&amp;O[O]&amp;"'!"&amp;ADDRESS(1, COLUMN(Q:Q), 2)&amp;":"&amp;ADDRESS(1, COLUMN(Q:Q), 2)))),))</f>
        <v/>
      </c>
      <c r="S61" s="917" t="str">
        <f ca="1">IF(SUMPRODUCT(SUMIF(INDIRECT("'"&amp;O[O]&amp;"'!$a:$a"),$A61,INDIRECT("'"&amp;O[O]&amp;"'!"&amp;ADDRESS(1, COLUMN(R:R), 2)&amp;":"&amp;ADDRESS(1, COLUMN(R:R), 2))))=0, "", IFERROR(SUMPRODUCT(SUMIF(INDIRECT("'"&amp;O[O]&amp;"'!$a:$a"),$A61,INDIRECT("'"&amp;O[O]&amp;"'!"&amp;ADDRESS(1, COLUMN(R:R), 2)&amp;":"&amp;ADDRESS(1, COLUMN(R:R), 2)))),))</f>
        <v/>
      </c>
      <c r="T61" s="917" t="str">
        <f ca="1">IF(SUMPRODUCT(SUMIF(INDIRECT("'"&amp;O[O]&amp;"'!$a:$a"),$A61,INDIRECT("'"&amp;O[O]&amp;"'!"&amp;ADDRESS(1, COLUMN(S:S), 2)&amp;":"&amp;ADDRESS(1, COLUMN(S:S), 2))))=0, "", IFERROR(SUMPRODUCT(SUMIF(INDIRECT("'"&amp;O[O]&amp;"'!$a:$a"),$A61,INDIRECT("'"&amp;O[O]&amp;"'!"&amp;ADDRESS(1, COLUMN(S:S), 2)&amp;":"&amp;ADDRESS(1, COLUMN(S:S), 2)))),))</f>
        <v/>
      </c>
      <c r="U61" s="917" t="str">
        <f ca="1">IF(SUMPRODUCT(SUMIF(INDIRECT("'"&amp;O[O]&amp;"'!$a:$a"),$A61,INDIRECT("'"&amp;O[O]&amp;"'!"&amp;ADDRESS(1, COLUMN(T:T), 2)&amp;":"&amp;ADDRESS(1, COLUMN(T:T), 2))))=0, "", IFERROR(SUMPRODUCT(SUMIF(INDIRECT("'"&amp;O[O]&amp;"'!$a:$a"),$A61,INDIRECT("'"&amp;O[O]&amp;"'!"&amp;ADDRESS(1, COLUMN(T:T), 2)&amp;":"&amp;ADDRESS(1, COLUMN(T:T), 2)))),))</f>
        <v/>
      </c>
      <c r="V61" s="113" t="str">
        <f t="shared" ref="V61" ca="1" si="13">IF(SUM(W61:X61)=0, "", SUM(W61:X61))</f>
        <v/>
      </c>
      <c r="W61" s="917" t="str">
        <f ca="1">IF(SUMPRODUCT(SUMIF(INDIRECT("'"&amp;O[O]&amp;"'!$a:$a"),$A61,INDIRECT("'"&amp;O[O]&amp;"'!"&amp;ADDRESS(1, COLUMN(U:U), 2)&amp;":"&amp;ADDRESS(1, COLUMN(U:U), 2))))=0, "", IFERROR(SUMPRODUCT(SUMIF(INDIRECT("'"&amp;O[O]&amp;"'!$a:$a"),$A61,INDIRECT("'"&amp;O[O]&amp;"'!"&amp;ADDRESS(1, COLUMN(U:U), 2)&amp;":"&amp;ADDRESS(1, COLUMN(U:U), 2)))),))</f>
        <v/>
      </c>
      <c r="X61" s="917" t="str">
        <f ca="1">IF(SUMPRODUCT(SUMIF(INDIRECT("'"&amp;O[O]&amp;"'!$a:$a"),$A61,INDIRECT("'"&amp;O[O]&amp;"'!"&amp;ADDRESS(1, COLUMN(V:V), 2)&amp;":"&amp;ADDRESS(1, COLUMN(V:V), 2))))=0, "", IFERROR(SUMPRODUCT(SUMIF(INDIRECT("'"&amp;O[O]&amp;"'!$a:$a"),$A61,INDIRECT("'"&amp;O[O]&amp;"'!"&amp;ADDRESS(1, COLUMN(V:V), 2)&amp;":"&amp;ADDRESS(1, COLUMN(V:V), 2)))),))</f>
        <v/>
      </c>
      <c r="Y61" s="917" t="str">
        <f ca="1">IF(SUMPRODUCT(SUMIF(INDIRECT("'"&amp;O[O]&amp;"'!$a:$a"),$A61,INDIRECT("'"&amp;O[O]&amp;"'!"&amp;ADDRESS(1, COLUMN(W:W), 2)&amp;":"&amp;ADDRESS(1, COLUMN(W:W), 2))))=0, "", IFERROR(SUMPRODUCT(SUMIF(INDIRECT("'"&amp;O[O]&amp;"'!$a:$a"),$A61,INDIRECT("'"&amp;O[O]&amp;"'!"&amp;ADDRESS(1, COLUMN(W:W), 2)&amp;":"&amp;ADDRESS(1, COLUMN(W:W), 2)))),))</f>
        <v/>
      </c>
      <c r="Z61" s="917" t="str">
        <f ca="1">IF(SUMPRODUCT(SUMIF(INDIRECT("'"&amp;O[O]&amp;"'!$a:$a"),$A61,INDIRECT("'"&amp;O[O]&amp;"'!"&amp;ADDRESS(1, COLUMN(X:X), 2)&amp;":"&amp;ADDRESS(1, COLUMN(X:X), 2))))=0, "", IFERROR(SUMPRODUCT(SUMIF(INDIRECT("'"&amp;O[O]&amp;"'!$a:$a"),$A61,INDIRECT("'"&amp;O[O]&amp;"'!"&amp;ADDRESS(1, COLUMN(X:X), 2)&amp;":"&amp;ADDRESS(1, COLUMN(X:X), 2)))),))</f>
        <v/>
      </c>
      <c r="AA61" s="917" t="str">
        <f ca="1">IF(SUMPRODUCT(SUMIF(INDIRECT("'"&amp;O[O]&amp;"'!$a:$a"),$A61,INDIRECT("'"&amp;O[O]&amp;"'!"&amp;ADDRESS(1, COLUMN(Y:Y), 2)&amp;":"&amp;ADDRESS(1, COLUMN(Y:Y), 2))))=0, "", IFERROR(SUMPRODUCT(SUMIF(INDIRECT("'"&amp;O[O]&amp;"'!$a:$a"),$A61,INDIRECT("'"&amp;O[O]&amp;"'!"&amp;ADDRESS(1, COLUMN(Y:Y), 2)&amp;":"&amp;ADDRESS(1, COLUMN(Y:Y), 2)))),))</f>
        <v/>
      </c>
      <c r="AB61" s="917" t="str">
        <f ca="1">IF(SUMPRODUCT(SUMIF(INDIRECT("'"&amp;O[O]&amp;"'!$a:$a"),$A61,INDIRECT("'"&amp;O[O]&amp;"'!"&amp;ADDRESS(1, COLUMN(Z:Z), 2)&amp;":"&amp;ADDRESS(1, COLUMN(Z:Z), 2))))=0, "", IFERROR(SUMPRODUCT(SUMIF(INDIRECT("'"&amp;O[O]&amp;"'!$a:$a"),$A61,INDIRECT("'"&amp;O[O]&amp;"'!"&amp;ADDRESS(1, COLUMN(Z:Z), 2)&amp;":"&amp;ADDRESS(1, COLUMN(Z:Z), 2)))),))</f>
        <v/>
      </c>
      <c r="AC61" s="917" t="str">
        <f ca="1">IF(SUMPRODUCT(SUMIF(INDIRECT("'"&amp;O[O]&amp;"'!$a:$a"),$A61,INDIRECT("'"&amp;O[O]&amp;"'!"&amp;ADDRESS(1, COLUMN(AA:AA), 2)&amp;":"&amp;ADDRESS(1, COLUMN(AA:AA), 2))))=0, "", IFERROR(SUMPRODUCT(SUMIF(INDIRECT("'"&amp;O[O]&amp;"'!$a:$a"),$A61,INDIRECT("'"&amp;O[O]&amp;"'!"&amp;ADDRESS(1, COLUMN(AA:AA), 2)&amp;":"&amp;ADDRESS(1, COLUMN(AA:AA), 2)))),))</f>
        <v/>
      </c>
      <c r="AD61" s="917" t="str">
        <f ca="1">IF(SUMPRODUCT(SUMIF(INDIRECT("'"&amp;O[O]&amp;"'!$a:$a"),$A61,INDIRECT("'"&amp;O[O]&amp;"'!"&amp;ADDRESS(1, COLUMN(AB:AB), 2)&amp;":"&amp;ADDRESS(1, COLUMN(AB:AB), 2))))=0, "", IFERROR(SUMPRODUCT(SUMIF(INDIRECT("'"&amp;O[O]&amp;"'!$a:$a"),$A61,INDIRECT("'"&amp;O[O]&amp;"'!"&amp;ADDRESS(1, COLUMN(AB:AB), 2)&amp;":"&amp;ADDRESS(1, COLUMN(AB:AB), 2)))),))</f>
        <v/>
      </c>
      <c r="AE61" s="917" t="str">
        <f ca="1">IF(SUMPRODUCT(SUMIF(INDIRECT("'"&amp;O[O]&amp;"'!$a:$a"),$A61,INDIRECT("'"&amp;O[O]&amp;"'!"&amp;ADDRESS(1, COLUMN(AC:AC), 2)&amp;":"&amp;ADDRESS(1, COLUMN(AC:AC), 2))))=0, "", IFERROR(SUMPRODUCT(SUMIF(INDIRECT("'"&amp;O[O]&amp;"'!$a:$a"),$A61,INDIRECT("'"&amp;O[O]&amp;"'!"&amp;ADDRESS(1, COLUMN(AC:AC), 2)&amp;":"&amp;ADDRESS(1, COLUMN(AC:AC), 2)))),))</f>
        <v/>
      </c>
      <c r="AF61" s="917" t="str">
        <f ca="1">IF(SUMPRODUCT(SUMIF(INDIRECT("'"&amp;O[O]&amp;"'!$a:$a"),$A61,INDIRECT("'"&amp;O[O]&amp;"'!"&amp;ADDRESS(1, COLUMN(AD:AD), 2)&amp;":"&amp;ADDRESS(1, COLUMN(AD:AD), 2))))=0, "", IFERROR(SUMPRODUCT(SUMIF(INDIRECT("'"&amp;O[O]&amp;"'!$a:$a"),$A61,INDIRECT("'"&amp;O[O]&amp;"'!"&amp;ADDRESS(1, COLUMN(AD:AD), 2)&amp;":"&amp;ADDRESS(1, COLUMN(AD:AD), 2)))),))</f>
        <v/>
      </c>
      <c r="AG61" s="917" t="str">
        <f ca="1">IF(SUMPRODUCT(SUMIF(INDIRECT("'"&amp;O[O]&amp;"'!$a:$a"),$A61,INDIRECT("'"&amp;O[O]&amp;"'!"&amp;ADDRESS(1, COLUMN(AE:AE), 2)&amp;":"&amp;ADDRESS(1, COLUMN(AE:AE), 2))))=0, "", IFERROR(SUMPRODUCT(SUMIF(INDIRECT("'"&amp;O[O]&amp;"'!$a:$a"),$A61,INDIRECT("'"&amp;O[O]&amp;"'!"&amp;ADDRESS(1, COLUMN(AE:AE), 2)&amp;":"&amp;ADDRESS(1, COLUMN(AE:AE), 2)))),))</f>
        <v/>
      </c>
      <c r="AH61" s="917" t="str">
        <f ca="1">IF(SUMPRODUCT(SUMIF(INDIRECT("'"&amp;O[O]&amp;"'!$a:$a"),$A61,INDIRECT("'"&amp;O[O]&amp;"'!"&amp;ADDRESS(1, COLUMN(AF:AF), 2)&amp;":"&amp;ADDRESS(1, COLUMN(AF:AF), 2))))=0, "", IFERROR(SUMPRODUCT(SUMIF(INDIRECT("'"&amp;O[O]&amp;"'!$a:$a"),$A61,INDIRECT("'"&amp;O[O]&amp;"'!"&amp;ADDRESS(1, COLUMN(AF:AF), 2)&amp;":"&amp;ADDRESS(1, COLUMN(AF:AF), 2)))),))</f>
        <v/>
      </c>
      <c r="AI61" s="917" t="str">
        <f ca="1">IF(SUMPRODUCT(SUMIF(INDIRECT("'"&amp;O[O]&amp;"'!$a:$a"),$A61,INDIRECT("'"&amp;O[O]&amp;"'!"&amp;ADDRESS(1, COLUMN(AG:AG), 2)&amp;":"&amp;ADDRESS(1, COLUMN(AG:AG), 2))))=0, "", IFERROR(SUMPRODUCT(SUMIF(INDIRECT("'"&amp;O[O]&amp;"'!$a:$a"),$A61,INDIRECT("'"&amp;O[O]&amp;"'!"&amp;ADDRESS(1, COLUMN(AG:AG), 2)&amp;":"&amp;ADDRESS(1, COLUMN(AG:AG), 2)))),))</f>
        <v/>
      </c>
      <c r="AJ61" s="917" t="str">
        <f ca="1">IF(SUMPRODUCT(SUMIF(INDIRECT("'"&amp;O[O]&amp;"'!$a:$a"),$A61,INDIRECT("'"&amp;O[O]&amp;"'!"&amp;ADDRESS(1, COLUMN(AH:AH), 2)&amp;":"&amp;ADDRESS(1, COLUMN(AH:AH), 2))))=0, "", IFERROR(SUMPRODUCT(SUMIF(INDIRECT("'"&amp;O[O]&amp;"'!$a:$a"),$A61,INDIRECT("'"&amp;O[O]&amp;"'!"&amp;ADDRESS(1, COLUMN(AH:AH), 2)&amp;":"&amp;ADDRESS(1, COLUMN(AH:AH), 2)))),))</f>
        <v/>
      </c>
      <c r="AK61" s="917" t="str">
        <f ca="1">IF(SUMPRODUCT(SUMIF(INDIRECT("'"&amp;O[O]&amp;"'!$a:$a"),$A61,INDIRECT("'"&amp;O[O]&amp;"'!"&amp;ADDRESS(1, COLUMN(AI:AI), 2)&amp;":"&amp;ADDRESS(1, COLUMN(AI:AI), 2))))=0, "", IFERROR(SUMPRODUCT(SUMIF(INDIRECT("'"&amp;O[O]&amp;"'!$a:$a"),$A61,INDIRECT("'"&amp;O[O]&amp;"'!"&amp;ADDRESS(1, COLUMN(AI:AI), 2)&amp;":"&amp;ADDRESS(1, COLUMN(AI:AI), 2)))),))</f>
        <v/>
      </c>
      <c r="AL61" s="919" t="str">
        <f ca="1">IF(SUMPRODUCT(SUMIF(INDIRECT("'"&amp;O[O]&amp;"'!$a:$a"),$A61,INDIRECT("'"&amp;O[O]&amp;"'!"&amp;ADDRESS(1, COLUMN(AJ:AJ), 2)&amp;":"&amp;ADDRESS(1, COLUMN(AJ:AJ), 2))))=0, "", IFERROR(SUMPRODUCT(SUMIF(INDIRECT("'"&amp;O[O]&amp;"'!$a:$a"),$A61,INDIRECT("'"&amp;O[O]&amp;"'!"&amp;ADDRESS(1, COLUMN(AJ:AJ), 2)&amp;":"&amp;ADDRESS(1, COLUMN(AJ:AJ), 2)))),))</f>
        <v/>
      </c>
    </row>
    <row r="62" spans="1:38" s="763" customFormat="1">
      <c r="A62" s="920" t="s">
        <v>416</v>
      </c>
      <c r="B62" s="921" t="s">
        <v>43</v>
      </c>
      <c r="C62" s="921"/>
      <c r="D62" s="921"/>
      <c r="E62" s="917" t="str">
        <f ca="1">IFERROR(IF(SUMPRODUCT(SUMIF(INDIRECT("'"&amp;O[O]&amp;"'!$a:$a"),$A62,INDIRECT("'"&amp;O[O]&amp;"'!"&amp;ADDRESS(1, COLUMN(F:F), 2)&amp;":"&amp;ADDRESS(1, COLUMN(F:F), 2))))=0, "", SUMPRODUCT(SUMIF(INDIRECT("'"&amp;O[O]&amp;"'!$a:$a"),$A62,INDIRECT("'"&amp;O[O]&amp;"'!"&amp;ADDRESS(1, COLUMN(F:F), 2)&amp;":"&amp;ADDRESS(1, COLUMN(F:F), 2))))),)</f>
        <v/>
      </c>
      <c r="F62" s="917" t="str">
        <f ca="1">IFERROR(IF(SUMPRODUCT(SUMIF(INDIRECT("'"&amp;O[O]&amp;"'!$a:$a"),$A62,INDIRECT("'"&amp;O[O]&amp;"'!"&amp;ADDRESS(1, COLUMN(G:G), 2)&amp;":"&amp;ADDRESS(1, COLUMN(G:G), 2))))=0, "", SUMPRODUCT(SUMIF(INDIRECT("'"&amp;O[O]&amp;"'!$a:$a"),$A62,INDIRECT("'"&amp;O[O]&amp;"'!"&amp;ADDRESS(1, COLUMN(G:G), 2)&amp;":"&amp;ADDRESS(1, COLUMN(G:G), 2))))),)</f>
        <v/>
      </c>
      <c r="G62" s="914">
        <f t="shared" ca="1" si="10"/>
        <v>219</v>
      </c>
      <c r="H62" s="917" t="str">
        <f ca="1">IFERROR(IF(SUMPRODUCT(SUMIF(INDIRECT("'"&amp;O[O]&amp;"'!$a:$a"),$A62,INDIRECT("'"&amp;O[O]&amp;"'!"&amp;ADDRESS(1, COLUMN(I:I), 2)&amp;":"&amp;ADDRESS(1, COLUMN(I:I), 2))))=0, "", SUMPRODUCT(SUMIF(INDIRECT("'"&amp;O[O]&amp;"'!$a:$a"),$A62,INDIRECT("'"&amp;O[O]&amp;"'!"&amp;ADDRESS(1, COLUMN(I:I), 2)&amp;":"&amp;ADDRESS(1, COLUMN(I:I), 2))))),)</f>
        <v/>
      </c>
      <c r="I62" s="917">
        <f ca="1">IFERROR(IF(SUMPRODUCT(SUMIF(INDIRECT("'"&amp;O[O]&amp;"'!$a:$a"),$A62,INDIRECT("'"&amp;O[O]&amp;"'!"&amp;ADDRESS(1, COLUMN(J:J), 2)&amp;":"&amp;ADDRESS(1, COLUMN(J:J), 2))))=0, "", SUMPRODUCT(SUMIF(INDIRECT("'"&amp;O[O]&amp;"'!$a:$a"),$A62,INDIRECT("'"&amp;O[O]&amp;"'!"&amp;ADDRESS(1, COLUMN(J:J), 2)&amp;":"&amp;ADDRESS(1, COLUMN(J:J), 2))))),)</f>
        <v>219</v>
      </c>
      <c r="J62" s="917" t="str">
        <f ca="1">IFERROR(IF(SUMPRODUCT(SUMIF(INDIRECT("'"&amp;O[O]&amp;"'!$a:$a"),$A62,INDIRECT("'"&amp;O[O]&amp;"'!"&amp;ADDRESS(1, COLUMN(K:K), 2)&amp;":"&amp;ADDRESS(1, COLUMN(K:K), 2))))=0, "", SUMPRODUCT(SUMIF(INDIRECT("'"&amp;O[O]&amp;"'!$a:$a"),$A62,INDIRECT("'"&amp;O[O]&amp;"'!"&amp;ADDRESS(1, COLUMN(K:K), 2)&amp;":"&amp;ADDRESS(1, COLUMN(K:K), 2))))),)</f>
        <v/>
      </c>
      <c r="K62" s="922" t="s">
        <v>776</v>
      </c>
      <c r="L62" s="922" t="s">
        <v>776</v>
      </c>
      <c r="M62" s="917" t="str">
        <f ca="1">IF(SUMPRODUCT(SUMIF(INDIRECT("'"&amp;O[O]&amp;"'!$a:$a"),$A62,INDIRECT("'"&amp;O[O]&amp;"'!"&amp;ADDRESS(1, COLUMN(L:L), 2)&amp;":"&amp;ADDRESS(1, COLUMN(L:L), 2))))=0, "", IFERROR(SUMPRODUCT(SUMIF(INDIRECT("'"&amp;O[O]&amp;"'!$a:$a"),$A62,INDIRECT("'"&amp;O[O]&amp;"'!"&amp;ADDRESS(1, COLUMN(L:L), 2)&amp;":"&amp;ADDRESS(1, COLUMN(L:L), 2)))),))</f>
        <v/>
      </c>
      <c r="N62" s="917" t="str">
        <f ca="1">IF(SUMPRODUCT(SUMIF(INDIRECT("'"&amp;O[O]&amp;"'!$a:$a"),$A62,INDIRECT("'"&amp;O[O]&amp;"'!"&amp;ADDRESS(1, COLUMN(M:M), 2)&amp;":"&amp;ADDRESS(1, COLUMN(M:M), 2))))=0, "", IFERROR(SUMPRODUCT(SUMIF(INDIRECT("'"&amp;O[O]&amp;"'!$a:$a"),$A62,INDIRECT("'"&amp;O[O]&amp;"'!"&amp;ADDRESS(1, COLUMN(M:M), 2)&amp;":"&amp;ADDRESS(1, COLUMN(M:M), 2)))),))</f>
        <v/>
      </c>
      <c r="O62" s="917" t="str">
        <f ca="1">IF(SUMPRODUCT(SUMIF(INDIRECT("'"&amp;O[O]&amp;"'!$a:$a"),$A62,INDIRECT("'"&amp;O[O]&amp;"'!"&amp;ADDRESS(1, COLUMN(N:N), 2)&amp;":"&amp;ADDRESS(1, COLUMN(N:N), 2))))=0, "", IFERROR(SUMPRODUCT(SUMIF(INDIRECT("'"&amp;O[O]&amp;"'!$a:$a"),$A62,INDIRECT("'"&amp;O[O]&amp;"'!"&amp;ADDRESS(1, COLUMN(N:N), 2)&amp;":"&amp;ADDRESS(1, COLUMN(N:N), 2)))),))</f>
        <v/>
      </c>
      <c r="P62" s="917" t="str">
        <f ca="1">IF(SUMPRODUCT(SUMIF(INDIRECT("'"&amp;O[O]&amp;"'!$a:$a"),$A62,INDIRECT("'"&amp;O[O]&amp;"'!"&amp;ADDRESS(1, COLUMN(O:O), 2)&amp;":"&amp;ADDRESS(1, COLUMN(O:O), 2))))=0, "", IFERROR(SUMPRODUCT(SUMIF(INDIRECT("'"&amp;O[O]&amp;"'!$a:$a"),$A62,INDIRECT("'"&amp;O[O]&amp;"'!"&amp;ADDRESS(1, COLUMN(O:O), 2)&amp;":"&amp;ADDRESS(1, COLUMN(O:O), 2)))),))</f>
        <v/>
      </c>
      <c r="Q62" s="917" t="str">
        <f ca="1">IF(SUMPRODUCT(SUMIF(INDIRECT("'"&amp;O[O]&amp;"'!$a:$a"),$A62,INDIRECT("'"&amp;O[O]&amp;"'!"&amp;ADDRESS(1, COLUMN(P:P), 2)&amp;":"&amp;ADDRESS(1, COLUMN(P:P), 2))))=0, "", IFERROR(SUMPRODUCT(SUMIF(INDIRECT("'"&amp;O[O]&amp;"'!$a:$a"),$A62,INDIRECT("'"&amp;O[O]&amp;"'!"&amp;ADDRESS(1, COLUMN(P:P), 2)&amp;":"&amp;ADDRESS(1, COLUMN(P:P), 2)))),))</f>
        <v/>
      </c>
      <c r="R62" s="917" t="str">
        <f ca="1">IF(SUMPRODUCT(SUMIF(INDIRECT("'"&amp;O[O]&amp;"'!$a:$a"),$A62,INDIRECT("'"&amp;O[O]&amp;"'!"&amp;ADDRESS(1, COLUMN(Q:Q), 2)&amp;":"&amp;ADDRESS(1, COLUMN(Q:Q), 2))))=0, "", IFERROR(SUMPRODUCT(SUMIF(INDIRECT("'"&amp;O[O]&amp;"'!$a:$a"),$A62,INDIRECT("'"&amp;O[O]&amp;"'!"&amp;ADDRESS(1, COLUMN(Q:Q), 2)&amp;":"&amp;ADDRESS(1, COLUMN(Q:Q), 2)))),))</f>
        <v/>
      </c>
      <c r="S62" s="917" t="str">
        <f ca="1">IF(SUMPRODUCT(SUMIF(INDIRECT("'"&amp;O[O]&amp;"'!$a:$a"),$A62,INDIRECT("'"&amp;O[O]&amp;"'!"&amp;ADDRESS(1, COLUMN(R:R), 2)&amp;":"&amp;ADDRESS(1, COLUMN(R:R), 2))))=0, "", IFERROR(SUMPRODUCT(SUMIF(INDIRECT("'"&amp;O[O]&amp;"'!$a:$a"),$A62,INDIRECT("'"&amp;O[O]&amp;"'!"&amp;ADDRESS(1, COLUMN(R:R), 2)&amp;":"&amp;ADDRESS(1, COLUMN(R:R), 2)))),))</f>
        <v/>
      </c>
      <c r="T62" s="917" t="str">
        <f ca="1">IF(SUMPRODUCT(SUMIF(INDIRECT("'"&amp;O[O]&amp;"'!$a:$a"),$A62,INDIRECT("'"&amp;O[O]&amp;"'!"&amp;ADDRESS(1, COLUMN(S:S), 2)&amp;":"&amp;ADDRESS(1, COLUMN(S:S), 2))))=0, "", IFERROR(SUMPRODUCT(SUMIF(INDIRECT("'"&amp;O[O]&amp;"'!$a:$a"),$A62,INDIRECT("'"&amp;O[O]&amp;"'!"&amp;ADDRESS(1, COLUMN(S:S), 2)&amp;":"&amp;ADDRESS(1, COLUMN(S:S), 2)))),))</f>
        <v/>
      </c>
      <c r="U62" s="917" t="str">
        <f ca="1">IF(SUMPRODUCT(SUMIF(INDIRECT("'"&amp;O[O]&amp;"'!$a:$a"),$A62,INDIRECT("'"&amp;O[O]&amp;"'!"&amp;ADDRESS(1, COLUMN(T:T), 2)&amp;":"&amp;ADDRESS(1, COLUMN(T:T), 2))))=0, "", IFERROR(SUMPRODUCT(SUMIF(INDIRECT("'"&amp;O[O]&amp;"'!$a:$a"),$A62,INDIRECT("'"&amp;O[O]&amp;"'!"&amp;ADDRESS(1, COLUMN(T:T), 2)&amp;":"&amp;ADDRESS(1, COLUMN(T:T), 2)))),))</f>
        <v/>
      </c>
      <c r="V62" s="113" t="str">
        <f t="shared" ca="1" si="11"/>
        <v/>
      </c>
      <c r="W62" s="917" t="str">
        <f ca="1">IF(SUMPRODUCT(SUMIF(INDIRECT("'"&amp;O[O]&amp;"'!$a:$a"),$A62,INDIRECT("'"&amp;O[O]&amp;"'!"&amp;ADDRESS(1, COLUMN(U:U), 2)&amp;":"&amp;ADDRESS(1, COLUMN(U:U), 2))))=0, "", IFERROR(SUMPRODUCT(SUMIF(INDIRECT("'"&amp;O[O]&amp;"'!$a:$a"),$A62,INDIRECT("'"&amp;O[O]&amp;"'!"&amp;ADDRESS(1, COLUMN(U:U), 2)&amp;":"&amp;ADDRESS(1, COLUMN(U:U), 2)))),))</f>
        <v/>
      </c>
      <c r="X62" s="917" t="str">
        <f ca="1">IF(SUMPRODUCT(SUMIF(INDIRECT("'"&amp;O[O]&amp;"'!$a:$a"),$A62,INDIRECT("'"&amp;O[O]&amp;"'!"&amp;ADDRESS(1, COLUMN(V:V), 2)&amp;":"&amp;ADDRESS(1, COLUMN(V:V), 2))))=0, "", IFERROR(SUMPRODUCT(SUMIF(INDIRECT("'"&amp;O[O]&amp;"'!$a:$a"),$A62,INDIRECT("'"&amp;O[O]&amp;"'!"&amp;ADDRESS(1, COLUMN(V:V), 2)&amp;":"&amp;ADDRESS(1, COLUMN(V:V), 2)))),))</f>
        <v/>
      </c>
      <c r="Y62" s="917" t="str">
        <f ca="1">IF(SUMPRODUCT(SUMIF(INDIRECT("'"&amp;O[O]&amp;"'!$a:$a"),$A62,INDIRECT("'"&amp;O[O]&amp;"'!"&amp;ADDRESS(1, COLUMN(W:W), 2)&amp;":"&amp;ADDRESS(1, COLUMN(W:W), 2))))=0, "", IFERROR(SUMPRODUCT(SUMIF(INDIRECT("'"&amp;O[O]&amp;"'!$a:$a"),$A62,INDIRECT("'"&amp;O[O]&amp;"'!"&amp;ADDRESS(1, COLUMN(W:W), 2)&amp;":"&amp;ADDRESS(1, COLUMN(W:W), 2)))),))</f>
        <v/>
      </c>
      <c r="Z62" s="917" t="str">
        <f ca="1">IF(SUMPRODUCT(SUMIF(INDIRECT("'"&amp;O[O]&amp;"'!$a:$a"),$A62,INDIRECT("'"&amp;O[O]&amp;"'!"&amp;ADDRESS(1, COLUMN(X:X), 2)&amp;":"&amp;ADDRESS(1, COLUMN(X:X), 2))))=0, "", IFERROR(SUMPRODUCT(SUMIF(INDIRECT("'"&amp;O[O]&amp;"'!$a:$a"),$A62,INDIRECT("'"&amp;O[O]&amp;"'!"&amp;ADDRESS(1, COLUMN(X:X), 2)&amp;":"&amp;ADDRESS(1, COLUMN(X:X), 2)))),))</f>
        <v/>
      </c>
      <c r="AA62" s="917" t="str">
        <f ca="1">IF(SUMPRODUCT(SUMIF(INDIRECT("'"&amp;O[O]&amp;"'!$a:$a"),$A62,INDIRECT("'"&amp;O[O]&amp;"'!"&amp;ADDRESS(1, COLUMN(Y:Y), 2)&amp;":"&amp;ADDRESS(1, COLUMN(Y:Y), 2))))=0, "", IFERROR(SUMPRODUCT(SUMIF(INDIRECT("'"&amp;O[O]&amp;"'!$a:$a"),$A62,INDIRECT("'"&amp;O[O]&amp;"'!"&amp;ADDRESS(1, COLUMN(Y:Y), 2)&amp;":"&amp;ADDRESS(1, COLUMN(Y:Y), 2)))),))</f>
        <v/>
      </c>
      <c r="AB62" s="917" t="str">
        <f ca="1">IF(SUMPRODUCT(SUMIF(INDIRECT("'"&amp;O[O]&amp;"'!$a:$a"),$A62,INDIRECT("'"&amp;O[O]&amp;"'!"&amp;ADDRESS(1, COLUMN(Z:Z), 2)&amp;":"&amp;ADDRESS(1, COLUMN(Z:Z), 2))))=0, "", IFERROR(SUMPRODUCT(SUMIF(INDIRECT("'"&amp;O[O]&amp;"'!$a:$a"),$A62,INDIRECT("'"&amp;O[O]&amp;"'!"&amp;ADDRESS(1, COLUMN(Z:Z), 2)&amp;":"&amp;ADDRESS(1, COLUMN(Z:Z), 2)))),))</f>
        <v/>
      </c>
      <c r="AC62" s="917" t="str">
        <f ca="1">IF(SUMPRODUCT(SUMIF(INDIRECT("'"&amp;O[O]&amp;"'!$a:$a"),$A62,INDIRECT("'"&amp;O[O]&amp;"'!"&amp;ADDRESS(1, COLUMN(AA:AA), 2)&amp;":"&amp;ADDRESS(1, COLUMN(AA:AA), 2))))=0, "", IFERROR(SUMPRODUCT(SUMIF(INDIRECT("'"&amp;O[O]&amp;"'!$a:$a"),$A62,INDIRECT("'"&amp;O[O]&amp;"'!"&amp;ADDRESS(1, COLUMN(AA:AA), 2)&amp;":"&amp;ADDRESS(1, COLUMN(AA:AA), 2)))),))</f>
        <v/>
      </c>
      <c r="AD62" s="917" t="str">
        <f ca="1">IF(SUMPRODUCT(SUMIF(INDIRECT("'"&amp;O[O]&amp;"'!$a:$a"),$A62,INDIRECT("'"&amp;O[O]&amp;"'!"&amp;ADDRESS(1, COLUMN(AB:AB), 2)&amp;":"&amp;ADDRESS(1, COLUMN(AB:AB), 2))))=0, "", IFERROR(SUMPRODUCT(SUMIF(INDIRECT("'"&amp;O[O]&amp;"'!$a:$a"),$A62,INDIRECT("'"&amp;O[O]&amp;"'!"&amp;ADDRESS(1, COLUMN(AB:AB), 2)&amp;":"&amp;ADDRESS(1, COLUMN(AB:AB), 2)))),))</f>
        <v/>
      </c>
      <c r="AE62" s="917" t="str">
        <f ca="1">IF(SUMPRODUCT(SUMIF(INDIRECT("'"&amp;O[O]&amp;"'!$a:$a"),$A62,INDIRECT("'"&amp;O[O]&amp;"'!"&amp;ADDRESS(1, COLUMN(AC:AC), 2)&amp;":"&amp;ADDRESS(1, COLUMN(AC:AC), 2))))=0, "", IFERROR(SUMPRODUCT(SUMIF(INDIRECT("'"&amp;O[O]&amp;"'!$a:$a"),$A62,INDIRECT("'"&amp;O[O]&amp;"'!"&amp;ADDRESS(1, COLUMN(AC:AC), 2)&amp;":"&amp;ADDRESS(1, COLUMN(AC:AC), 2)))),))</f>
        <v/>
      </c>
      <c r="AF62" s="917" t="str">
        <f ca="1">IF(SUMPRODUCT(SUMIF(INDIRECT("'"&amp;O[O]&amp;"'!$a:$a"),$A62,INDIRECT("'"&amp;O[O]&amp;"'!"&amp;ADDRESS(1, COLUMN(AD:AD), 2)&amp;":"&amp;ADDRESS(1, COLUMN(AD:AD), 2))))=0, "", IFERROR(SUMPRODUCT(SUMIF(INDIRECT("'"&amp;O[O]&amp;"'!$a:$a"),$A62,INDIRECT("'"&amp;O[O]&amp;"'!"&amp;ADDRESS(1, COLUMN(AD:AD), 2)&amp;":"&amp;ADDRESS(1, COLUMN(AD:AD), 2)))),))</f>
        <v/>
      </c>
      <c r="AG62" s="917" t="str">
        <f ca="1">IF(SUMPRODUCT(SUMIF(INDIRECT("'"&amp;O[O]&amp;"'!$a:$a"),$A62,INDIRECT("'"&amp;O[O]&amp;"'!"&amp;ADDRESS(1, COLUMN(AE:AE), 2)&amp;":"&amp;ADDRESS(1, COLUMN(AE:AE), 2))))=0, "", IFERROR(SUMPRODUCT(SUMIF(INDIRECT("'"&amp;O[O]&amp;"'!$a:$a"),$A62,INDIRECT("'"&amp;O[O]&amp;"'!"&amp;ADDRESS(1, COLUMN(AE:AE), 2)&amp;":"&amp;ADDRESS(1, COLUMN(AE:AE), 2)))),))</f>
        <v/>
      </c>
      <c r="AH62" s="917" t="str">
        <f ca="1">IF(SUMPRODUCT(SUMIF(INDIRECT("'"&amp;O[O]&amp;"'!$a:$a"),$A62,INDIRECT("'"&amp;O[O]&amp;"'!"&amp;ADDRESS(1, COLUMN(AF:AF), 2)&amp;":"&amp;ADDRESS(1, COLUMN(AF:AF), 2))))=0, "", IFERROR(SUMPRODUCT(SUMIF(INDIRECT("'"&amp;O[O]&amp;"'!$a:$a"),$A62,INDIRECT("'"&amp;O[O]&amp;"'!"&amp;ADDRESS(1, COLUMN(AF:AF), 2)&amp;":"&amp;ADDRESS(1, COLUMN(AF:AF), 2)))),))</f>
        <v/>
      </c>
      <c r="AI62" s="917" t="str">
        <f ca="1">IF(SUMPRODUCT(SUMIF(INDIRECT("'"&amp;O[O]&amp;"'!$a:$a"),$A62,INDIRECT("'"&amp;O[O]&amp;"'!"&amp;ADDRESS(1, COLUMN(AG:AG), 2)&amp;":"&amp;ADDRESS(1, COLUMN(AG:AG), 2))))=0, "", IFERROR(SUMPRODUCT(SUMIF(INDIRECT("'"&amp;O[O]&amp;"'!$a:$a"),$A62,INDIRECT("'"&amp;O[O]&amp;"'!"&amp;ADDRESS(1, COLUMN(AG:AG), 2)&amp;":"&amp;ADDRESS(1, COLUMN(AG:AG), 2)))),))</f>
        <v/>
      </c>
      <c r="AJ62" s="917" t="str">
        <f ca="1">IF(SUMPRODUCT(SUMIF(INDIRECT("'"&amp;O[O]&amp;"'!$a:$a"),$A62,INDIRECT("'"&amp;O[O]&amp;"'!"&amp;ADDRESS(1, COLUMN(AH:AH), 2)&amp;":"&amp;ADDRESS(1, COLUMN(AH:AH), 2))))=0, "", IFERROR(SUMPRODUCT(SUMIF(INDIRECT("'"&amp;O[O]&amp;"'!$a:$a"),$A62,INDIRECT("'"&amp;O[O]&amp;"'!"&amp;ADDRESS(1, COLUMN(AH:AH), 2)&amp;":"&amp;ADDRESS(1, COLUMN(AH:AH), 2)))),))</f>
        <v/>
      </c>
      <c r="AK62" s="917" t="str">
        <f ca="1">IF(SUMPRODUCT(SUMIF(INDIRECT("'"&amp;O[O]&amp;"'!$a:$a"),$A62,INDIRECT("'"&amp;O[O]&amp;"'!"&amp;ADDRESS(1, COLUMN(AI:AI), 2)&amp;":"&amp;ADDRESS(1, COLUMN(AI:AI), 2))))=0, "", IFERROR(SUMPRODUCT(SUMIF(INDIRECT("'"&amp;O[O]&amp;"'!$a:$a"),$A62,INDIRECT("'"&amp;O[O]&amp;"'!"&amp;ADDRESS(1, COLUMN(AI:AI), 2)&amp;":"&amp;ADDRESS(1, COLUMN(AI:AI), 2)))),))</f>
        <v/>
      </c>
      <c r="AL62" s="919" t="str">
        <f ca="1">IF(SUMPRODUCT(SUMIF(INDIRECT("'"&amp;O[O]&amp;"'!$a:$a"),$A62,INDIRECT("'"&amp;O[O]&amp;"'!"&amp;ADDRESS(1, COLUMN(AJ:AJ), 2)&amp;":"&amp;ADDRESS(1, COLUMN(AJ:AJ), 2))))=0, "", IFERROR(SUMPRODUCT(SUMIF(INDIRECT("'"&amp;O[O]&amp;"'!$a:$a"),$A62,INDIRECT("'"&amp;O[O]&amp;"'!"&amp;ADDRESS(1, COLUMN(AJ:AJ), 2)&amp;":"&amp;ADDRESS(1, COLUMN(AJ:AJ), 2)))),))</f>
        <v/>
      </c>
    </row>
    <row r="63" spans="1:38" s="763" customFormat="1">
      <c r="A63" s="920" t="s">
        <v>380</v>
      </c>
      <c r="B63" s="921" t="s">
        <v>43</v>
      </c>
      <c r="C63" s="921"/>
      <c r="D63" s="921"/>
      <c r="E63" s="917" t="str">
        <f ca="1">IFERROR(IF(SUMPRODUCT(SUMIF(INDIRECT("'"&amp;O[O]&amp;"'!$a:$a"),$A63,INDIRECT("'"&amp;O[O]&amp;"'!"&amp;ADDRESS(1, COLUMN(F:F), 2)&amp;":"&amp;ADDRESS(1, COLUMN(F:F), 2))))=0, "", SUMPRODUCT(SUMIF(INDIRECT("'"&amp;O[O]&amp;"'!$a:$a"),$A63,INDIRECT("'"&amp;O[O]&amp;"'!"&amp;ADDRESS(1, COLUMN(F:F), 2)&amp;":"&amp;ADDRESS(1, COLUMN(F:F), 2))))),)</f>
        <v/>
      </c>
      <c r="F63" s="917" t="str">
        <f ca="1">IFERROR(IF(SUMPRODUCT(SUMIF(INDIRECT("'"&amp;O[O]&amp;"'!$a:$a"),$A63,INDIRECT("'"&amp;O[O]&amp;"'!"&amp;ADDRESS(1, COLUMN(G:G), 2)&amp;":"&amp;ADDRESS(1, COLUMN(G:G), 2))))=0, "", SUMPRODUCT(SUMIF(INDIRECT("'"&amp;O[O]&amp;"'!$a:$a"),$A63,INDIRECT("'"&amp;O[O]&amp;"'!"&amp;ADDRESS(1, COLUMN(G:G), 2)&amp;":"&amp;ADDRESS(1, COLUMN(G:G), 2))))),)</f>
        <v/>
      </c>
      <c r="G63" s="914">
        <f t="shared" ca="1" si="10"/>
        <v>36</v>
      </c>
      <c r="H63" s="917" t="str">
        <f ca="1">IFERROR(IF(SUMPRODUCT(SUMIF(INDIRECT("'"&amp;O[O]&amp;"'!$a:$a"),$A63,INDIRECT("'"&amp;O[O]&amp;"'!"&amp;ADDRESS(1, COLUMN(I:I), 2)&amp;":"&amp;ADDRESS(1, COLUMN(I:I), 2))))=0, "", SUMPRODUCT(SUMIF(INDIRECT("'"&amp;O[O]&amp;"'!$a:$a"),$A63,INDIRECT("'"&amp;O[O]&amp;"'!"&amp;ADDRESS(1, COLUMN(I:I), 2)&amp;":"&amp;ADDRESS(1, COLUMN(I:I), 2))))),)</f>
        <v/>
      </c>
      <c r="I63" s="917">
        <f ca="1">IFERROR(IF(SUMPRODUCT(SUMIF(INDIRECT("'"&amp;O[O]&amp;"'!$a:$a"),$A63,INDIRECT("'"&amp;O[O]&amp;"'!"&amp;ADDRESS(1, COLUMN(J:J), 2)&amp;":"&amp;ADDRESS(1, COLUMN(J:J), 2))))=0, "", SUMPRODUCT(SUMIF(INDIRECT("'"&amp;O[O]&amp;"'!$a:$a"),$A63,INDIRECT("'"&amp;O[O]&amp;"'!"&amp;ADDRESS(1, COLUMN(J:J), 2)&amp;":"&amp;ADDRESS(1, COLUMN(J:J), 2))))),)</f>
        <v>36</v>
      </c>
      <c r="J63" s="917" t="str">
        <f ca="1">IFERROR(IF(SUMPRODUCT(SUMIF(INDIRECT("'"&amp;O[O]&amp;"'!$a:$a"),$A63,INDIRECT("'"&amp;O[O]&amp;"'!"&amp;ADDRESS(1, COLUMN(K:K), 2)&amp;":"&amp;ADDRESS(1, COLUMN(K:K), 2))))=0, "", SUMPRODUCT(SUMIF(INDIRECT("'"&amp;O[O]&amp;"'!$a:$a"),$A63,INDIRECT("'"&amp;O[O]&amp;"'!"&amp;ADDRESS(1, COLUMN(K:K), 2)&amp;":"&amp;ADDRESS(1, COLUMN(K:K), 2))))),)</f>
        <v/>
      </c>
      <c r="K63" s="922" t="s">
        <v>776</v>
      </c>
      <c r="L63" s="922" t="s">
        <v>776</v>
      </c>
      <c r="M63" s="917" t="str">
        <f ca="1">IF(SUMPRODUCT(SUMIF(INDIRECT("'"&amp;O[O]&amp;"'!$a:$a"),$A63,INDIRECT("'"&amp;O[O]&amp;"'!"&amp;ADDRESS(1, COLUMN(L:L), 2)&amp;":"&amp;ADDRESS(1, COLUMN(L:L), 2))))=0, "", IFERROR(SUMPRODUCT(SUMIF(INDIRECT("'"&amp;O[O]&amp;"'!$a:$a"),$A63,INDIRECT("'"&amp;O[O]&amp;"'!"&amp;ADDRESS(1, COLUMN(L:L), 2)&amp;":"&amp;ADDRESS(1, COLUMN(L:L), 2)))),))</f>
        <v/>
      </c>
      <c r="N63" s="917" t="str">
        <f ca="1">IF(SUMPRODUCT(SUMIF(INDIRECT("'"&amp;O[O]&amp;"'!$a:$a"),$A63,INDIRECT("'"&amp;O[O]&amp;"'!"&amp;ADDRESS(1, COLUMN(M:M), 2)&amp;":"&amp;ADDRESS(1, COLUMN(M:M), 2))))=0, "", IFERROR(SUMPRODUCT(SUMIF(INDIRECT("'"&amp;O[O]&amp;"'!$a:$a"),$A63,INDIRECT("'"&amp;O[O]&amp;"'!"&amp;ADDRESS(1, COLUMN(M:M), 2)&amp;":"&amp;ADDRESS(1, COLUMN(M:M), 2)))),))</f>
        <v/>
      </c>
      <c r="O63" s="917" t="str">
        <f ca="1">IF(SUMPRODUCT(SUMIF(INDIRECT("'"&amp;O[O]&amp;"'!$a:$a"),$A63,INDIRECT("'"&amp;O[O]&amp;"'!"&amp;ADDRESS(1, COLUMN(N:N), 2)&amp;":"&amp;ADDRESS(1, COLUMN(N:N), 2))))=0, "", IFERROR(SUMPRODUCT(SUMIF(INDIRECT("'"&amp;O[O]&amp;"'!$a:$a"),$A63,INDIRECT("'"&amp;O[O]&amp;"'!"&amp;ADDRESS(1, COLUMN(N:N), 2)&amp;":"&amp;ADDRESS(1, COLUMN(N:N), 2)))),))</f>
        <v/>
      </c>
      <c r="P63" s="917" t="str">
        <f ca="1">IF(SUMPRODUCT(SUMIF(INDIRECT("'"&amp;O[O]&amp;"'!$a:$a"),$A63,INDIRECT("'"&amp;O[O]&amp;"'!"&amp;ADDRESS(1, COLUMN(O:O), 2)&amp;":"&amp;ADDRESS(1, COLUMN(O:O), 2))))=0, "", IFERROR(SUMPRODUCT(SUMIF(INDIRECT("'"&amp;O[O]&amp;"'!$a:$a"),$A63,INDIRECT("'"&amp;O[O]&amp;"'!"&amp;ADDRESS(1, COLUMN(O:O), 2)&amp;":"&amp;ADDRESS(1, COLUMN(O:O), 2)))),))</f>
        <v/>
      </c>
      <c r="Q63" s="917" t="str">
        <f ca="1">IF(SUMPRODUCT(SUMIF(INDIRECT("'"&amp;O[O]&amp;"'!$a:$a"),$A63,INDIRECT("'"&amp;O[O]&amp;"'!"&amp;ADDRESS(1, COLUMN(P:P), 2)&amp;":"&amp;ADDRESS(1, COLUMN(P:P), 2))))=0, "", IFERROR(SUMPRODUCT(SUMIF(INDIRECT("'"&amp;O[O]&amp;"'!$a:$a"),$A63,INDIRECT("'"&amp;O[O]&amp;"'!"&amp;ADDRESS(1, COLUMN(P:P), 2)&amp;":"&amp;ADDRESS(1, COLUMN(P:P), 2)))),))</f>
        <v/>
      </c>
      <c r="R63" s="917" t="str">
        <f ca="1">IF(SUMPRODUCT(SUMIF(INDIRECT("'"&amp;O[O]&amp;"'!$a:$a"),$A63,INDIRECT("'"&amp;O[O]&amp;"'!"&amp;ADDRESS(1, COLUMN(Q:Q), 2)&amp;":"&amp;ADDRESS(1, COLUMN(Q:Q), 2))))=0, "", IFERROR(SUMPRODUCT(SUMIF(INDIRECT("'"&amp;O[O]&amp;"'!$a:$a"),$A63,INDIRECT("'"&amp;O[O]&amp;"'!"&amp;ADDRESS(1, COLUMN(Q:Q), 2)&amp;":"&amp;ADDRESS(1, COLUMN(Q:Q), 2)))),))</f>
        <v/>
      </c>
      <c r="S63" s="917" t="str">
        <f ca="1">IF(SUMPRODUCT(SUMIF(INDIRECT("'"&amp;O[O]&amp;"'!$a:$a"),$A63,INDIRECT("'"&amp;O[O]&amp;"'!"&amp;ADDRESS(1, COLUMN(R:R), 2)&amp;":"&amp;ADDRESS(1, COLUMN(R:R), 2))))=0, "", IFERROR(SUMPRODUCT(SUMIF(INDIRECT("'"&amp;O[O]&amp;"'!$a:$a"),$A63,INDIRECT("'"&amp;O[O]&amp;"'!"&amp;ADDRESS(1, COLUMN(R:R), 2)&amp;":"&amp;ADDRESS(1, COLUMN(R:R), 2)))),))</f>
        <v/>
      </c>
      <c r="T63" s="917" t="str">
        <f ca="1">IF(SUMPRODUCT(SUMIF(INDIRECT("'"&amp;O[O]&amp;"'!$a:$a"),$A63,INDIRECT("'"&amp;O[O]&amp;"'!"&amp;ADDRESS(1, COLUMN(S:S), 2)&amp;":"&amp;ADDRESS(1, COLUMN(S:S), 2))))=0, "", IFERROR(SUMPRODUCT(SUMIF(INDIRECT("'"&amp;O[O]&amp;"'!$a:$a"),$A63,INDIRECT("'"&amp;O[O]&amp;"'!"&amp;ADDRESS(1, COLUMN(S:S), 2)&amp;":"&amp;ADDRESS(1, COLUMN(S:S), 2)))),))</f>
        <v/>
      </c>
      <c r="U63" s="917" t="str">
        <f ca="1">IF(SUMPRODUCT(SUMIF(INDIRECT("'"&amp;O[O]&amp;"'!$a:$a"),$A63,INDIRECT("'"&amp;O[O]&amp;"'!"&amp;ADDRESS(1, COLUMN(T:T), 2)&amp;":"&amp;ADDRESS(1, COLUMN(T:T), 2))))=0, "", IFERROR(SUMPRODUCT(SUMIF(INDIRECT("'"&amp;O[O]&amp;"'!$a:$a"),$A63,INDIRECT("'"&amp;O[O]&amp;"'!"&amp;ADDRESS(1, COLUMN(T:T), 2)&amp;":"&amp;ADDRESS(1, COLUMN(T:T), 2)))),))</f>
        <v/>
      </c>
      <c r="V63" s="113" t="str">
        <f t="shared" ca="1" si="11"/>
        <v/>
      </c>
      <c r="W63" s="917" t="str">
        <f ca="1">IF(SUMPRODUCT(SUMIF(INDIRECT("'"&amp;O[O]&amp;"'!$a:$a"),$A63,INDIRECT("'"&amp;O[O]&amp;"'!"&amp;ADDRESS(1, COLUMN(U:U), 2)&amp;":"&amp;ADDRESS(1, COLUMN(U:U), 2))))=0, "", IFERROR(SUMPRODUCT(SUMIF(INDIRECT("'"&amp;O[O]&amp;"'!$a:$a"),$A63,INDIRECT("'"&amp;O[O]&amp;"'!"&amp;ADDRESS(1, COLUMN(U:U), 2)&amp;":"&amp;ADDRESS(1, COLUMN(U:U), 2)))),))</f>
        <v/>
      </c>
      <c r="X63" s="917" t="str">
        <f ca="1">IF(SUMPRODUCT(SUMIF(INDIRECT("'"&amp;O[O]&amp;"'!$a:$a"),$A63,INDIRECT("'"&amp;O[O]&amp;"'!"&amp;ADDRESS(1, COLUMN(V:V), 2)&amp;":"&amp;ADDRESS(1, COLUMN(V:V), 2))))=0, "", IFERROR(SUMPRODUCT(SUMIF(INDIRECT("'"&amp;O[O]&amp;"'!$a:$a"),$A63,INDIRECT("'"&amp;O[O]&amp;"'!"&amp;ADDRESS(1, COLUMN(V:V), 2)&amp;":"&amp;ADDRESS(1, COLUMN(V:V), 2)))),))</f>
        <v/>
      </c>
      <c r="Y63" s="917" t="str">
        <f ca="1">IF(SUMPRODUCT(SUMIF(INDIRECT("'"&amp;O[O]&amp;"'!$a:$a"),$A63,INDIRECT("'"&amp;O[O]&amp;"'!"&amp;ADDRESS(1, COLUMN(W:W), 2)&amp;":"&amp;ADDRESS(1, COLUMN(W:W), 2))))=0, "", IFERROR(SUMPRODUCT(SUMIF(INDIRECT("'"&amp;O[O]&amp;"'!$a:$a"),$A63,INDIRECT("'"&amp;O[O]&amp;"'!"&amp;ADDRESS(1, COLUMN(W:W), 2)&amp;":"&amp;ADDRESS(1, COLUMN(W:W), 2)))),))</f>
        <v/>
      </c>
      <c r="Z63" s="917" t="str">
        <f ca="1">IF(SUMPRODUCT(SUMIF(INDIRECT("'"&amp;O[O]&amp;"'!$a:$a"),$A63,INDIRECT("'"&amp;O[O]&amp;"'!"&amp;ADDRESS(1, COLUMN(X:X), 2)&amp;":"&amp;ADDRESS(1, COLUMN(X:X), 2))))=0, "", IFERROR(SUMPRODUCT(SUMIF(INDIRECT("'"&amp;O[O]&amp;"'!$a:$a"),$A63,INDIRECT("'"&amp;O[O]&amp;"'!"&amp;ADDRESS(1, COLUMN(X:X), 2)&amp;":"&amp;ADDRESS(1, COLUMN(X:X), 2)))),))</f>
        <v/>
      </c>
      <c r="AA63" s="917" t="str">
        <f ca="1">IF(SUMPRODUCT(SUMIF(INDIRECT("'"&amp;O[O]&amp;"'!$a:$a"),$A63,INDIRECT("'"&amp;O[O]&amp;"'!"&amp;ADDRESS(1, COLUMN(Y:Y), 2)&amp;":"&amp;ADDRESS(1, COLUMN(Y:Y), 2))))=0, "", IFERROR(SUMPRODUCT(SUMIF(INDIRECT("'"&amp;O[O]&amp;"'!$a:$a"),$A63,INDIRECT("'"&amp;O[O]&amp;"'!"&amp;ADDRESS(1, COLUMN(Y:Y), 2)&amp;":"&amp;ADDRESS(1, COLUMN(Y:Y), 2)))),))</f>
        <v/>
      </c>
      <c r="AB63" s="917" t="str">
        <f ca="1">IF(SUMPRODUCT(SUMIF(INDIRECT("'"&amp;O[O]&amp;"'!$a:$a"),$A63,INDIRECT("'"&amp;O[O]&amp;"'!"&amp;ADDRESS(1, COLUMN(Z:Z), 2)&amp;":"&amp;ADDRESS(1, COLUMN(Z:Z), 2))))=0, "", IFERROR(SUMPRODUCT(SUMIF(INDIRECT("'"&amp;O[O]&amp;"'!$a:$a"),$A63,INDIRECT("'"&amp;O[O]&amp;"'!"&amp;ADDRESS(1, COLUMN(Z:Z), 2)&amp;":"&amp;ADDRESS(1, COLUMN(Z:Z), 2)))),))</f>
        <v/>
      </c>
      <c r="AC63" s="917" t="str">
        <f ca="1">IF(SUMPRODUCT(SUMIF(INDIRECT("'"&amp;O[O]&amp;"'!$a:$a"),$A63,INDIRECT("'"&amp;O[O]&amp;"'!"&amp;ADDRESS(1, COLUMN(AA:AA), 2)&amp;":"&amp;ADDRESS(1, COLUMN(AA:AA), 2))))=0, "", IFERROR(SUMPRODUCT(SUMIF(INDIRECT("'"&amp;O[O]&amp;"'!$a:$a"),$A63,INDIRECT("'"&amp;O[O]&amp;"'!"&amp;ADDRESS(1, COLUMN(AA:AA), 2)&amp;":"&amp;ADDRESS(1, COLUMN(AA:AA), 2)))),))</f>
        <v/>
      </c>
      <c r="AD63" s="917" t="str">
        <f ca="1">IF(SUMPRODUCT(SUMIF(INDIRECT("'"&amp;O[O]&amp;"'!$a:$a"),$A63,INDIRECT("'"&amp;O[O]&amp;"'!"&amp;ADDRESS(1, COLUMN(AB:AB), 2)&amp;":"&amp;ADDRESS(1, COLUMN(AB:AB), 2))))=0, "", IFERROR(SUMPRODUCT(SUMIF(INDIRECT("'"&amp;O[O]&amp;"'!$a:$a"),$A63,INDIRECT("'"&amp;O[O]&amp;"'!"&amp;ADDRESS(1, COLUMN(AB:AB), 2)&amp;":"&amp;ADDRESS(1, COLUMN(AB:AB), 2)))),))</f>
        <v/>
      </c>
      <c r="AE63" s="917" t="str">
        <f ca="1">IF(SUMPRODUCT(SUMIF(INDIRECT("'"&amp;O[O]&amp;"'!$a:$a"),$A63,INDIRECT("'"&amp;O[O]&amp;"'!"&amp;ADDRESS(1, COLUMN(AC:AC), 2)&amp;":"&amp;ADDRESS(1, COLUMN(AC:AC), 2))))=0, "", IFERROR(SUMPRODUCT(SUMIF(INDIRECT("'"&amp;O[O]&amp;"'!$a:$a"),$A63,INDIRECT("'"&amp;O[O]&amp;"'!"&amp;ADDRESS(1, COLUMN(AC:AC), 2)&amp;":"&amp;ADDRESS(1, COLUMN(AC:AC), 2)))),))</f>
        <v/>
      </c>
      <c r="AF63" s="917" t="str">
        <f ca="1">IF(SUMPRODUCT(SUMIF(INDIRECT("'"&amp;O[O]&amp;"'!$a:$a"),$A63,INDIRECT("'"&amp;O[O]&amp;"'!"&amp;ADDRESS(1, COLUMN(AD:AD), 2)&amp;":"&amp;ADDRESS(1, COLUMN(AD:AD), 2))))=0, "", IFERROR(SUMPRODUCT(SUMIF(INDIRECT("'"&amp;O[O]&amp;"'!$a:$a"),$A63,INDIRECT("'"&amp;O[O]&amp;"'!"&amp;ADDRESS(1, COLUMN(AD:AD), 2)&amp;":"&amp;ADDRESS(1, COLUMN(AD:AD), 2)))),))</f>
        <v/>
      </c>
      <c r="AG63" s="917" t="str">
        <f ca="1">IF(SUMPRODUCT(SUMIF(INDIRECT("'"&amp;O[O]&amp;"'!$a:$a"),$A63,INDIRECT("'"&amp;O[O]&amp;"'!"&amp;ADDRESS(1, COLUMN(AE:AE), 2)&amp;":"&amp;ADDRESS(1, COLUMN(AE:AE), 2))))=0, "", IFERROR(SUMPRODUCT(SUMIF(INDIRECT("'"&amp;O[O]&amp;"'!$a:$a"),$A63,INDIRECT("'"&amp;O[O]&amp;"'!"&amp;ADDRESS(1, COLUMN(AE:AE), 2)&amp;":"&amp;ADDRESS(1, COLUMN(AE:AE), 2)))),))</f>
        <v/>
      </c>
      <c r="AH63" s="917" t="str">
        <f ca="1">IF(SUMPRODUCT(SUMIF(INDIRECT("'"&amp;O[O]&amp;"'!$a:$a"),$A63,INDIRECT("'"&amp;O[O]&amp;"'!"&amp;ADDRESS(1, COLUMN(AF:AF), 2)&amp;":"&amp;ADDRESS(1, COLUMN(AF:AF), 2))))=0, "", IFERROR(SUMPRODUCT(SUMIF(INDIRECT("'"&amp;O[O]&amp;"'!$a:$a"),$A63,INDIRECT("'"&amp;O[O]&amp;"'!"&amp;ADDRESS(1, COLUMN(AF:AF), 2)&amp;":"&amp;ADDRESS(1, COLUMN(AF:AF), 2)))),))</f>
        <v/>
      </c>
      <c r="AI63" s="917" t="str">
        <f ca="1">IF(SUMPRODUCT(SUMIF(INDIRECT("'"&amp;O[O]&amp;"'!$a:$a"),$A63,INDIRECT("'"&amp;O[O]&amp;"'!"&amp;ADDRESS(1, COLUMN(AG:AG), 2)&amp;":"&amp;ADDRESS(1, COLUMN(AG:AG), 2))))=0, "", IFERROR(SUMPRODUCT(SUMIF(INDIRECT("'"&amp;O[O]&amp;"'!$a:$a"),$A63,INDIRECT("'"&amp;O[O]&amp;"'!"&amp;ADDRESS(1, COLUMN(AG:AG), 2)&amp;":"&amp;ADDRESS(1, COLUMN(AG:AG), 2)))),))</f>
        <v/>
      </c>
      <c r="AJ63" s="917" t="str">
        <f ca="1">IF(SUMPRODUCT(SUMIF(INDIRECT("'"&amp;O[O]&amp;"'!$a:$a"),$A63,INDIRECT("'"&amp;O[O]&amp;"'!"&amp;ADDRESS(1, COLUMN(AH:AH), 2)&amp;":"&amp;ADDRESS(1, COLUMN(AH:AH), 2))))=0, "", IFERROR(SUMPRODUCT(SUMIF(INDIRECT("'"&amp;O[O]&amp;"'!$a:$a"),$A63,INDIRECT("'"&amp;O[O]&amp;"'!"&amp;ADDRESS(1, COLUMN(AH:AH), 2)&amp;":"&amp;ADDRESS(1, COLUMN(AH:AH), 2)))),))</f>
        <v/>
      </c>
      <c r="AK63" s="917" t="str">
        <f ca="1">IF(SUMPRODUCT(SUMIF(INDIRECT("'"&amp;O[O]&amp;"'!$a:$a"),$A63,INDIRECT("'"&amp;O[O]&amp;"'!"&amp;ADDRESS(1, COLUMN(AI:AI), 2)&amp;":"&amp;ADDRESS(1, COLUMN(AI:AI), 2))))=0, "", IFERROR(SUMPRODUCT(SUMIF(INDIRECT("'"&amp;O[O]&amp;"'!$a:$a"),$A63,INDIRECT("'"&amp;O[O]&amp;"'!"&amp;ADDRESS(1, COLUMN(AI:AI), 2)&amp;":"&amp;ADDRESS(1, COLUMN(AI:AI), 2)))),))</f>
        <v/>
      </c>
      <c r="AL63" s="919" t="str">
        <f ca="1">IF(SUMPRODUCT(SUMIF(INDIRECT("'"&amp;O[O]&amp;"'!$a:$a"),$A63,INDIRECT("'"&amp;O[O]&amp;"'!"&amp;ADDRESS(1, COLUMN(AJ:AJ), 2)&amp;":"&amp;ADDRESS(1, COLUMN(AJ:AJ), 2))))=0, "", IFERROR(SUMPRODUCT(SUMIF(INDIRECT("'"&amp;O[O]&amp;"'!$a:$a"),$A63,INDIRECT("'"&amp;O[O]&amp;"'!"&amp;ADDRESS(1, COLUMN(AJ:AJ), 2)&amp;":"&amp;ADDRESS(1, COLUMN(AJ:AJ), 2)))),))</f>
        <v/>
      </c>
    </row>
    <row r="64" spans="1:38" s="763" customFormat="1">
      <c r="A64" s="920" t="s">
        <v>544</v>
      </c>
      <c r="B64" s="921" t="s">
        <v>130</v>
      </c>
      <c r="C64" s="921"/>
      <c r="D64" s="921"/>
      <c r="E64" s="917" t="str">
        <f ca="1">IFERROR(IF(SUMPRODUCT(SUMIF(INDIRECT("'"&amp;O[O]&amp;"'!$a:$a"),$A64,INDIRECT("'"&amp;O[O]&amp;"'!"&amp;ADDRESS(1, COLUMN(F:F), 2)&amp;":"&amp;ADDRESS(1, COLUMN(F:F), 2))))=0, "", SUMPRODUCT(SUMIF(INDIRECT("'"&amp;O[O]&amp;"'!$a:$a"),$A64,INDIRECT("'"&amp;O[O]&amp;"'!"&amp;ADDRESS(1, COLUMN(F:F), 2)&amp;":"&amp;ADDRESS(1, COLUMN(F:F), 2))))),)</f>
        <v/>
      </c>
      <c r="F64" s="917" t="str">
        <f ca="1">IFERROR(IF(SUMPRODUCT(SUMIF(INDIRECT("'"&amp;O[O]&amp;"'!$a:$a"),$A64,INDIRECT("'"&amp;O[O]&amp;"'!"&amp;ADDRESS(1, COLUMN(G:G), 2)&amp;":"&amp;ADDRESS(1, COLUMN(G:G), 2))))=0, "", SUMPRODUCT(SUMIF(INDIRECT("'"&amp;O[O]&amp;"'!$a:$a"),$A64,INDIRECT("'"&amp;O[O]&amp;"'!"&amp;ADDRESS(1, COLUMN(G:G), 2)&amp;":"&amp;ADDRESS(1, COLUMN(G:G), 2))))),)</f>
        <v/>
      </c>
      <c r="G64" s="914">
        <f t="shared" ca="1" si="10"/>
        <v>300</v>
      </c>
      <c r="H64" s="917" t="str">
        <f ca="1">IFERROR(IF(SUMPRODUCT(SUMIF(INDIRECT("'"&amp;O[O]&amp;"'!$a:$a"),$A64,INDIRECT("'"&amp;O[O]&amp;"'!"&amp;ADDRESS(1, COLUMN(I:I), 2)&amp;":"&amp;ADDRESS(1, COLUMN(I:I), 2))))=0, "", SUMPRODUCT(SUMIF(INDIRECT("'"&amp;O[O]&amp;"'!$a:$a"),$A64,INDIRECT("'"&amp;O[O]&amp;"'!"&amp;ADDRESS(1, COLUMN(I:I), 2)&amp;":"&amp;ADDRESS(1, COLUMN(I:I), 2))))),)</f>
        <v/>
      </c>
      <c r="I64" s="917">
        <f ca="1">IFERROR(IF(SUMPRODUCT(SUMIF(INDIRECT("'"&amp;O[O]&amp;"'!$a:$a"),$A64,INDIRECT("'"&amp;O[O]&amp;"'!"&amp;ADDRESS(1, COLUMN(J:J), 2)&amp;":"&amp;ADDRESS(1, COLUMN(J:J), 2))))=0, "", SUMPRODUCT(SUMIF(INDIRECT("'"&amp;O[O]&amp;"'!$a:$a"),$A64,INDIRECT("'"&amp;O[O]&amp;"'!"&amp;ADDRESS(1, COLUMN(J:J), 2)&amp;":"&amp;ADDRESS(1, COLUMN(J:J), 2))))),)</f>
        <v>300</v>
      </c>
      <c r="J64" s="917" t="str">
        <f ca="1">IFERROR(IF(SUMPRODUCT(SUMIF(INDIRECT("'"&amp;O[O]&amp;"'!$a:$a"),$A64,INDIRECT("'"&amp;O[O]&amp;"'!"&amp;ADDRESS(1, COLUMN(K:K), 2)&amp;":"&amp;ADDRESS(1, COLUMN(K:K), 2))))=0, "", SUMPRODUCT(SUMIF(INDIRECT("'"&amp;O[O]&amp;"'!$a:$a"),$A64,INDIRECT("'"&amp;O[O]&amp;"'!"&amp;ADDRESS(1, COLUMN(K:K), 2)&amp;":"&amp;ADDRESS(1, COLUMN(K:K), 2))))),)</f>
        <v/>
      </c>
      <c r="K64" s="922" t="s">
        <v>776</v>
      </c>
      <c r="L64" s="922" t="s">
        <v>776</v>
      </c>
      <c r="M64" s="917" t="str">
        <f ca="1">IF(SUMPRODUCT(SUMIF(INDIRECT("'"&amp;O[O]&amp;"'!$a:$a"),$A64,INDIRECT("'"&amp;O[O]&amp;"'!"&amp;ADDRESS(1, COLUMN(L:L), 2)&amp;":"&amp;ADDRESS(1, COLUMN(L:L), 2))))=0, "", IFERROR(SUMPRODUCT(SUMIF(INDIRECT("'"&amp;O[O]&amp;"'!$a:$a"),$A64,INDIRECT("'"&amp;O[O]&amp;"'!"&amp;ADDRESS(1, COLUMN(L:L), 2)&amp;":"&amp;ADDRESS(1, COLUMN(L:L), 2)))),))</f>
        <v/>
      </c>
      <c r="N64" s="917" t="str">
        <f ca="1">IF(SUMPRODUCT(SUMIF(INDIRECT("'"&amp;O[O]&amp;"'!$a:$a"),$A64,INDIRECT("'"&amp;O[O]&amp;"'!"&amp;ADDRESS(1, COLUMN(M:M), 2)&amp;":"&amp;ADDRESS(1, COLUMN(M:M), 2))))=0, "", IFERROR(SUMPRODUCT(SUMIF(INDIRECT("'"&amp;O[O]&amp;"'!$a:$a"),$A64,INDIRECT("'"&amp;O[O]&amp;"'!"&amp;ADDRESS(1, COLUMN(M:M), 2)&amp;":"&amp;ADDRESS(1, COLUMN(M:M), 2)))),))</f>
        <v/>
      </c>
      <c r="O64" s="917" t="str">
        <f ca="1">IF(SUMPRODUCT(SUMIF(INDIRECT("'"&amp;O[O]&amp;"'!$a:$a"),$A64,INDIRECT("'"&amp;O[O]&amp;"'!"&amp;ADDRESS(1, COLUMN(N:N), 2)&amp;":"&amp;ADDRESS(1, COLUMN(N:N), 2))))=0, "", IFERROR(SUMPRODUCT(SUMIF(INDIRECT("'"&amp;O[O]&amp;"'!$a:$a"),$A64,INDIRECT("'"&amp;O[O]&amp;"'!"&amp;ADDRESS(1, COLUMN(N:N), 2)&amp;":"&amp;ADDRESS(1, COLUMN(N:N), 2)))),))</f>
        <v/>
      </c>
      <c r="P64" s="917" t="str">
        <f ca="1">IF(SUMPRODUCT(SUMIF(INDIRECT("'"&amp;O[O]&amp;"'!$a:$a"),$A64,INDIRECT("'"&amp;O[O]&amp;"'!"&amp;ADDRESS(1, COLUMN(O:O), 2)&amp;":"&amp;ADDRESS(1, COLUMN(O:O), 2))))=0, "", IFERROR(SUMPRODUCT(SUMIF(INDIRECT("'"&amp;O[O]&amp;"'!$a:$a"),$A64,INDIRECT("'"&amp;O[O]&amp;"'!"&amp;ADDRESS(1, COLUMN(O:O), 2)&amp;":"&amp;ADDRESS(1, COLUMN(O:O), 2)))),))</f>
        <v/>
      </c>
      <c r="Q64" s="917" t="str">
        <f ca="1">IF(SUMPRODUCT(SUMIF(INDIRECT("'"&amp;O[O]&amp;"'!$a:$a"),$A64,INDIRECT("'"&amp;O[O]&amp;"'!"&amp;ADDRESS(1, COLUMN(P:P), 2)&amp;":"&amp;ADDRESS(1, COLUMN(P:P), 2))))=0, "", IFERROR(SUMPRODUCT(SUMIF(INDIRECT("'"&amp;O[O]&amp;"'!$a:$a"),$A64,INDIRECT("'"&amp;O[O]&amp;"'!"&amp;ADDRESS(1, COLUMN(P:P), 2)&amp;":"&amp;ADDRESS(1, COLUMN(P:P), 2)))),))</f>
        <v/>
      </c>
      <c r="R64" s="917" t="str">
        <f ca="1">IF(SUMPRODUCT(SUMIF(INDIRECT("'"&amp;O[O]&amp;"'!$a:$a"),$A64,INDIRECT("'"&amp;O[O]&amp;"'!"&amp;ADDRESS(1, COLUMN(Q:Q), 2)&amp;":"&amp;ADDRESS(1, COLUMN(Q:Q), 2))))=0, "", IFERROR(SUMPRODUCT(SUMIF(INDIRECT("'"&amp;O[O]&amp;"'!$a:$a"),$A64,INDIRECT("'"&amp;O[O]&amp;"'!"&amp;ADDRESS(1, COLUMN(Q:Q), 2)&amp;":"&amp;ADDRESS(1, COLUMN(Q:Q), 2)))),))</f>
        <v/>
      </c>
      <c r="S64" s="917" t="str">
        <f ca="1">IF(SUMPRODUCT(SUMIF(INDIRECT("'"&amp;O[O]&amp;"'!$a:$a"),$A64,INDIRECT("'"&amp;O[O]&amp;"'!"&amp;ADDRESS(1, COLUMN(R:R), 2)&amp;":"&amp;ADDRESS(1, COLUMN(R:R), 2))))=0, "", IFERROR(SUMPRODUCT(SUMIF(INDIRECT("'"&amp;O[O]&amp;"'!$a:$a"),$A64,INDIRECT("'"&amp;O[O]&amp;"'!"&amp;ADDRESS(1, COLUMN(R:R), 2)&amp;":"&amp;ADDRESS(1, COLUMN(R:R), 2)))),))</f>
        <v/>
      </c>
      <c r="T64" s="917" t="str">
        <f ca="1">IF(SUMPRODUCT(SUMIF(INDIRECT("'"&amp;O[O]&amp;"'!$a:$a"),$A64,INDIRECT("'"&amp;O[O]&amp;"'!"&amp;ADDRESS(1, COLUMN(S:S), 2)&amp;":"&amp;ADDRESS(1, COLUMN(S:S), 2))))=0, "", IFERROR(SUMPRODUCT(SUMIF(INDIRECT("'"&amp;O[O]&amp;"'!$a:$a"),$A64,INDIRECT("'"&amp;O[O]&amp;"'!"&amp;ADDRESS(1, COLUMN(S:S), 2)&amp;":"&amp;ADDRESS(1, COLUMN(S:S), 2)))),))</f>
        <v/>
      </c>
      <c r="U64" s="917" t="str">
        <f ca="1">IF(SUMPRODUCT(SUMIF(INDIRECT("'"&amp;O[O]&amp;"'!$a:$a"),$A64,INDIRECT("'"&amp;O[O]&amp;"'!"&amp;ADDRESS(1, COLUMN(T:T), 2)&amp;":"&amp;ADDRESS(1, COLUMN(T:T), 2))))=0, "", IFERROR(SUMPRODUCT(SUMIF(INDIRECT("'"&amp;O[O]&amp;"'!$a:$a"),$A64,INDIRECT("'"&amp;O[O]&amp;"'!"&amp;ADDRESS(1, COLUMN(T:T), 2)&amp;":"&amp;ADDRESS(1, COLUMN(T:T), 2)))),))</f>
        <v/>
      </c>
      <c r="V64" s="113" t="str">
        <f t="shared" ca="1" si="11"/>
        <v/>
      </c>
      <c r="W64" s="917" t="str">
        <f ca="1">IF(SUMPRODUCT(SUMIF(INDIRECT("'"&amp;O[O]&amp;"'!$a:$a"),$A64,INDIRECT("'"&amp;O[O]&amp;"'!"&amp;ADDRESS(1, COLUMN(U:U), 2)&amp;":"&amp;ADDRESS(1, COLUMN(U:U), 2))))=0, "", IFERROR(SUMPRODUCT(SUMIF(INDIRECT("'"&amp;O[O]&amp;"'!$a:$a"),$A64,INDIRECT("'"&amp;O[O]&amp;"'!"&amp;ADDRESS(1, COLUMN(U:U), 2)&amp;":"&amp;ADDRESS(1, COLUMN(U:U), 2)))),))</f>
        <v/>
      </c>
      <c r="X64" s="917" t="str">
        <f ca="1">IF(SUMPRODUCT(SUMIF(INDIRECT("'"&amp;O[O]&amp;"'!$a:$a"),$A64,INDIRECT("'"&amp;O[O]&amp;"'!"&amp;ADDRESS(1, COLUMN(V:V), 2)&amp;":"&amp;ADDRESS(1, COLUMN(V:V), 2))))=0, "", IFERROR(SUMPRODUCT(SUMIF(INDIRECT("'"&amp;O[O]&amp;"'!$a:$a"),$A64,INDIRECT("'"&amp;O[O]&amp;"'!"&amp;ADDRESS(1, COLUMN(V:V), 2)&amp;":"&amp;ADDRESS(1, COLUMN(V:V), 2)))),))</f>
        <v/>
      </c>
      <c r="Y64" s="917" t="str">
        <f ca="1">IF(SUMPRODUCT(SUMIF(INDIRECT("'"&amp;O[O]&amp;"'!$a:$a"),$A64,INDIRECT("'"&amp;O[O]&amp;"'!"&amp;ADDRESS(1, COLUMN(W:W), 2)&amp;":"&amp;ADDRESS(1, COLUMN(W:W), 2))))=0, "", IFERROR(SUMPRODUCT(SUMIF(INDIRECT("'"&amp;O[O]&amp;"'!$a:$a"),$A64,INDIRECT("'"&amp;O[O]&amp;"'!"&amp;ADDRESS(1, COLUMN(W:W), 2)&amp;":"&amp;ADDRESS(1, COLUMN(W:W), 2)))),))</f>
        <v/>
      </c>
      <c r="Z64" s="917" t="str">
        <f ca="1">IF(SUMPRODUCT(SUMIF(INDIRECT("'"&amp;O[O]&amp;"'!$a:$a"),$A64,INDIRECT("'"&amp;O[O]&amp;"'!"&amp;ADDRESS(1, COLUMN(X:X), 2)&amp;":"&amp;ADDRESS(1, COLUMN(X:X), 2))))=0, "", IFERROR(SUMPRODUCT(SUMIF(INDIRECT("'"&amp;O[O]&amp;"'!$a:$a"),$A64,INDIRECT("'"&amp;O[O]&amp;"'!"&amp;ADDRESS(1, COLUMN(X:X), 2)&amp;":"&amp;ADDRESS(1, COLUMN(X:X), 2)))),))</f>
        <v/>
      </c>
      <c r="AA64" s="917" t="str">
        <f ca="1">IF(SUMPRODUCT(SUMIF(INDIRECT("'"&amp;O[O]&amp;"'!$a:$a"),$A64,INDIRECT("'"&amp;O[O]&amp;"'!"&amp;ADDRESS(1, COLUMN(Y:Y), 2)&amp;":"&amp;ADDRESS(1, COLUMN(Y:Y), 2))))=0, "", IFERROR(SUMPRODUCT(SUMIF(INDIRECT("'"&amp;O[O]&amp;"'!$a:$a"),$A64,INDIRECT("'"&amp;O[O]&amp;"'!"&amp;ADDRESS(1, COLUMN(Y:Y), 2)&amp;":"&amp;ADDRESS(1, COLUMN(Y:Y), 2)))),))</f>
        <v/>
      </c>
      <c r="AB64" s="917" t="str">
        <f ca="1">IF(SUMPRODUCT(SUMIF(INDIRECT("'"&amp;O[O]&amp;"'!$a:$a"),$A64,INDIRECT("'"&amp;O[O]&amp;"'!"&amp;ADDRESS(1, COLUMN(Z:Z), 2)&amp;":"&amp;ADDRESS(1, COLUMN(Z:Z), 2))))=0, "", IFERROR(SUMPRODUCT(SUMIF(INDIRECT("'"&amp;O[O]&amp;"'!$a:$a"),$A64,INDIRECT("'"&amp;O[O]&amp;"'!"&amp;ADDRESS(1, COLUMN(Z:Z), 2)&amp;":"&amp;ADDRESS(1, COLUMN(Z:Z), 2)))),))</f>
        <v/>
      </c>
      <c r="AC64" s="917" t="str">
        <f ca="1">IF(SUMPRODUCT(SUMIF(INDIRECT("'"&amp;O[O]&amp;"'!$a:$a"),$A64,INDIRECT("'"&amp;O[O]&amp;"'!"&amp;ADDRESS(1, COLUMN(AA:AA), 2)&amp;":"&amp;ADDRESS(1, COLUMN(AA:AA), 2))))=0, "", IFERROR(SUMPRODUCT(SUMIF(INDIRECT("'"&amp;O[O]&amp;"'!$a:$a"),$A64,INDIRECT("'"&amp;O[O]&amp;"'!"&amp;ADDRESS(1, COLUMN(AA:AA), 2)&amp;":"&amp;ADDRESS(1, COLUMN(AA:AA), 2)))),))</f>
        <v/>
      </c>
      <c r="AD64" s="917" t="str">
        <f ca="1">IF(SUMPRODUCT(SUMIF(INDIRECT("'"&amp;O[O]&amp;"'!$a:$a"),$A64,INDIRECT("'"&amp;O[O]&amp;"'!"&amp;ADDRESS(1, COLUMN(AB:AB), 2)&amp;":"&amp;ADDRESS(1, COLUMN(AB:AB), 2))))=0, "", IFERROR(SUMPRODUCT(SUMIF(INDIRECT("'"&amp;O[O]&amp;"'!$a:$a"),$A64,INDIRECT("'"&amp;O[O]&amp;"'!"&amp;ADDRESS(1, COLUMN(AB:AB), 2)&amp;":"&amp;ADDRESS(1, COLUMN(AB:AB), 2)))),))</f>
        <v/>
      </c>
      <c r="AE64" s="917" t="str">
        <f ca="1">IF(SUMPRODUCT(SUMIF(INDIRECT("'"&amp;O[O]&amp;"'!$a:$a"),$A64,INDIRECT("'"&amp;O[O]&amp;"'!"&amp;ADDRESS(1, COLUMN(AC:AC), 2)&amp;":"&amp;ADDRESS(1, COLUMN(AC:AC), 2))))=0, "", IFERROR(SUMPRODUCT(SUMIF(INDIRECT("'"&amp;O[O]&amp;"'!$a:$a"),$A64,INDIRECT("'"&amp;O[O]&amp;"'!"&amp;ADDRESS(1, COLUMN(AC:AC), 2)&amp;":"&amp;ADDRESS(1, COLUMN(AC:AC), 2)))),))</f>
        <v/>
      </c>
      <c r="AF64" s="917" t="str">
        <f ca="1">IF(SUMPRODUCT(SUMIF(INDIRECT("'"&amp;O[O]&amp;"'!$a:$a"),$A64,INDIRECT("'"&amp;O[O]&amp;"'!"&amp;ADDRESS(1, COLUMN(AD:AD), 2)&amp;":"&amp;ADDRESS(1, COLUMN(AD:AD), 2))))=0, "", IFERROR(SUMPRODUCT(SUMIF(INDIRECT("'"&amp;O[O]&amp;"'!$a:$a"),$A64,INDIRECT("'"&amp;O[O]&amp;"'!"&amp;ADDRESS(1, COLUMN(AD:AD), 2)&amp;":"&amp;ADDRESS(1, COLUMN(AD:AD), 2)))),))</f>
        <v/>
      </c>
      <c r="AG64" s="917" t="str">
        <f ca="1">IF(SUMPRODUCT(SUMIF(INDIRECT("'"&amp;O[O]&amp;"'!$a:$a"),$A64,INDIRECT("'"&amp;O[O]&amp;"'!"&amp;ADDRESS(1, COLUMN(AE:AE), 2)&amp;":"&amp;ADDRESS(1, COLUMN(AE:AE), 2))))=0, "", IFERROR(SUMPRODUCT(SUMIF(INDIRECT("'"&amp;O[O]&amp;"'!$a:$a"),$A64,INDIRECT("'"&amp;O[O]&amp;"'!"&amp;ADDRESS(1, COLUMN(AE:AE), 2)&amp;":"&amp;ADDRESS(1, COLUMN(AE:AE), 2)))),))</f>
        <v/>
      </c>
      <c r="AH64" s="917" t="str">
        <f ca="1">IF(SUMPRODUCT(SUMIF(INDIRECT("'"&amp;O[O]&amp;"'!$a:$a"),$A64,INDIRECT("'"&amp;O[O]&amp;"'!"&amp;ADDRESS(1, COLUMN(AF:AF), 2)&amp;":"&amp;ADDRESS(1, COLUMN(AF:AF), 2))))=0, "", IFERROR(SUMPRODUCT(SUMIF(INDIRECT("'"&amp;O[O]&amp;"'!$a:$a"),$A64,INDIRECT("'"&amp;O[O]&amp;"'!"&amp;ADDRESS(1, COLUMN(AF:AF), 2)&amp;":"&amp;ADDRESS(1, COLUMN(AF:AF), 2)))),))</f>
        <v/>
      </c>
      <c r="AI64" s="917" t="str">
        <f ca="1">IF(SUMPRODUCT(SUMIF(INDIRECT("'"&amp;O[O]&amp;"'!$a:$a"),$A64,INDIRECT("'"&amp;O[O]&amp;"'!"&amp;ADDRESS(1, COLUMN(AG:AG), 2)&amp;":"&amp;ADDRESS(1, COLUMN(AG:AG), 2))))=0, "", IFERROR(SUMPRODUCT(SUMIF(INDIRECT("'"&amp;O[O]&amp;"'!$a:$a"),$A64,INDIRECT("'"&amp;O[O]&amp;"'!"&amp;ADDRESS(1, COLUMN(AG:AG), 2)&amp;":"&amp;ADDRESS(1, COLUMN(AG:AG), 2)))),))</f>
        <v/>
      </c>
      <c r="AJ64" s="917" t="str">
        <f ca="1">IF(SUMPRODUCT(SUMIF(INDIRECT("'"&amp;O[O]&amp;"'!$a:$a"),$A64,INDIRECT("'"&amp;O[O]&amp;"'!"&amp;ADDRESS(1, COLUMN(AH:AH), 2)&amp;":"&amp;ADDRESS(1, COLUMN(AH:AH), 2))))=0, "", IFERROR(SUMPRODUCT(SUMIF(INDIRECT("'"&amp;O[O]&amp;"'!$a:$a"),$A64,INDIRECT("'"&amp;O[O]&amp;"'!"&amp;ADDRESS(1, COLUMN(AH:AH), 2)&amp;":"&amp;ADDRESS(1, COLUMN(AH:AH), 2)))),))</f>
        <v/>
      </c>
      <c r="AK64" s="917" t="str">
        <f ca="1">IF(SUMPRODUCT(SUMIF(INDIRECT("'"&amp;O[O]&amp;"'!$a:$a"),$A64,INDIRECT("'"&amp;O[O]&amp;"'!"&amp;ADDRESS(1, COLUMN(AI:AI), 2)&amp;":"&amp;ADDRESS(1, COLUMN(AI:AI), 2))))=0, "", IFERROR(SUMPRODUCT(SUMIF(INDIRECT("'"&amp;O[O]&amp;"'!$a:$a"),$A64,INDIRECT("'"&amp;O[O]&amp;"'!"&amp;ADDRESS(1, COLUMN(AI:AI), 2)&amp;":"&amp;ADDRESS(1, COLUMN(AI:AI), 2)))),))</f>
        <v/>
      </c>
      <c r="AL64" s="919" t="str">
        <f ca="1">IF(SUMPRODUCT(SUMIF(INDIRECT("'"&amp;O[O]&amp;"'!$a:$a"),$A64,INDIRECT("'"&amp;O[O]&amp;"'!"&amp;ADDRESS(1, COLUMN(AJ:AJ), 2)&amp;":"&amp;ADDRESS(1, COLUMN(AJ:AJ), 2))))=0, "", IFERROR(SUMPRODUCT(SUMIF(INDIRECT("'"&amp;O[O]&amp;"'!$a:$a"),$A64,INDIRECT("'"&amp;O[O]&amp;"'!"&amp;ADDRESS(1, COLUMN(AJ:AJ), 2)&amp;":"&amp;ADDRESS(1, COLUMN(AJ:AJ), 2)))),))</f>
        <v/>
      </c>
    </row>
    <row r="65" spans="1:38" s="763" customFormat="1">
      <c r="A65" s="920" t="s">
        <v>624</v>
      </c>
      <c r="B65" s="921" t="s">
        <v>43</v>
      </c>
      <c r="C65" s="921"/>
      <c r="D65" s="921"/>
      <c r="E65" s="917" t="str">
        <f ca="1">IFERROR(IF(SUMPRODUCT(SUMIF(INDIRECT("'"&amp;O[O]&amp;"'!$a:$a"),$A65,INDIRECT("'"&amp;O[O]&amp;"'!"&amp;ADDRESS(1, COLUMN(F:F), 2)&amp;":"&amp;ADDRESS(1, COLUMN(F:F), 2))))=0, "", SUMPRODUCT(SUMIF(INDIRECT("'"&amp;O[O]&amp;"'!$a:$a"),$A65,INDIRECT("'"&amp;O[O]&amp;"'!"&amp;ADDRESS(1, COLUMN(F:F), 2)&amp;":"&amp;ADDRESS(1, COLUMN(F:F), 2))))),)</f>
        <v/>
      </c>
      <c r="F65" s="917" t="str">
        <f ca="1">IFERROR(IF(SUMPRODUCT(SUMIF(INDIRECT("'"&amp;O[O]&amp;"'!$a:$a"),$A65,INDIRECT("'"&amp;O[O]&amp;"'!"&amp;ADDRESS(1, COLUMN(G:G), 2)&amp;":"&amp;ADDRESS(1, COLUMN(G:G), 2))))=0, "", SUMPRODUCT(SUMIF(INDIRECT("'"&amp;O[O]&amp;"'!$a:$a"),$A65,INDIRECT("'"&amp;O[O]&amp;"'!"&amp;ADDRESS(1, COLUMN(G:G), 2)&amp;":"&amp;ADDRESS(1, COLUMN(G:G), 2))))),)</f>
        <v/>
      </c>
      <c r="G65" s="914" t="str">
        <f t="shared" ca="1" si="10"/>
        <v/>
      </c>
      <c r="H65" s="917" t="str">
        <f ca="1">IFERROR(IF(SUMPRODUCT(SUMIF(INDIRECT("'"&amp;O[O]&amp;"'!$a:$a"),$A65,INDIRECT("'"&amp;O[O]&amp;"'!"&amp;ADDRESS(1, COLUMN(I:I), 2)&amp;":"&amp;ADDRESS(1, COLUMN(I:I), 2))))=0, "", SUMPRODUCT(SUMIF(INDIRECT("'"&amp;O[O]&amp;"'!$a:$a"),$A65,INDIRECT("'"&amp;O[O]&amp;"'!"&amp;ADDRESS(1, COLUMN(I:I), 2)&amp;":"&amp;ADDRESS(1, COLUMN(I:I), 2))))),)</f>
        <v/>
      </c>
      <c r="I65" s="917" t="str">
        <f ca="1">IFERROR(IF(SUMPRODUCT(SUMIF(INDIRECT("'"&amp;O[O]&amp;"'!$a:$a"),$A65,INDIRECT("'"&amp;O[O]&amp;"'!"&amp;ADDRESS(1, COLUMN(J:J), 2)&amp;":"&amp;ADDRESS(1, COLUMN(J:J), 2))))=0, "", SUMPRODUCT(SUMIF(INDIRECT("'"&amp;O[O]&amp;"'!$a:$a"),$A65,INDIRECT("'"&amp;O[O]&amp;"'!"&amp;ADDRESS(1, COLUMN(J:J), 2)&amp;":"&amp;ADDRESS(1, COLUMN(J:J), 2))))),)</f>
        <v/>
      </c>
      <c r="J65" s="917" t="str">
        <f ca="1">IFERROR(IF(SUMPRODUCT(SUMIF(INDIRECT("'"&amp;O[O]&amp;"'!$a:$a"),$A65,INDIRECT("'"&amp;O[O]&amp;"'!"&amp;ADDRESS(1, COLUMN(K:K), 2)&amp;":"&amp;ADDRESS(1, COLUMN(K:K), 2))))=0, "", SUMPRODUCT(SUMIF(INDIRECT("'"&amp;O[O]&amp;"'!$a:$a"),$A65,INDIRECT("'"&amp;O[O]&amp;"'!"&amp;ADDRESS(1, COLUMN(K:K), 2)&amp;":"&amp;ADDRESS(1, COLUMN(K:K), 2))))),)</f>
        <v/>
      </c>
      <c r="K65" s="922" t="s">
        <v>776</v>
      </c>
      <c r="L65" s="922" t="s">
        <v>776</v>
      </c>
      <c r="M65" s="917" t="str">
        <f ca="1">IF(SUMPRODUCT(SUMIF(INDIRECT("'"&amp;O[O]&amp;"'!$a:$a"),$A65,INDIRECT("'"&amp;O[O]&amp;"'!"&amp;ADDRESS(1, COLUMN(L:L), 2)&amp;":"&amp;ADDRESS(1, COLUMN(L:L), 2))))=0, "", IFERROR(SUMPRODUCT(SUMIF(INDIRECT("'"&amp;O[O]&amp;"'!$a:$a"),$A65,INDIRECT("'"&amp;O[O]&amp;"'!"&amp;ADDRESS(1, COLUMN(L:L), 2)&amp;":"&amp;ADDRESS(1, COLUMN(L:L), 2)))),))</f>
        <v/>
      </c>
      <c r="N65" s="917" t="str">
        <f ca="1">IF(SUMPRODUCT(SUMIF(INDIRECT("'"&amp;O[O]&amp;"'!$a:$a"),$A65,INDIRECT("'"&amp;O[O]&amp;"'!"&amp;ADDRESS(1, COLUMN(M:M), 2)&amp;":"&amp;ADDRESS(1, COLUMN(M:M), 2))))=0, "", IFERROR(SUMPRODUCT(SUMIF(INDIRECT("'"&amp;O[O]&amp;"'!$a:$a"),$A65,INDIRECT("'"&amp;O[O]&amp;"'!"&amp;ADDRESS(1, COLUMN(M:M), 2)&amp;":"&amp;ADDRESS(1, COLUMN(M:M), 2)))),))</f>
        <v/>
      </c>
      <c r="O65" s="917" t="str">
        <f ca="1">IF(SUMPRODUCT(SUMIF(INDIRECT("'"&amp;O[O]&amp;"'!$a:$a"),$A65,INDIRECT("'"&amp;O[O]&amp;"'!"&amp;ADDRESS(1, COLUMN(N:N), 2)&amp;":"&amp;ADDRESS(1, COLUMN(N:N), 2))))=0, "", IFERROR(SUMPRODUCT(SUMIF(INDIRECT("'"&amp;O[O]&amp;"'!$a:$a"),$A65,INDIRECT("'"&amp;O[O]&amp;"'!"&amp;ADDRESS(1, COLUMN(N:N), 2)&amp;":"&amp;ADDRESS(1, COLUMN(N:N), 2)))),))</f>
        <v/>
      </c>
      <c r="P65" s="917" t="str">
        <f ca="1">IF(SUMPRODUCT(SUMIF(INDIRECT("'"&amp;O[O]&amp;"'!$a:$a"),$A65,INDIRECT("'"&amp;O[O]&amp;"'!"&amp;ADDRESS(1, COLUMN(O:O), 2)&amp;":"&amp;ADDRESS(1, COLUMN(O:O), 2))))=0, "", IFERROR(SUMPRODUCT(SUMIF(INDIRECT("'"&amp;O[O]&amp;"'!$a:$a"),$A65,INDIRECT("'"&amp;O[O]&amp;"'!"&amp;ADDRESS(1, COLUMN(O:O), 2)&amp;":"&amp;ADDRESS(1, COLUMN(O:O), 2)))),))</f>
        <v/>
      </c>
      <c r="Q65" s="917" t="str">
        <f ca="1">IF(SUMPRODUCT(SUMIF(INDIRECT("'"&amp;O[O]&amp;"'!$a:$a"),$A65,INDIRECT("'"&amp;O[O]&amp;"'!"&amp;ADDRESS(1, COLUMN(P:P), 2)&amp;":"&amp;ADDRESS(1, COLUMN(P:P), 2))))=0, "", IFERROR(SUMPRODUCT(SUMIF(INDIRECT("'"&amp;O[O]&amp;"'!$a:$a"),$A65,INDIRECT("'"&amp;O[O]&amp;"'!"&amp;ADDRESS(1, COLUMN(P:P), 2)&amp;":"&amp;ADDRESS(1, COLUMN(P:P), 2)))),))</f>
        <v/>
      </c>
      <c r="R65" s="917" t="str">
        <f ca="1">IF(SUMPRODUCT(SUMIF(INDIRECT("'"&amp;O[O]&amp;"'!$a:$a"),$A65,INDIRECT("'"&amp;O[O]&amp;"'!"&amp;ADDRESS(1, COLUMN(Q:Q), 2)&amp;":"&amp;ADDRESS(1, COLUMN(Q:Q), 2))))=0, "", IFERROR(SUMPRODUCT(SUMIF(INDIRECT("'"&amp;O[O]&amp;"'!$a:$a"),$A65,INDIRECT("'"&amp;O[O]&amp;"'!"&amp;ADDRESS(1, COLUMN(Q:Q), 2)&amp;":"&amp;ADDRESS(1, COLUMN(Q:Q), 2)))),))</f>
        <v/>
      </c>
      <c r="S65" s="917" t="str">
        <f ca="1">IF(SUMPRODUCT(SUMIF(INDIRECT("'"&amp;O[O]&amp;"'!$a:$a"),$A65,INDIRECT("'"&amp;O[O]&amp;"'!"&amp;ADDRESS(1, COLUMN(R:R), 2)&amp;":"&amp;ADDRESS(1, COLUMN(R:R), 2))))=0, "", IFERROR(SUMPRODUCT(SUMIF(INDIRECT("'"&amp;O[O]&amp;"'!$a:$a"),$A65,INDIRECT("'"&amp;O[O]&amp;"'!"&amp;ADDRESS(1, COLUMN(R:R), 2)&amp;":"&amp;ADDRESS(1, COLUMN(R:R), 2)))),))</f>
        <v/>
      </c>
      <c r="T65" s="917" t="str">
        <f ca="1">IF(SUMPRODUCT(SUMIF(INDIRECT("'"&amp;O[O]&amp;"'!$a:$a"),$A65,INDIRECT("'"&amp;O[O]&amp;"'!"&amp;ADDRESS(1, COLUMN(S:S), 2)&amp;":"&amp;ADDRESS(1, COLUMN(S:S), 2))))=0, "", IFERROR(SUMPRODUCT(SUMIF(INDIRECT("'"&amp;O[O]&amp;"'!$a:$a"),$A65,INDIRECT("'"&amp;O[O]&amp;"'!"&amp;ADDRESS(1, COLUMN(S:S), 2)&amp;":"&amp;ADDRESS(1, COLUMN(S:S), 2)))),))</f>
        <v/>
      </c>
      <c r="U65" s="917" t="str">
        <f ca="1">IF(SUMPRODUCT(SUMIF(INDIRECT("'"&amp;O[O]&amp;"'!$a:$a"),$A65,INDIRECT("'"&amp;O[O]&amp;"'!"&amp;ADDRESS(1, COLUMN(T:T), 2)&amp;":"&amp;ADDRESS(1, COLUMN(T:T), 2))))=0, "", IFERROR(SUMPRODUCT(SUMIF(INDIRECT("'"&amp;O[O]&amp;"'!$a:$a"),$A65,INDIRECT("'"&amp;O[O]&amp;"'!"&amp;ADDRESS(1, COLUMN(T:T), 2)&amp;":"&amp;ADDRESS(1, COLUMN(T:T), 2)))),))</f>
        <v/>
      </c>
      <c r="V65" s="113" t="str">
        <f t="shared" ca="1" si="11"/>
        <v/>
      </c>
      <c r="W65" s="917" t="str">
        <f ca="1">IF(SUMPRODUCT(SUMIF(INDIRECT("'"&amp;O[O]&amp;"'!$a:$a"),$A65,INDIRECT("'"&amp;O[O]&amp;"'!"&amp;ADDRESS(1, COLUMN(U:U), 2)&amp;":"&amp;ADDRESS(1, COLUMN(U:U), 2))))=0, "", IFERROR(SUMPRODUCT(SUMIF(INDIRECT("'"&amp;O[O]&amp;"'!$a:$a"),$A65,INDIRECT("'"&amp;O[O]&amp;"'!"&amp;ADDRESS(1, COLUMN(U:U), 2)&amp;":"&amp;ADDRESS(1, COLUMN(U:U), 2)))),))</f>
        <v/>
      </c>
      <c r="X65" s="917" t="str">
        <f ca="1">IF(SUMPRODUCT(SUMIF(INDIRECT("'"&amp;O[O]&amp;"'!$a:$a"),$A65,INDIRECT("'"&amp;O[O]&amp;"'!"&amp;ADDRESS(1, COLUMN(V:V), 2)&amp;":"&amp;ADDRESS(1, COLUMN(V:V), 2))))=0, "", IFERROR(SUMPRODUCT(SUMIF(INDIRECT("'"&amp;O[O]&amp;"'!$a:$a"),$A65,INDIRECT("'"&amp;O[O]&amp;"'!"&amp;ADDRESS(1, COLUMN(V:V), 2)&amp;":"&amp;ADDRESS(1, COLUMN(V:V), 2)))),))</f>
        <v/>
      </c>
      <c r="Y65" s="917" t="str">
        <f ca="1">IF(SUMPRODUCT(SUMIF(INDIRECT("'"&amp;O[O]&amp;"'!$a:$a"),$A65,INDIRECT("'"&amp;O[O]&amp;"'!"&amp;ADDRESS(1, COLUMN(W:W), 2)&amp;":"&amp;ADDRESS(1, COLUMN(W:W), 2))))=0, "", IFERROR(SUMPRODUCT(SUMIF(INDIRECT("'"&amp;O[O]&amp;"'!$a:$a"),$A65,INDIRECT("'"&amp;O[O]&amp;"'!"&amp;ADDRESS(1, COLUMN(W:W), 2)&amp;":"&amp;ADDRESS(1, COLUMN(W:W), 2)))),))</f>
        <v/>
      </c>
      <c r="Z65" s="917" t="str">
        <f ca="1">IF(SUMPRODUCT(SUMIF(INDIRECT("'"&amp;O[O]&amp;"'!$a:$a"),$A65,INDIRECT("'"&amp;O[O]&amp;"'!"&amp;ADDRESS(1, COLUMN(X:X), 2)&amp;":"&amp;ADDRESS(1, COLUMN(X:X), 2))))=0, "", IFERROR(SUMPRODUCT(SUMIF(INDIRECT("'"&amp;O[O]&amp;"'!$a:$a"),$A65,INDIRECT("'"&amp;O[O]&amp;"'!"&amp;ADDRESS(1, COLUMN(X:X), 2)&amp;":"&amp;ADDRESS(1, COLUMN(X:X), 2)))),))</f>
        <v/>
      </c>
      <c r="AA65" s="917" t="str">
        <f ca="1">IF(SUMPRODUCT(SUMIF(INDIRECT("'"&amp;O[O]&amp;"'!$a:$a"),$A65,INDIRECT("'"&amp;O[O]&amp;"'!"&amp;ADDRESS(1, COLUMN(Y:Y), 2)&amp;":"&amp;ADDRESS(1, COLUMN(Y:Y), 2))))=0, "", IFERROR(SUMPRODUCT(SUMIF(INDIRECT("'"&amp;O[O]&amp;"'!$a:$a"),$A65,INDIRECT("'"&amp;O[O]&amp;"'!"&amp;ADDRESS(1, COLUMN(Y:Y), 2)&amp;":"&amp;ADDRESS(1, COLUMN(Y:Y), 2)))),))</f>
        <v/>
      </c>
      <c r="AB65" s="917" t="str">
        <f ca="1">IF(SUMPRODUCT(SUMIF(INDIRECT("'"&amp;O[O]&amp;"'!$a:$a"),$A65,INDIRECT("'"&amp;O[O]&amp;"'!"&amp;ADDRESS(1, COLUMN(Z:Z), 2)&amp;":"&amp;ADDRESS(1, COLUMN(Z:Z), 2))))=0, "", IFERROR(SUMPRODUCT(SUMIF(INDIRECT("'"&amp;O[O]&amp;"'!$a:$a"),$A65,INDIRECT("'"&amp;O[O]&amp;"'!"&amp;ADDRESS(1, COLUMN(Z:Z), 2)&amp;":"&amp;ADDRESS(1, COLUMN(Z:Z), 2)))),))</f>
        <v/>
      </c>
      <c r="AC65" s="917" t="str">
        <f ca="1">IF(SUMPRODUCT(SUMIF(INDIRECT("'"&amp;O[O]&amp;"'!$a:$a"),$A65,INDIRECT("'"&amp;O[O]&amp;"'!"&amp;ADDRESS(1, COLUMN(AA:AA), 2)&amp;":"&amp;ADDRESS(1, COLUMN(AA:AA), 2))))=0, "", IFERROR(SUMPRODUCT(SUMIF(INDIRECT("'"&amp;O[O]&amp;"'!$a:$a"),$A65,INDIRECT("'"&amp;O[O]&amp;"'!"&amp;ADDRESS(1, COLUMN(AA:AA), 2)&amp;":"&amp;ADDRESS(1, COLUMN(AA:AA), 2)))),))</f>
        <v/>
      </c>
      <c r="AD65" s="917" t="str">
        <f ca="1">IF(SUMPRODUCT(SUMIF(INDIRECT("'"&amp;O[O]&amp;"'!$a:$a"),$A65,INDIRECT("'"&amp;O[O]&amp;"'!"&amp;ADDRESS(1, COLUMN(AB:AB), 2)&amp;":"&amp;ADDRESS(1, COLUMN(AB:AB), 2))))=0, "", IFERROR(SUMPRODUCT(SUMIF(INDIRECT("'"&amp;O[O]&amp;"'!$a:$a"),$A65,INDIRECT("'"&amp;O[O]&amp;"'!"&amp;ADDRESS(1, COLUMN(AB:AB), 2)&amp;":"&amp;ADDRESS(1, COLUMN(AB:AB), 2)))),))</f>
        <v/>
      </c>
      <c r="AE65" s="917" t="str">
        <f ca="1">IF(SUMPRODUCT(SUMIF(INDIRECT("'"&amp;O[O]&amp;"'!$a:$a"),$A65,INDIRECT("'"&amp;O[O]&amp;"'!"&amp;ADDRESS(1, COLUMN(AC:AC), 2)&amp;":"&amp;ADDRESS(1, COLUMN(AC:AC), 2))))=0, "", IFERROR(SUMPRODUCT(SUMIF(INDIRECT("'"&amp;O[O]&amp;"'!$a:$a"),$A65,INDIRECT("'"&amp;O[O]&amp;"'!"&amp;ADDRESS(1, COLUMN(AC:AC), 2)&amp;":"&amp;ADDRESS(1, COLUMN(AC:AC), 2)))),))</f>
        <v/>
      </c>
      <c r="AF65" s="917" t="str">
        <f ca="1">IF(SUMPRODUCT(SUMIF(INDIRECT("'"&amp;O[O]&amp;"'!$a:$a"),$A65,INDIRECT("'"&amp;O[O]&amp;"'!"&amp;ADDRESS(1, COLUMN(AD:AD), 2)&amp;":"&amp;ADDRESS(1, COLUMN(AD:AD), 2))))=0, "", IFERROR(SUMPRODUCT(SUMIF(INDIRECT("'"&amp;O[O]&amp;"'!$a:$a"),$A65,INDIRECT("'"&amp;O[O]&amp;"'!"&amp;ADDRESS(1, COLUMN(AD:AD), 2)&amp;":"&amp;ADDRESS(1, COLUMN(AD:AD), 2)))),))</f>
        <v/>
      </c>
      <c r="AG65" s="917" t="str">
        <f ca="1">IF(SUMPRODUCT(SUMIF(INDIRECT("'"&amp;O[O]&amp;"'!$a:$a"),$A65,INDIRECT("'"&amp;O[O]&amp;"'!"&amp;ADDRESS(1, COLUMN(AE:AE), 2)&amp;":"&amp;ADDRESS(1, COLUMN(AE:AE), 2))))=0, "", IFERROR(SUMPRODUCT(SUMIF(INDIRECT("'"&amp;O[O]&amp;"'!$a:$a"),$A65,INDIRECT("'"&amp;O[O]&amp;"'!"&amp;ADDRESS(1, COLUMN(AE:AE), 2)&amp;":"&amp;ADDRESS(1, COLUMN(AE:AE), 2)))),))</f>
        <v/>
      </c>
      <c r="AH65" s="917" t="str">
        <f ca="1">IF(SUMPRODUCT(SUMIF(INDIRECT("'"&amp;O[O]&amp;"'!$a:$a"),$A65,INDIRECT("'"&amp;O[O]&amp;"'!"&amp;ADDRESS(1, COLUMN(AF:AF), 2)&amp;":"&amp;ADDRESS(1, COLUMN(AF:AF), 2))))=0, "", IFERROR(SUMPRODUCT(SUMIF(INDIRECT("'"&amp;O[O]&amp;"'!$a:$a"),$A65,INDIRECT("'"&amp;O[O]&amp;"'!"&amp;ADDRESS(1, COLUMN(AF:AF), 2)&amp;":"&amp;ADDRESS(1, COLUMN(AF:AF), 2)))),))</f>
        <v/>
      </c>
      <c r="AI65" s="917" t="str">
        <f ca="1">IF(SUMPRODUCT(SUMIF(INDIRECT("'"&amp;O[O]&amp;"'!$a:$a"),$A65,INDIRECT("'"&amp;O[O]&amp;"'!"&amp;ADDRESS(1, COLUMN(AG:AG), 2)&amp;":"&amp;ADDRESS(1, COLUMN(AG:AG), 2))))=0, "", IFERROR(SUMPRODUCT(SUMIF(INDIRECT("'"&amp;O[O]&amp;"'!$a:$a"),$A65,INDIRECT("'"&amp;O[O]&amp;"'!"&amp;ADDRESS(1, COLUMN(AG:AG), 2)&amp;":"&amp;ADDRESS(1, COLUMN(AG:AG), 2)))),))</f>
        <v/>
      </c>
      <c r="AJ65" s="917" t="str">
        <f ca="1">IF(SUMPRODUCT(SUMIF(INDIRECT("'"&amp;O[O]&amp;"'!$a:$a"),$A65,INDIRECT("'"&amp;O[O]&amp;"'!"&amp;ADDRESS(1, COLUMN(AH:AH), 2)&amp;":"&amp;ADDRESS(1, COLUMN(AH:AH), 2))))=0, "", IFERROR(SUMPRODUCT(SUMIF(INDIRECT("'"&amp;O[O]&amp;"'!$a:$a"),$A65,INDIRECT("'"&amp;O[O]&amp;"'!"&amp;ADDRESS(1, COLUMN(AH:AH), 2)&amp;":"&amp;ADDRESS(1, COLUMN(AH:AH), 2)))),))</f>
        <v/>
      </c>
      <c r="AK65" s="917" t="str">
        <f ca="1">IF(SUMPRODUCT(SUMIF(INDIRECT("'"&amp;O[O]&amp;"'!$a:$a"),$A65,INDIRECT("'"&amp;O[O]&amp;"'!"&amp;ADDRESS(1, COLUMN(AI:AI), 2)&amp;":"&amp;ADDRESS(1, COLUMN(AI:AI), 2))))=0, "", IFERROR(SUMPRODUCT(SUMIF(INDIRECT("'"&amp;O[O]&amp;"'!$a:$a"),$A65,INDIRECT("'"&amp;O[O]&amp;"'!"&amp;ADDRESS(1, COLUMN(AI:AI), 2)&amp;":"&amp;ADDRESS(1, COLUMN(AI:AI), 2)))),))</f>
        <v/>
      </c>
      <c r="AL65" s="919" t="str">
        <f ca="1">IF(SUMPRODUCT(SUMIF(INDIRECT("'"&amp;O[O]&amp;"'!$a:$a"),$A65,INDIRECT("'"&amp;O[O]&amp;"'!"&amp;ADDRESS(1, COLUMN(AJ:AJ), 2)&amp;":"&amp;ADDRESS(1, COLUMN(AJ:AJ), 2))))=0, "", IFERROR(SUMPRODUCT(SUMIF(INDIRECT("'"&amp;O[O]&amp;"'!$a:$a"),$A65,INDIRECT("'"&amp;O[O]&amp;"'!"&amp;ADDRESS(1, COLUMN(AJ:AJ), 2)&amp;":"&amp;ADDRESS(1, COLUMN(AJ:AJ), 2)))),))</f>
        <v/>
      </c>
    </row>
    <row r="66" spans="1:38" s="763" customFormat="1">
      <c r="A66" s="920" t="s">
        <v>55</v>
      </c>
      <c r="B66" s="921" t="s">
        <v>45</v>
      </c>
      <c r="C66" s="921"/>
      <c r="D66" s="921"/>
      <c r="E66" s="917" t="str">
        <f ca="1">IFERROR(IF(SUMPRODUCT(SUMIF(INDIRECT("'"&amp;O[O]&amp;"'!$a:$a"),$A66,INDIRECT("'"&amp;O[O]&amp;"'!"&amp;ADDRESS(1, COLUMN(F:F), 2)&amp;":"&amp;ADDRESS(1, COLUMN(F:F), 2))))=0, "", SUMPRODUCT(SUMIF(INDIRECT("'"&amp;O[O]&amp;"'!$a:$a"),$A66,INDIRECT("'"&amp;O[O]&amp;"'!"&amp;ADDRESS(1, COLUMN(F:F), 2)&amp;":"&amp;ADDRESS(1, COLUMN(F:F), 2))))),)</f>
        <v/>
      </c>
      <c r="F66" s="917" t="str">
        <f ca="1">IFERROR(IF(SUMPRODUCT(SUMIF(INDIRECT("'"&amp;O[O]&amp;"'!$a:$a"),$A66,INDIRECT("'"&amp;O[O]&amp;"'!"&amp;ADDRESS(1, COLUMN(G:G), 2)&amp;":"&amp;ADDRESS(1, COLUMN(G:G), 2))))=0, "", SUMPRODUCT(SUMIF(INDIRECT("'"&amp;O[O]&amp;"'!$a:$a"),$A66,INDIRECT("'"&amp;O[O]&amp;"'!"&amp;ADDRESS(1, COLUMN(G:G), 2)&amp;":"&amp;ADDRESS(1, COLUMN(G:G), 2))))),)</f>
        <v/>
      </c>
      <c r="G66" s="914">
        <f t="shared" ca="1" si="10"/>
        <v>3</v>
      </c>
      <c r="H66" s="917">
        <f ca="1">IFERROR(IF(SUMPRODUCT(SUMIF(INDIRECT("'"&amp;O[O]&amp;"'!$a:$a"),$A66,INDIRECT("'"&amp;O[O]&amp;"'!"&amp;ADDRESS(1, COLUMN(I:I), 2)&amp;":"&amp;ADDRESS(1, COLUMN(I:I), 2))))=0, "", SUMPRODUCT(SUMIF(INDIRECT("'"&amp;O[O]&amp;"'!$a:$a"),$A66,INDIRECT("'"&amp;O[O]&amp;"'!"&amp;ADDRESS(1, COLUMN(I:I), 2)&amp;":"&amp;ADDRESS(1, COLUMN(I:I), 2))))),)</f>
        <v>3</v>
      </c>
      <c r="I66" s="917" t="str">
        <f ca="1">IFERROR(IF(SUMPRODUCT(SUMIF(INDIRECT("'"&amp;O[O]&amp;"'!$a:$a"),$A66,INDIRECT("'"&amp;O[O]&amp;"'!"&amp;ADDRESS(1, COLUMN(J:J), 2)&amp;":"&amp;ADDRESS(1, COLUMN(J:J), 2))))=0, "", SUMPRODUCT(SUMIF(INDIRECT("'"&amp;O[O]&amp;"'!$a:$a"),$A66,INDIRECT("'"&amp;O[O]&amp;"'!"&amp;ADDRESS(1, COLUMN(J:J), 2)&amp;":"&amp;ADDRESS(1, COLUMN(J:J), 2))))),)</f>
        <v/>
      </c>
      <c r="J66" s="917">
        <f ca="1">IFERROR(IF(SUMPRODUCT(SUMIF(INDIRECT("'"&amp;O[O]&amp;"'!$a:$a"),$A66,INDIRECT("'"&amp;O[O]&amp;"'!"&amp;ADDRESS(1, COLUMN(K:K), 2)&amp;":"&amp;ADDRESS(1, COLUMN(K:K), 2))))=0, "", SUMPRODUCT(SUMIF(INDIRECT("'"&amp;O[O]&amp;"'!$a:$a"),$A66,INDIRECT("'"&amp;O[O]&amp;"'!"&amp;ADDRESS(1, COLUMN(K:K), 2)&amp;":"&amp;ADDRESS(1, COLUMN(K:K), 2))))),)</f>
        <v>0</v>
      </c>
      <c r="K66" s="922" t="s">
        <v>776</v>
      </c>
      <c r="L66" s="922" t="s">
        <v>776</v>
      </c>
      <c r="M66" s="917" t="str">
        <f ca="1">IF(SUMPRODUCT(SUMIF(INDIRECT("'"&amp;O[O]&amp;"'!$a:$a"),$A66,INDIRECT("'"&amp;O[O]&amp;"'!"&amp;ADDRESS(1, COLUMN(L:L), 2)&amp;":"&amp;ADDRESS(1, COLUMN(L:L), 2))))=0, "", IFERROR(SUMPRODUCT(SUMIF(INDIRECT("'"&amp;O[O]&amp;"'!$a:$a"),$A66,INDIRECT("'"&amp;O[O]&amp;"'!"&amp;ADDRESS(1, COLUMN(L:L), 2)&amp;":"&amp;ADDRESS(1, COLUMN(L:L), 2)))),))</f>
        <v/>
      </c>
      <c r="N66" s="917" t="str">
        <f ca="1">IF(SUMPRODUCT(SUMIF(INDIRECT("'"&amp;O[O]&amp;"'!$a:$a"),$A66,INDIRECT("'"&amp;O[O]&amp;"'!"&amp;ADDRESS(1, COLUMN(M:M), 2)&amp;":"&amp;ADDRESS(1, COLUMN(M:M), 2))))=0, "", IFERROR(SUMPRODUCT(SUMIF(INDIRECT("'"&amp;O[O]&amp;"'!$a:$a"),$A66,INDIRECT("'"&amp;O[O]&amp;"'!"&amp;ADDRESS(1, COLUMN(M:M), 2)&amp;":"&amp;ADDRESS(1, COLUMN(M:M), 2)))),))</f>
        <v/>
      </c>
      <c r="O66" s="917" t="str">
        <f ca="1">IF(SUMPRODUCT(SUMIF(INDIRECT("'"&amp;O[O]&amp;"'!$a:$a"),$A66,INDIRECT("'"&amp;O[O]&amp;"'!"&amp;ADDRESS(1, COLUMN(N:N), 2)&amp;":"&amp;ADDRESS(1, COLUMN(N:N), 2))))=0, "", IFERROR(SUMPRODUCT(SUMIF(INDIRECT("'"&amp;O[O]&amp;"'!$a:$a"),$A66,INDIRECT("'"&amp;O[O]&amp;"'!"&amp;ADDRESS(1, COLUMN(N:N), 2)&amp;":"&amp;ADDRESS(1, COLUMN(N:N), 2)))),))</f>
        <v/>
      </c>
      <c r="P66" s="917" t="str">
        <f ca="1">IF(SUMPRODUCT(SUMIF(INDIRECT("'"&amp;O[O]&amp;"'!$a:$a"),$A66,INDIRECT("'"&amp;O[O]&amp;"'!"&amp;ADDRESS(1, COLUMN(O:O), 2)&amp;":"&amp;ADDRESS(1, COLUMN(O:O), 2))))=0, "", IFERROR(SUMPRODUCT(SUMIF(INDIRECT("'"&amp;O[O]&amp;"'!$a:$a"),$A66,INDIRECT("'"&amp;O[O]&amp;"'!"&amp;ADDRESS(1, COLUMN(O:O), 2)&amp;":"&amp;ADDRESS(1, COLUMN(O:O), 2)))),))</f>
        <v/>
      </c>
      <c r="Q66" s="917" t="str">
        <f ca="1">IF(SUMPRODUCT(SUMIF(INDIRECT("'"&amp;O[O]&amp;"'!$a:$a"),$A66,INDIRECT("'"&amp;O[O]&amp;"'!"&amp;ADDRESS(1, COLUMN(P:P), 2)&amp;":"&amp;ADDRESS(1, COLUMN(P:P), 2))))=0, "", IFERROR(SUMPRODUCT(SUMIF(INDIRECT("'"&amp;O[O]&amp;"'!$a:$a"),$A66,INDIRECT("'"&amp;O[O]&amp;"'!"&amp;ADDRESS(1, COLUMN(P:P), 2)&amp;":"&amp;ADDRESS(1, COLUMN(P:P), 2)))),))</f>
        <v/>
      </c>
      <c r="R66" s="917" t="str">
        <f ca="1">IF(SUMPRODUCT(SUMIF(INDIRECT("'"&amp;O[O]&amp;"'!$a:$a"),$A66,INDIRECT("'"&amp;O[O]&amp;"'!"&amp;ADDRESS(1, COLUMN(Q:Q), 2)&amp;":"&amp;ADDRESS(1, COLUMN(Q:Q), 2))))=0, "", IFERROR(SUMPRODUCT(SUMIF(INDIRECT("'"&amp;O[O]&amp;"'!$a:$a"),$A66,INDIRECT("'"&amp;O[O]&amp;"'!"&amp;ADDRESS(1, COLUMN(Q:Q), 2)&amp;":"&amp;ADDRESS(1, COLUMN(Q:Q), 2)))),))</f>
        <v/>
      </c>
      <c r="S66" s="917" t="str">
        <f ca="1">IF(SUMPRODUCT(SUMIF(INDIRECT("'"&amp;O[O]&amp;"'!$a:$a"),$A66,INDIRECT("'"&amp;O[O]&amp;"'!"&amp;ADDRESS(1, COLUMN(R:R), 2)&amp;":"&amp;ADDRESS(1, COLUMN(R:R), 2))))=0, "", IFERROR(SUMPRODUCT(SUMIF(INDIRECT("'"&amp;O[O]&amp;"'!$a:$a"),$A66,INDIRECT("'"&amp;O[O]&amp;"'!"&amp;ADDRESS(1, COLUMN(R:R), 2)&amp;":"&amp;ADDRESS(1, COLUMN(R:R), 2)))),))</f>
        <v/>
      </c>
      <c r="T66" s="917" t="str">
        <f ca="1">IF(SUMPRODUCT(SUMIF(INDIRECT("'"&amp;O[O]&amp;"'!$a:$a"),$A66,INDIRECT("'"&amp;O[O]&amp;"'!"&amp;ADDRESS(1, COLUMN(S:S), 2)&amp;":"&amp;ADDRESS(1, COLUMN(S:S), 2))))=0, "", IFERROR(SUMPRODUCT(SUMIF(INDIRECT("'"&amp;O[O]&amp;"'!$a:$a"),$A66,INDIRECT("'"&amp;O[O]&amp;"'!"&amp;ADDRESS(1, COLUMN(S:S), 2)&amp;":"&amp;ADDRESS(1, COLUMN(S:S), 2)))),))</f>
        <v/>
      </c>
      <c r="U66" s="917" t="str">
        <f ca="1">IF(SUMPRODUCT(SUMIF(INDIRECT("'"&amp;O[O]&amp;"'!$a:$a"),$A66,INDIRECT("'"&amp;O[O]&amp;"'!"&amp;ADDRESS(1, COLUMN(T:T), 2)&amp;":"&amp;ADDRESS(1, COLUMN(T:T), 2))))=0, "", IFERROR(SUMPRODUCT(SUMIF(INDIRECT("'"&amp;O[O]&amp;"'!$a:$a"),$A66,INDIRECT("'"&amp;O[O]&amp;"'!"&amp;ADDRESS(1, COLUMN(T:T), 2)&amp;":"&amp;ADDRESS(1, COLUMN(T:T), 2)))),))</f>
        <v/>
      </c>
      <c r="V66" s="113" t="str">
        <f t="shared" ca="1" si="11"/>
        <v/>
      </c>
      <c r="W66" s="917" t="str">
        <f ca="1">IF(SUMPRODUCT(SUMIF(INDIRECT("'"&amp;O[O]&amp;"'!$a:$a"),$A66,INDIRECT("'"&amp;O[O]&amp;"'!"&amp;ADDRESS(1, COLUMN(U:U), 2)&amp;":"&amp;ADDRESS(1, COLUMN(U:U), 2))))=0, "", IFERROR(SUMPRODUCT(SUMIF(INDIRECT("'"&amp;O[O]&amp;"'!$a:$a"),$A66,INDIRECT("'"&amp;O[O]&amp;"'!"&amp;ADDRESS(1, COLUMN(U:U), 2)&amp;":"&amp;ADDRESS(1, COLUMN(U:U), 2)))),))</f>
        <v/>
      </c>
      <c r="X66" s="917" t="str">
        <f ca="1">IF(SUMPRODUCT(SUMIF(INDIRECT("'"&amp;O[O]&amp;"'!$a:$a"),$A66,INDIRECT("'"&amp;O[O]&amp;"'!"&amp;ADDRESS(1, COLUMN(V:V), 2)&amp;":"&amp;ADDRESS(1, COLUMN(V:V), 2))))=0, "", IFERROR(SUMPRODUCT(SUMIF(INDIRECT("'"&amp;O[O]&amp;"'!$a:$a"),$A66,INDIRECT("'"&amp;O[O]&amp;"'!"&amp;ADDRESS(1, COLUMN(V:V), 2)&amp;":"&amp;ADDRESS(1, COLUMN(V:V), 2)))),))</f>
        <v/>
      </c>
      <c r="Y66" s="917" t="str">
        <f ca="1">IF(SUMPRODUCT(SUMIF(INDIRECT("'"&amp;O[O]&amp;"'!$a:$a"),$A66,INDIRECT("'"&amp;O[O]&amp;"'!"&amp;ADDRESS(1, COLUMN(W:W), 2)&amp;":"&amp;ADDRESS(1, COLUMN(W:W), 2))))=0, "", IFERROR(SUMPRODUCT(SUMIF(INDIRECT("'"&amp;O[O]&amp;"'!$a:$a"),$A66,INDIRECT("'"&amp;O[O]&amp;"'!"&amp;ADDRESS(1, COLUMN(W:W), 2)&amp;":"&amp;ADDRESS(1, COLUMN(W:W), 2)))),))</f>
        <v/>
      </c>
      <c r="Z66" s="917" t="str">
        <f ca="1">IF(SUMPRODUCT(SUMIF(INDIRECT("'"&amp;O[O]&amp;"'!$a:$a"),$A66,INDIRECT("'"&amp;O[O]&amp;"'!"&amp;ADDRESS(1, COLUMN(X:X), 2)&amp;":"&amp;ADDRESS(1, COLUMN(X:X), 2))))=0, "", IFERROR(SUMPRODUCT(SUMIF(INDIRECT("'"&amp;O[O]&amp;"'!$a:$a"),$A66,INDIRECT("'"&amp;O[O]&amp;"'!"&amp;ADDRESS(1, COLUMN(X:X), 2)&amp;":"&amp;ADDRESS(1, COLUMN(X:X), 2)))),))</f>
        <v/>
      </c>
      <c r="AA66" s="917" t="str">
        <f ca="1">IF(SUMPRODUCT(SUMIF(INDIRECT("'"&amp;O[O]&amp;"'!$a:$a"),$A66,INDIRECT("'"&amp;O[O]&amp;"'!"&amp;ADDRESS(1, COLUMN(Y:Y), 2)&amp;":"&amp;ADDRESS(1, COLUMN(Y:Y), 2))))=0, "", IFERROR(SUMPRODUCT(SUMIF(INDIRECT("'"&amp;O[O]&amp;"'!$a:$a"),$A66,INDIRECT("'"&amp;O[O]&amp;"'!"&amp;ADDRESS(1, COLUMN(Y:Y), 2)&amp;":"&amp;ADDRESS(1, COLUMN(Y:Y), 2)))),))</f>
        <v/>
      </c>
      <c r="AB66" s="917" t="str">
        <f ca="1">IF(SUMPRODUCT(SUMIF(INDIRECT("'"&amp;O[O]&amp;"'!$a:$a"),$A66,INDIRECT("'"&amp;O[O]&amp;"'!"&amp;ADDRESS(1, COLUMN(Z:Z), 2)&amp;":"&amp;ADDRESS(1, COLUMN(Z:Z), 2))))=0, "", IFERROR(SUMPRODUCT(SUMIF(INDIRECT("'"&amp;O[O]&amp;"'!$a:$a"),$A66,INDIRECT("'"&amp;O[O]&amp;"'!"&amp;ADDRESS(1, COLUMN(Z:Z), 2)&amp;":"&amp;ADDRESS(1, COLUMN(Z:Z), 2)))),))</f>
        <v/>
      </c>
      <c r="AC66" s="917" t="str">
        <f ca="1">IF(SUMPRODUCT(SUMIF(INDIRECT("'"&amp;O[O]&amp;"'!$a:$a"),$A66,INDIRECT("'"&amp;O[O]&amp;"'!"&amp;ADDRESS(1, COLUMN(AA:AA), 2)&amp;":"&amp;ADDRESS(1, COLUMN(AA:AA), 2))))=0, "", IFERROR(SUMPRODUCT(SUMIF(INDIRECT("'"&amp;O[O]&amp;"'!$a:$a"),$A66,INDIRECT("'"&amp;O[O]&amp;"'!"&amp;ADDRESS(1, COLUMN(AA:AA), 2)&amp;":"&amp;ADDRESS(1, COLUMN(AA:AA), 2)))),))</f>
        <v/>
      </c>
      <c r="AD66" s="917" t="str">
        <f ca="1">IF(SUMPRODUCT(SUMIF(INDIRECT("'"&amp;O[O]&amp;"'!$a:$a"),$A66,INDIRECT("'"&amp;O[O]&amp;"'!"&amp;ADDRESS(1, COLUMN(AB:AB), 2)&amp;":"&amp;ADDRESS(1, COLUMN(AB:AB), 2))))=0, "", IFERROR(SUMPRODUCT(SUMIF(INDIRECT("'"&amp;O[O]&amp;"'!$a:$a"),$A66,INDIRECT("'"&amp;O[O]&amp;"'!"&amp;ADDRESS(1, COLUMN(AB:AB), 2)&amp;":"&amp;ADDRESS(1, COLUMN(AB:AB), 2)))),))</f>
        <v/>
      </c>
      <c r="AE66" s="917">
        <f ca="1">IF(SUMPRODUCT(SUMIF(INDIRECT("'"&amp;O[O]&amp;"'!$a:$a"),$A66,INDIRECT("'"&amp;O[O]&amp;"'!"&amp;ADDRESS(1, COLUMN(AC:AC), 2)&amp;":"&amp;ADDRESS(1, COLUMN(AC:AC), 2))))=0, "", IFERROR(SUMPRODUCT(SUMIF(INDIRECT("'"&amp;O[O]&amp;"'!$a:$a"),$A66,INDIRECT("'"&amp;O[O]&amp;"'!"&amp;ADDRESS(1, COLUMN(AC:AC), 2)&amp;":"&amp;ADDRESS(1, COLUMN(AC:AC), 2)))),))</f>
        <v>0</v>
      </c>
      <c r="AF66" s="917" t="str">
        <f ca="1">IF(SUMPRODUCT(SUMIF(INDIRECT("'"&amp;O[O]&amp;"'!$a:$a"),$A66,INDIRECT("'"&amp;O[O]&amp;"'!"&amp;ADDRESS(1, COLUMN(AD:AD), 2)&amp;":"&amp;ADDRESS(1, COLUMN(AD:AD), 2))))=0, "", IFERROR(SUMPRODUCT(SUMIF(INDIRECT("'"&amp;O[O]&amp;"'!$a:$a"),$A66,INDIRECT("'"&amp;O[O]&amp;"'!"&amp;ADDRESS(1, COLUMN(AD:AD), 2)&amp;":"&amp;ADDRESS(1, COLUMN(AD:AD), 2)))),))</f>
        <v/>
      </c>
      <c r="AG66" s="917" t="str">
        <f ca="1">IF(SUMPRODUCT(SUMIF(INDIRECT("'"&amp;O[O]&amp;"'!$a:$a"),$A66,INDIRECT("'"&amp;O[O]&amp;"'!"&amp;ADDRESS(1, COLUMN(AE:AE), 2)&amp;":"&amp;ADDRESS(1, COLUMN(AE:AE), 2))))=0, "", IFERROR(SUMPRODUCT(SUMIF(INDIRECT("'"&amp;O[O]&amp;"'!$a:$a"),$A66,INDIRECT("'"&amp;O[O]&amp;"'!"&amp;ADDRESS(1, COLUMN(AE:AE), 2)&amp;":"&amp;ADDRESS(1, COLUMN(AE:AE), 2)))),))</f>
        <v/>
      </c>
      <c r="AH66" s="917" t="str">
        <f ca="1">IF(SUMPRODUCT(SUMIF(INDIRECT("'"&amp;O[O]&amp;"'!$a:$a"),$A66,INDIRECT("'"&amp;O[O]&amp;"'!"&amp;ADDRESS(1, COLUMN(AF:AF), 2)&amp;":"&amp;ADDRESS(1, COLUMN(AF:AF), 2))))=0, "", IFERROR(SUMPRODUCT(SUMIF(INDIRECT("'"&amp;O[O]&amp;"'!$a:$a"),$A66,INDIRECT("'"&amp;O[O]&amp;"'!"&amp;ADDRESS(1, COLUMN(AF:AF), 2)&amp;":"&amp;ADDRESS(1, COLUMN(AF:AF), 2)))),))</f>
        <v/>
      </c>
      <c r="AI66" s="917" t="str">
        <f ca="1">IF(SUMPRODUCT(SUMIF(INDIRECT("'"&amp;O[O]&amp;"'!$a:$a"),$A66,INDIRECT("'"&amp;O[O]&amp;"'!"&amp;ADDRESS(1, COLUMN(AG:AG), 2)&amp;":"&amp;ADDRESS(1, COLUMN(AG:AG), 2))))=0, "", IFERROR(SUMPRODUCT(SUMIF(INDIRECT("'"&amp;O[O]&amp;"'!$a:$a"),$A66,INDIRECT("'"&amp;O[O]&amp;"'!"&amp;ADDRESS(1, COLUMN(AG:AG), 2)&amp;":"&amp;ADDRESS(1, COLUMN(AG:AG), 2)))),))</f>
        <v/>
      </c>
      <c r="AJ66" s="917" t="str">
        <f ca="1">IF(SUMPRODUCT(SUMIF(INDIRECT("'"&amp;O[O]&amp;"'!$a:$a"),$A66,INDIRECT("'"&amp;O[O]&amp;"'!"&amp;ADDRESS(1, COLUMN(AH:AH), 2)&amp;":"&amp;ADDRESS(1, COLUMN(AH:AH), 2))))=0, "", IFERROR(SUMPRODUCT(SUMIF(INDIRECT("'"&amp;O[O]&amp;"'!$a:$a"),$A66,INDIRECT("'"&amp;O[O]&amp;"'!"&amp;ADDRESS(1, COLUMN(AH:AH), 2)&amp;":"&amp;ADDRESS(1, COLUMN(AH:AH), 2)))),))</f>
        <v/>
      </c>
      <c r="AK66" s="917" t="str">
        <f ca="1">IF(SUMPRODUCT(SUMIF(INDIRECT("'"&amp;O[O]&amp;"'!$a:$a"),$A66,INDIRECT("'"&amp;O[O]&amp;"'!"&amp;ADDRESS(1, COLUMN(AI:AI), 2)&amp;":"&amp;ADDRESS(1, COLUMN(AI:AI), 2))))=0, "", IFERROR(SUMPRODUCT(SUMIF(INDIRECT("'"&amp;O[O]&amp;"'!$a:$a"),$A66,INDIRECT("'"&amp;O[O]&amp;"'!"&amp;ADDRESS(1, COLUMN(AI:AI), 2)&amp;":"&amp;ADDRESS(1, COLUMN(AI:AI), 2)))),))</f>
        <v/>
      </c>
      <c r="AL66" s="919" t="str">
        <f ca="1">IF(SUMPRODUCT(SUMIF(INDIRECT("'"&amp;O[O]&amp;"'!$a:$a"),$A66,INDIRECT("'"&amp;O[O]&amp;"'!"&amp;ADDRESS(1, COLUMN(AJ:AJ), 2)&amp;":"&amp;ADDRESS(1, COLUMN(AJ:AJ), 2))))=0, "", IFERROR(SUMPRODUCT(SUMIF(INDIRECT("'"&amp;O[O]&amp;"'!$a:$a"),$A66,INDIRECT("'"&amp;O[O]&amp;"'!"&amp;ADDRESS(1, COLUMN(AJ:AJ), 2)&amp;":"&amp;ADDRESS(1, COLUMN(AJ:AJ), 2)))),))</f>
        <v/>
      </c>
    </row>
    <row r="67" spans="1:38" s="763" customFormat="1">
      <c r="A67" s="920" t="s">
        <v>54</v>
      </c>
      <c r="B67" s="921" t="s">
        <v>45</v>
      </c>
      <c r="C67" s="921"/>
      <c r="D67" s="921"/>
      <c r="E67" s="917" t="str">
        <f ca="1">IFERROR(IF(SUMPRODUCT(SUMIF(INDIRECT("'"&amp;O[O]&amp;"'!$a:$a"),$A67,INDIRECT("'"&amp;O[O]&amp;"'!"&amp;ADDRESS(1, COLUMN(F:F), 2)&amp;":"&amp;ADDRESS(1, COLUMN(F:F), 2))))=0, "", SUMPRODUCT(SUMIF(INDIRECT("'"&amp;O[O]&amp;"'!$a:$a"),$A67,INDIRECT("'"&amp;O[O]&amp;"'!"&amp;ADDRESS(1, COLUMN(F:F), 2)&amp;":"&amp;ADDRESS(1, COLUMN(F:F), 2))))),)</f>
        <v/>
      </c>
      <c r="F67" s="917" t="str">
        <f ca="1">IFERROR(IF(SUMPRODUCT(SUMIF(INDIRECT("'"&amp;O[O]&amp;"'!$a:$a"),$A67,INDIRECT("'"&amp;O[O]&amp;"'!"&amp;ADDRESS(1, COLUMN(G:G), 2)&amp;":"&amp;ADDRESS(1, COLUMN(G:G), 2))))=0, "", SUMPRODUCT(SUMIF(INDIRECT("'"&amp;O[O]&amp;"'!$a:$a"),$A67,INDIRECT("'"&amp;O[O]&amp;"'!"&amp;ADDRESS(1, COLUMN(G:G), 2)&amp;":"&amp;ADDRESS(1, COLUMN(G:G), 2))))),)</f>
        <v/>
      </c>
      <c r="G67" s="914" t="str">
        <f t="shared" ca="1" si="10"/>
        <v/>
      </c>
      <c r="H67" s="917" t="str">
        <f ca="1">IFERROR(IF(SUMPRODUCT(SUMIF(INDIRECT("'"&amp;O[O]&amp;"'!$a:$a"),$A67,INDIRECT("'"&amp;O[O]&amp;"'!"&amp;ADDRESS(1, COLUMN(I:I), 2)&amp;":"&amp;ADDRESS(1, COLUMN(I:I), 2))))=0, "", SUMPRODUCT(SUMIF(INDIRECT("'"&amp;O[O]&amp;"'!$a:$a"),$A67,INDIRECT("'"&amp;O[O]&amp;"'!"&amp;ADDRESS(1, COLUMN(I:I), 2)&amp;":"&amp;ADDRESS(1, COLUMN(I:I), 2))))),)</f>
        <v/>
      </c>
      <c r="I67" s="917" t="str">
        <f ca="1">IFERROR(IF(SUMPRODUCT(SUMIF(INDIRECT("'"&amp;O[O]&amp;"'!$a:$a"),$A67,INDIRECT("'"&amp;O[O]&amp;"'!"&amp;ADDRESS(1, COLUMN(J:J), 2)&amp;":"&amp;ADDRESS(1, COLUMN(J:J), 2))))=0, "", SUMPRODUCT(SUMIF(INDIRECT("'"&amp;O[O]&amp;"'!$a:$a"),$A67,INDIRECT("'"&amp;O[O]&amp;"'!"&amp;ADDRESS(1, COLUMN(J:J), 2)&amp;":"&amp;ADDRESS(1, COLUMN(J:J), 2))))),)</f>
        <v/>
      </c>
      <c r="J67" s="917">
        <f ca="1">IFERROR(IF(SUMPRODUCT(SUMIF(INDIRECT("'"&amp;O[O]&amp;"'!$a:$a"),$A67,INDIRECT("'"&amp;O[O]&amp;"'!"&amp;ADDRESS(1, COLUMN(K:K), 2)&amp;":"&amp;ADDRESS(1, COLUMN(K:K), 2))))=0, "", SUMPRODUCT(SUMIF(INDIRECT("'"&amp;O[O]&amp;"'!$a:$a"),$A67,INDIRECT("'"&amp;O[O]&amp;"'!"&amp;ADDRESS(1, COLUMN(K:K), 2)&amp;":"&amp;ADDRESS(1, COLUMN(K:K), 2))))),)</f>
        <v>0</v>
      </c>
      <c r="K67" s="922" t="s">
        <v>776</v>
      </c>
      <c r="L67" s="922" t="s">
        <v>776</v>
      </c>
      <c r="M67" s="917" t="str">
        <f ca="1">IF(SUMPRODUCT(SUMIF(INDIRECT("'"&amp;O[O]&amp;"'!$a:$a"),$A67,INDIRECT("'"&amp;O[O]&amp;"'!"&amp;ADDRESS(1, COLUMN(L:L), 2)&amp;":"&amp;ADDRESS(1, COLUMN(L:L), 2))))=0, "", IFERROR(SUMPRODUCT(SUMIF(INDIRECT("'"&amp;O[O]&amp;"'!$a:$a"),$A67,INDIRECT("'"&amp;O[O]&amp;"'!"&amp;ADDRESS(1, COLUMN(L:L), 2)&amp;":"&amp;ADDRESS(1, COLUMN(L:L), 2)))),))</f>
        <v/>
      </c>
      <c r="N67" s="917" t="str">
        <f ca="1">IF(SUMPRODUCT(SUMIF(INDIRECT("'"&amp;O[O]&amp;"'!$a:$a"),$A67,INDIRECT("'"&amp;O[O]&amp;"'!"&amp;ADDRESS(1, COLUMN(M:M), 2)&amp;":"&amp;ADDRESS(1, COLUMN(M:M), 2))))=0, "", IFERROR(SUMPRODUCT(SUMIF(INDIRECT("'"&amp;O[O]&amp;"'!$a:$a"),$A67,INDIRECT("'"&amp;O[O]&amp;"'!"&amp;ADDRESS(1, COLUMN(M:M), 2)&amp;":"&amp;ADDRESS(1, COLUMN(M:M), 2)))),))</f>
        <v/>
      </c>
      <c r="O67" s="917" t="str">
        <f ca="1">IF(SUMPRODUCT(SUMIF(INDIRECT("'"&amp;O[O]&amp;"'!$a:$a"),$A67,INDIRECT("'"&amp;O[O]&amp;"'!"&amp;ADDRESS(1, COLUMN(N:N), 2)&amp;":"&amp;ADDRESS(1, COLUMN(N:N), 2))))=0, "", IFERROR(SUMPRODUCT(SUMIF(INDIRECT("'"&amp;O[O]&amp;"'!$a:$a"),$A67,INDIRECT("'"&amp;O[O]&amp;"'!"&amp;ADDRESS(1, COLUMN(N:N), 2)&amp;":"&amp;ADDRESS(1, COLUMN(N:N), 2)))),))</f>
        <v/>
      </c>
      <c r="P67" s="917" t="str">
        <f ca="1">IF(SUMPRODUCT(SUMIF(INDIRECT("'"&amp;O[O]&amp;"'!$a:$a"),$A67,INDIRECT("'"&amp;O[O]&amp;"'!"&amp;ADDRESS(1, COLUMN(O:O), 2)&amp;":"&amp;ADDRESS(1, COLUMN(O:O), 2))))=0, "", IFERROR(SUMPRODUCT(SUMIF(INDIRECT("'"&amp;O[O]&amp;"'!$a:$a"),$A67,INDIRECT("'"&amp;O[O]&amp;"'!"&amp;ADDRESS(1, COLUMN(O:O), 2)&amp;":"&amp;ADDRESS(1, COLUMN(O:O), 2)))),))</f>
        <v/>
      </c>
      <c r="Q67" s="917" t="str">
        <f ca="1">IF(SUMPRODUCT(SUMIF(INDIRECT("'"&amp;O[O]&amp;"'!$a:$a"),$A67,INDIRECT("'"&amp;O[O]&amp;"'!"&amp;ADDRESS(1, COLUMN(P:P), 2)&amp;":"&amp;ADDRESS(1, COLUMN(P:P), 2))))=0, "", IFERROR(SUMPRODUCT(SUMIF(INDIRECT("'"&amp;O[O]&amp;"'!$a:$a"),$A67,INDIRECT("'"&amp;O[O]&amp;"'!"&amp;ADDRESS(1, COLUMN(P:P), 2)&amp;":"&amp;ADDRESS(1, COLUMN(P:P), 2)))),))</f>
        <v/>
      </c>
      <c r="R67" s="917" t="str">
        <f ca="1">IF(SUMPRODUCT(SUMIF(INDIRECT("'"&amp;O[O]&amp;"'!$a:$a"),$A67,INDIRECT("'"&amp;O[O]&amp;"'!"&amp;ADDRESS(1, COLUMN(Q:Q), 2)&amp;":"&amp;ADDRESS(1, COLUMN(Q:Q), 2))))=0, "", IFERROR(SUMPRODUCT(SUMIF(INDIRECT("'"&amp;O[O]&amp;"'!$a:$a"),$A67,INDIRECT("'"&amp;O[O]&amp;"'!"&amp;ADDRESS(1, COLUMN(Q:Q), 2)&amp;":"&amp;ADDRESS(1, COLUMN(Q:Q), 2)))),))</f>
        <v/>
      </c>
      <c r="S67" s="917" t="str">
        <f ca="1">IF(SUMPRODUCT(SUMIF(INDIRECT("'"&amp;O[O]&amp;"'!$a:$a"),$A67,INDIRECT("'"&amp;O[O]&amp;"'!"&amp;ADDRESS(1, COLUMN(R:R), 2)&amp;":"&amp;ADDRESS(1, COLUMN(R:R), 2))))=0, "", IFERROR(SUMPRODUCT(SUMIF(INDIRECT("'"&amp;O[O]&amp;"'!$a:$a"),$A67,INDIRECT("'"&amp;O[O]&amp;"'!"&amp;ADDRESS(1, COLUMN(R:R), 2)&amp;":"&amp;ADDRESS(1, COLUMN(R:R), 2)))),))</f>
        <v/>
      </c>
      <c r="T67" s="917" t="str">
        <f ca="1">IF(SUMPRODUCT(SUMIF(INDIRECT("'"&amp;O[O]&amp;"'!$a:$a"),$A67,INDIRECT("'"&amp;O[O]&amp;"'!"&amp;ADDRESS(1, COLUMN(S:S), 2)&amp;":"&amp;ADDRESS(1, COLUMN(S:S), 2))))=0, "", IFERROR(SUMPRODUCT(SUMIF(INDIRECT("'"&amp;O[O]&amp;"'!$a:$a"),$A67,INDIRECT("'"&amp;O[O]&amp;"'!"&amp;ADDRESS(1, COLUMN(S:S), 2)&amp;":"&amp;ADDRESS(1, COLUMN(S:S), 2)))),))</f>
        <v/>
      </c>
      <c r="U67" s="917" t="str">
        <f ca="1">IF(SUMPRODUCT(SUMIF(INDIRECT("'"&amp;O[O]&amp;"'!$a:$a"),$A67,INDIRECT("'"&amp;O[O]&amp;"'!"&amp;ADDRESS(1, COLUMN(T:T), 2)&amp;":"&amp;ADDRESS(1, COLUMN(T:T), 2))))=0, "", IFERROR(SUMPRODUCT(SUMIF(INDIRECT("'"&amp;O[O]&amp;"'!$a:$a"),$A67,INDIRECT("'"&amp;O[O]&amp;"'!"&amp;ADDRESS(1, COLUMN(T:T), 2)&amp;":"&amp;ADDRESS(1, COLUMN(T:T), 2)))),))</f>
        <v/>
      </c>
      <c r="V67" s="113" t="str">
        <f t="shared" ca="1" si="11"/>
        <v/>
      </c>
      <c r="W67" s="917" t="str">
        <f ca="1">IF(SUMPRODUCT(SUMIF(INDIRECT("'"&amp;O[O]&amp;"'!$a:$a"),$A67,INDIRECT("'"&amp;O[O]&amp;"'!"&amp;ADDRESS(1, COLUMN(U:U), 2)&amp;":"&amp;ADDRESS(1, COLUMN(U:U), 2))))=0, "", IFERROR(SUMPRODUCT(SUMIF(INDIRECT("'"&amp;O[O]&amp;"'!$a:$a"),$A67,INDIRECT("'"&amp;O[O]&amp;"'!"&amp;ADDRESS(1, COLUMN(U:U), 2)&amp;":"&amp;ADDRESS(1, COLUMN(U:U), 2)))),))</f>
        <v/>
      </c>
      <c r="X67" s="917" t="str">
        <f ca="1">IF(SUMPRODUCT(SUMIF(INDIRECT("'"&amp;O[O]&amp;"'!$a:$a"),$A67,INDIRECT("'"&amp;O[O]&amp;"'!"&amp;ADDRESS(1, COLUMN(V:V), 2)&amp;":"&amp;ADDRESS(1, COLUMN(V:V), 2))))=0, "", IFERROR(SUMPRODUCT(SUMIF(INDIRECT("'"&amp;O[O]&amp;"'!$a:$a"),$A67,INDIRECT("'"&amp;O[O]&amp;"'!"&amp;ADDRESS(1, COLUMN(V:V), 2)&amp;":"&amp;ADDRESS(1, COLUMN(V:V), 2)))),))</f>
        <v/>
      </c>
      <c r="Y67" s="917" t="str">
        <f ca="1">IF(SUMPRODUCT(SUMIF(INDIRECT("'"&amp;O[O]&amp;"'!$a:$a"),$A67,INDIRECT("'"&amp;O[O]&amp;"'!"&amp;ADDRESS(1, COLUMN(W:W), 2)&amp;":"&amp;ADDRESS(1, COLUMN(W:W), 2))))=0, "", IFERROR(SUMPRODUCT(SUMIF(INDIRECT("'"&amp;O[O]&amp;"'!$a:$a"),$A67,INDIRECT("'"&amp;O[O]&amp;"'!"&amp;ADDRESS(1, COLUMN(W:W), 2)&amp;":"&amp;ADDRESS(1, COLUMN(W:W), 2)))),))</f>
        <v/>
      </c>
      <c r="Z67" s="917" t="str">
        <f ca="1">IF(SUMPRODUCT(SUMIF(INDIRECT("'"&amp;O[O]&amp;"'!$a:$a"),$A67,INDIRECT("'"&amp;O[O]&amp;"'!"&amp;ADDRESS(1, COLUMN(X:X), 2)&amp;":"&amp;ADDRESS(1, COLUMN(X:X), 2))))=0, "", IFERROR(SUMPRODUCT(SUMIF(INDIRECT("'"&amp;O[O]&amp;"'!$a:$a"),$A67,INDIRECT("'"&amp;O[O]&amp;"'!"&amp;ADDRESS(1, COLUMN(X:X), 2)&amp;":"&amp;ADDRESS(1, COLUMN(X:X), 2)))),))</f>
        <v/>
      </c>
      <c r="AA67" s="917" t="str">
        <f ca="1">IF(SUMPRODUCT(SUMIF(INDIRECT("'"&amp;O[O]&amp;"'!$a:$a"),$A67,INDIRECT("'"&amp;O[O]&amp;"'!"&amp;ADDRESS(1, COLUMN(Y:Y), 2)&amp;":"&amp;ADDRESS(1, COLUMN(Y:Y), 2))))=0, "", IFERROR(SUMPRODUCT(SUMIF(INDIRECT("'"&amp;O[O]&amp;"'!$a:$a"),$A67,INDIRECT("'"&amp;O[O]&amp;"'!"&amp;ADDRESS(1, COLUMN(Y:Y), 2)&amp;":"&amp;ADDRESS(1, COLUMN(Y:Y), 2)))),))</f>
        <v/>
      </c>
      <c r="AB67" s="917" t="str">
        <f ca="1">IF(SUMPRODUCT(SUMIF(INDIRECT("'"&amp;O[O]&amp;"'!$a:$a"),$A67,INDIRECT("'"&amp;O[O]&amp;"'!"&amp;ADDRESS(1, COLUMN(Z:Z), 2)&amp;":"&amp;ADDRESS(1, COLUMN(Z:Z), 2))))=0, "", IFERROR(SUMPRODUCT(SUMIF(INDIRECT("'"&amp;O[O]&amp;"'!$a:$a"),$A67,INDIRECT("'"&amp;O[O]&amp;"'!"&amp;ADDRESS(1, COLUMN(Z:Z), 2)&amp;":"&amp;ADDRESS(1, COLUMN(Z:Z), 2)))),))</f>
        <v/>
      </c>
      <c r="AC67" s="917" t="str">
        <f ca="1">IF(SUMPRODUCT(SUMIF(INDIRECT("'"&amp;O[O]&amp;"'!$a:$a"),$A67,INDIRECT("'"&amp;O[O]&amp;"'!"&amp;ADDRESS(1, COLUMN(AA:AA), 2)&amp;":"&amp;ADDRESS(1, COLUMN(AA:AA), 2))))=0, "", IFERROR(SUMPRODUCT(SUMIF(INDIRECT("'"&amp;O[O]&amp;"'!$a:$a"),$A67,INDIRECT("'"&amp;O[O]&amp;"'!"&amp;ADDRESS(1, COLUMN(AA:AA), 2)&amp;":"&amp;ADDRESS(1, COLUMN(AA:AA), 2)))),))</f>
        <v/>
      </c>
      <c r="AD67" s="917" t="str">
        <f ca="1">IF(SUMPRODUCT(SUMIF(INDIRECT("'"&amp;O[O]&amp;"'!$a:$a"),$A67,INDIRECT("'"&amp;O[O]&amp;"'!"&amp;ADDRESS(1, COLUMN(AB:AB), 2)&amp;":"&amp;ADDRESS(1, COLUMN(AB:AB), 2))))=0, "", IFERROR(SUMPRODUCT(SUMIF(INDIRECT("'"&amp;O[O]&amp;"'!$a:$a"),$A67,INDIRECT("'"&amp;O[O]&amp;"'!"&amp;ADDRESS(1, COLUMN(AB:AB), 2)&amp;":"&amp;ADDRESS(1, COLUMN(AB:AB), 2)))),))</f>
        <v/>
      </c>
      <c r="AE67" s="917">
        <f ca="1">IF(SUMPRODUCT(SUMIF(INDIRECT("'"&amp;O[O]&amp;"'!$a:$a"),$A67,INDIRECT("'"&amp;O[O]&amp;"'!"&amp;ADDRESS(1, COLUMN(AC:AC), 2)&amp;":"&amp;ADDRESS(1, COLUMN(AC:AC), 2))))=0, "", IFERROR(SUMPRODUCT(SUMIF(INDIRECT("'"&amp;O[O]&amp;"'!$a:$a"),$A67,INDIRECT("'"&amp;O[O]&amp;"'!"&amp;ADDRESS(1, COLUMN(AC:AC), 2)&amp;":"&amp;ADDRESS(1, COLUMN(AC:AC), 2)))),))</f>
        <v>0</v>
      </c>
      <c r="AF67" s="917" t="str">
        <f ca="1">IF(SUMPRODUCT(SUMIF(INDIRECT("'"&amp;O[O]&amp;"'!$a:$a"),$A67,INDIRECT("'"&amp;O[O]&amp;"'!"&amp;ADDRESS(1, COLUMN(AD:AD), 2)&amp;":"&amp;ADDRESS(1, COLUMN(AD:AD), 2))))=0, "", IFERROR(SUMPRODUCT(SUMIF(INDIRECT("'"&amp;O[O]&amp;"'!$a:$a"),$A67,INDIRECT("'"&amp;O[O]&amp;"'!"&amp;ADDRESS(1, COLUMN(AD:AD), 2)&amp;":"&amp;ADDRESS(1, COLUMN(AD:AD), 2)))),))</f>
        <v/>
      </c>
      <c r="AG67" s="917" t="str">
        <f ca="1">IF(SUMPRODUCT(SUMIF(INDIRECT("'"&amp;O[O]&amp;"'!$a:$a"),$A67,INDIRECT("'"&amp;O[O]&amp;"'!"&amp;ADDRESS(1, COLUMN(AE:AE), 2)&amp;":"&amp;ADDRESS(1, COLUMN(AE:AE), 2))))=0, "", IFERROR(SUMPRODUCT(SUMIF(INDIRECT("'"&amp;O[O]&amp;"'!$a:$a"),$A67,INDIRECT("'"&amp;O[O]&amp;"'!"&amp;ADDRESS(1, COLUMN(AE:AE), 2)&amp;":"&amp;ADDRESS(1, COLUMN(AE:AE), 2)))),))</f>
        <v/>
      </c>
      <c r="AH67" s="917" t="str">
        <f ca="1">IF(SUMPRODUCT(SUMIF(INDIRECT("'"&amp;O[O]&amp;"'!$a:$a"),$A67,INDIRECT("'"&amp;O[O]&amp;"'!"&amp;ADDRESS(1, COLUMN(AF:AF), 2)&amp;":"&amp;ADDRESS(1, COLUMN(AF:AF), 2))))=0, "", IFERROR(SUMPRODUCT(SUMIF(INDIRECT("'"&amp;O[O]&amp;"'!$a:$a"),$A67,INDIRECT("'"&amp;O[O]&amp;"'!"&amp;ADDRESS(1, COLUMN(AF:AF), 2)&amp;":"&amp;ADDRESS(1, COLUMN(AF:AF), 2)))),))</f>
        <v/>
      </c>
      <c r="AI67" s="917" t="str">
        <f ca="1">IF(SUMPRODUCT(SUMIF(INDIRECT("'"&amp;O[O]&amp;"'!$a:$a"),$A67,INDIRECT("'"&amp;O[O]&amp;"'!"&amp;ADDRESS(1, COLUMN(AG:AG), 2)&amp;":"&amp;ADDRESS(1, COLUMN(AG:AG), 2))))=0, "", IFERROR(SUMPRODUCT(SUMIF(INDIRECT("'"&amp;O[O]&amp;"'!$a:$a"),$A67,INDIRECT("'"&amp;O[O]&amp;"'!"&amp;ADDRESS(1, COLUMN(AG:AG), 2)&amp;":"&amp;ADDRESS(1, COLUMN(AG:AG), 2)))),))</f>
        <v/>
      </c>
      <c r="AJ67" s="917" t="str">
        <f ca="1">IF(SUMPRODUCT(SUMIF(INDIRECT("'"&amp;O[O]&amp;"'!$a:$a"),$A67,INDIRECT("'"&amp;O[O]&amp;"'!"&amp;ADDRESS(1, COLUMN(AH:AH), 2)&amp;":"&amp;ADDRESS(1, COLUMN(AH:AH), 2))))=0, "", IFERROR(SUMPRODUCT(SUMIF(INDIRECT("'"&amp;O[O]&amp;"'!$a:$a"),$A67,INDIRECT("'"&amp;O[O]&amp;"'!"&amp;ADDRESS(1, COLUMN(AH:AH), 2)&amp;":"&amp;ADDRESS(1, COLUMN(AH:AH), 2)))),))</f>
        <v/>
      </c>
      <c r="AK67" s="917" t="str">
        <f ca="1">IF(SUMPRODUCT(SUMIF(INDIRECT("'"&amp;O[O]&amp;"'!$a:$a"),$A67,INDIRECT("'"&amp;O[O]&amp;"'!"&amp;ADDRESS(1, COLUMN(AI:AI), 2)&amp;":"&amp;ADDRESS(1, COLUMN(AI:AI), 2))))=0, "", IFERROR(SUMPRODUCT(SUMIF(INDIRECT("'"&amp;O[O]&amp;"'!$a:$a"),$A67,INDIRECT("'"&amp;O[O]&amp;"'!"&amp;ADDRESS(1, COLUMN(AI:AI), 2)&amp;":"&amp;ADDRESS(1, COLUMN(AI:AI), 2)))),))</f>
        <v/>
      </c>
      <c r="AL67" s="919" t="str">
        <f ca="1">IF(SUMPRODUCT(SUMIF(INDIRECT("'"&amp;O[O]&amp;"'!$a:$a"),$A67,INDIRECT("'"&amp;O[O]&amp;"'!"&amp;ADDRESS(1, COLUMN(AJ:AJ), 2)&amp;":"&amp;ADDRESS(1, COLUMN(AJ:AJ), 2))))=0, "", IFERROR(SUMPRODUCT(SUMIF(INDIRECT("'"&amp;O[O]&amp;"'!$a:$a"),$A67,INDIRECT("'"&amp;O[O]&amp;"'!"&amp;ADDRESS(1, COLUMN(AJ:AJ), 2)&amp;":"&amp;ADDRESS(1, COLUMN(AJ:AJ), 2)))),))</f>
        <v/>
      </c>
    </row>
    <row r="68" spans="1:38" s="763" customFormat="1">
      <c r="A68" s="920" t="s">
        <v>90</v>
      </c>
      <c r="B68" s="921" t="s">
        <v>43</v>
      </c>
      <c r="C68" s="921"/>
      <c r="D68" s="921"/>
      <c r="E68" s="917" t="str">
        <f ca="1">IFERROR(IF(SUMPRODUCT(SUMIF(INDIRECT("'"&amp;O[O]&amp;"'!$a:$a"),$A68,INDIRECT("'"&amp;O[O]&amp;"'!"&amp;ADDRESS(1, COLUMN(F:F), 2)&amp;":"&amp;ADDRESS(1, COLUMN(F:F), 2))))=0, "", SUMPRODUCT(SUMIF(INDIRECT("'"&amp;O[O]&amp;"'!$a:$a"),$A68,INDIRECT("'"&amp;O[O]&amp;"'!"&amp;ADDRESS(1, COLUMN(F:F), 2)&amp;":"&amp;ADDRESS(1, COLUMN(F:F), 2))))),)</f>
        <v/>
      </c>
      <c r="F68" s="917" t="str">
        <f ca="1">IFERROR(IF(SUMPRODUCT(SUMIF(INDIRECT("'"&amp;O[O]&amp;"'!$a:$a"),$A68,INDIRECT("'"&amp;O[O]&amp;"'!"&amp;ADDRESS(1, COLUMN(G:G), 2)&amp;":"&amp;ADDRESS(1, COLUMN(G:G), 2))))=0, "", SUMPRODUCT(SUMIF(INDIRECT("'"&amp;O[O]&amp;"'!$a:$a"),$A68,INDIRECT("'"&amp;O[O]&amp;"'!"&amp;ADDRESS(1, COLUMN(G:G), 2)&amp;":"&amp;ADDRESS(1, COLUMN(G:G), 2))))),)</f>
        <v/>
      </c>
      <c r="G68" s="914">
        <f t="shared" ca="1" si="10"/>
        <v>264</v>
      </c>
      <c r="H68" s="917">
        <f ca="1">IFERROR(IF(SUMPRODUCT(SUMIF(INDIRECT("'"&amp;O[O]&amp;"'!$a:$a"),$A68,INDIRECT("'"&amp;O[O]&amp;"'!"&amp;ADDRESS(1, COLUMN(I:I), 2)&amp;":"&amp;ADDRESS(1, COLUMN(I:I), 2))))=0, "", SUMPRODUCT(SUMIF(INDIRECT("'"&amp;O[O]&amp;"'!$a:$a"),$A68,INDIRECT("'"&amp;O[O]&amp;"'!"&amp;ADDRESS(1, COLUMN(I:I), 2)&amp;":"&amp;ADDRESS(1, COLUMN(I:I), 2))))),)</f>
        <v>264</v>
      </c>
      <c r="I68" s="917" t="str">
        <f ca="1">IFERROR(IF(SUMPRODUCT(SUMIF(INDIRECT("'"&amp;O[O]&amp;"'!$a:$a"),$A68,INDIRECT("'"&amp;O[O]&amp;"'!"&amp;ADDRESS(1, COLUMN(J:J), 2)&amp;":"&amp;ADDRESS(1, COLUMN(J:J), 2))))=0, "", SUMPRODUCT(SUMIF(INDIRECT("'"&amp;O[O]&amp;"'!$a:$a"),$A68,INDIRECT("'"&amp;O[O]&amp;"'!"&amp;ADDRESS(1, COLUMN(J:J), 2)&amp;":"&amp;ADDRESS(1, COLUMN(J:J), 2))))),)</f>
        <v/>
      </c>
      <c r="J68" s="917">
        <f ca="1">IFERROR(IF(SUMPRODUCT(SUMIF(INDIRECT("'"&amp;O[O]&amp;"'!$a:$a"),$A68,INDIRECT("'"&amp;O[O]&amp;"'!"&amp;ADDRESS(1, COLUMN(K:K), 2)&amp;":"&amp;ADDRESS(1, COLUMN(K:K), 2))))=0, "", SUMPRODUCT(SUMIF(INDIRECT("'"&amp;O[O]&amp;"'!$a:$a"),$A68,INDIRECT("'"&amp;O[O]&amp;"'!"&amp;ADDRESS(1, COLUMN(K:K), 2)&amp;":"&amp;ADDRESS(1, COLUMN(K:K), 2))))),)</f>
        <v>10989</v>
      </c>
      <c r="K68" s="922" t="s">
        <v>776</v>
      </c>
      <c r="L68" s="922" t="s">
        <v>776</v>
      </c>
      <c r="M68" s="917" t="str">
        <f ca="1">IF(SUMPRODUCT(SUMIF(INDIRECT("'"&amp;O[O]&amp;"'!$a:$a"),$A68,INDIRECT("'"&amp;O[O]&amp;"'!"&amp;ADDRESS(1, COLUMN(L:L), 2)&amp;":"&amp;ADDRESS(1, COLUMN(L:L), 2))))=0, "", IFERROR(SUMPRODUCT(SUMIF(INDIRECT("'"&amp;O[O]&amp;"'!$a:$a"),$A68,INDIRECT("'"&amp;O[O]&amp;"'!"&amp;ADDRESS(1, COLUMN(L:L), 2)&amp;":"&amp;ADDRESS(1, COLUMN(L:L), 2)))),))</f>
        <v/>
      </c>
      <c r="N68" s="917" t="str">
        <f ca="1">IF(SUMPRODUCT(SUMIF(INDIRECT("'"&amp;O[O]&amp;"'!$a:$a"),$A68,INDIRECT("'"&amp;O[O]&amp;"'!"&amp;ADDRESS(1, COLUMN(M:M), 2)&amp;":"&amp;ADDRESS(1, COLUMN(M:M), 2))))=0, "", IFERROR(SUMPRODUCT(SUMIF(INDIRECT("'"&amp;O[O]&amp;"'!$a:$a"),$A68,INDIRECT("'"&amp;O[O]&amp;"'!"&amp;ADDRESS(1, COLUMN(M:M), 2)&amp;":"&amp;ADDRESS(1, COLUMN(M:M), 2)))),))</f>
        <v/>
      </c>
      <c r="O68" s="917" t="str">
        <f ca="1">IF(SUMPRODUCT(SUMIF(INDIRECT("'"&amp;O[O]&amp;"'!$a:$a"),$A68,INDIRECT("'"&amp;O[O]&amp;"'!"&amp;ADDRESS(1, COLUMN(N:N), 2)&amp;":"&amp;ADDRESS(1, COLUMN(N:N), 2))))=0, "", IFERROR(SUMPRODUCT(SUMIF(INDIRECT("'"&amp;O[O]&amp;"'!$a:$a"),$A68,INDIRECT("'"&amp;O[O]&amp;"'!"&amp;ADDRESS(1, COLUMN(N:N), 2)&amp;":"&amp;ADDRESS(1, COLUMN(N:N), 2)))),))</f>
        <v/>
      </c>
      <c r="P68" s="917" t="str">
        <f ca="1">IF(SUMPRODUCT(SUMIF(INDIRECT("'"&amp;O[O]&amp;"'!$a:$a"),$A68,INDIRECT("'"&amp;O[O]&amp;"'!"&amp;ADDRESS(1, COLUMN(O:O), 2)&amp;":"&amp;ADDRESS(1, COLUMN(O:O), 2))))=0, "", IFERROR(SUMPRODUCT(SUMIF(INDIRECT("'"&amp;O[O]&amp;"'!$a:$a"),$A68,INDIRECT("'"&amp;O[O]&amp;"'!"&amp;ADDRESS(1, COLUMN(O:O), 2)&amp;":"&amp;ADDRESS(1, COLUMN(O:O), 2)))),))</f>
        <v/>
      </c>
      <c r="Q68" s="917" t="str">
        <f ca="1">IF(SUMPRODUCT(SUMIF(INDIRECT("'"&amp;O[O]&amp;"'!$a:$a"),$A68,INDIRECT("'"&amp;O[O]&amp;"'!"&amp;ADDRESS(1, COLUMN(P:P), 2)&amp;":"&amp;ADDRESS(1, COLUMN(P:P), 2))))=0, "", IFERROR(SUMPRODUCT(SUMIF(INDIRECT("'"&amp;O[O]&amp;"'!$a:$a"),$A68,INDIRECT("'"&amp;O[O]&amp;"'!"&amp;ADDRESS(1, COLUMN(P:P), 2)&amp;":"&amp;ADDRESS(1, COLUMN(P:P), 2)))),))</f>
        <v/>
      </c>
      <c r="R68" s="917" t="str">
        <f ca="1">IF(SUMPRODUCT(SUMIF(INDIRECT("'"&amp;O[O]&amp;"'!$a:$a"),$A68,INDIRECT("'"&amp;O[O]&amp;"'!"&amp;ADDRESS(1, COLUMN(Q:Q), 2)&amp;":"&amp;ADDRESS(1, COLUMN(Q:Q), 2))))=0, "", IFERROR(SUMPRODUCT(SUMIF(INDIRECT("'"&amp;O[O]&amp;"'!$a:$a"),$A68,INDIRECT("'"&amp;O[O]&amp;"'!"&amp;ADDRESS(1, COLUMN(Q:Q), 2)&amp;":"&amp;ADDRESS(1, COLUMN(Q:Q), 2)))),))</f>
        <v/>
      </c>
      <c r="S68" s="917" t="str">
        <f ca="1">IF(SUMPRODUCT(SUMIF(INDIRECT("'"&amp;O[O]&amp;"'!$a:$a"),$A68,INDIRECT("'"&amp;O[O]&amp;"'!"&amp;ADDRESS(1, COLUMN(R:R), 2)&amp;":"&amp;ADDRESS(1, COLUMN(R:R), 2))))=0, "", IFERROR(SUMPRODUCT(SUMIF(INDIRECT("'"&amp;O[O]&amp;"'!$a:$a"),$A68,INDIRECT("'"&amp;O[O]&amp;"'!"&amp;ADDRESS(1, COLUMN(R:R), 2)&amp;":"&amp;ADDRESS(1, COLUMN(R:R), 2)))),))</f>
        <v/>
      </c>
      <c r="T68" s="917" t="str">
        <f ca="1">IF(SUMPRODUCT(SUMIF(INDIRECT("'"&amp;O[O]&amp;"'!$a:$a"),$A68,INDIRECT("'"&amp;O[O]&amp;"'!"&amp;ADDRESS(1, COLUMN(S:S), 2)&amp;":"&amp;ADDRESS(1, COLUMN(S:S), 2))))=0, "", IFERROR(SUMPRODUCT(SUMIF(INDIRECT("'"&amp;O[O]&amp;"'!$a:$a"),$A68,INDIRECT("'"&amp;O[O]&amp;"'!"&amp;ADDRESS(1, COLUMN(S:S), 2)&amp;":"&amp;ADDRESS(1, COLUMN(S:S), 2)))),))</f>
        <v/>
      </c>
      <c r="U68" s="917" t="str">
        <f ca="1">IF(SUMPRODUCT(SUMIF(INDIRECT("'"&amp;O[O]&amp;"'!$a:$a"),$A68,INDIRECT("'"&amp;O[O]&amp;"'!"&amp;ADDRESS(1, COLUMN(T:T), 2)&amp;":"&amp;ADDRESS(1, COLUMN(T:T), 2))))=0, "", IFERROR(SUMPRODUCT(SUMIF(INDIRECT("'"&amp;O[O]&amp;"'!$a:$a"),$A68,INDIRECT("'"&amp;O[O]&amp;"'!"&amp;ADDRESS(1, COLUMN(T:T), 2)&amp;":"&amp;ADDRESS(1, COLUMN(T:T), 2)))),))</f>
        <v/>
      </c>
      <c r="V68" s="113" t="str">
        <f t="shared" ca="1" si="11"/>
        <v/>
      </c>
      <c r="W68" s="917" t="str">
        <f ca="1">IF(SUMPRODUCT(SUMIF(INDIRECT("'"&amp;O[O]&amp;"'!$a:$a"),$A68,INDIRECT("'"&amp;O[O]&amp;"'!"&amp;ADDRESS(1, COLUMN(U:U), 2)&amp;":"&amp;ADDRESS(1, COLUMN(U:U), 2))))=0, "", IFERROR(SUMPRODUCT(SUMIF(INDIRECT("'"&amp;O[O]&amp;"'!$a:$a"),$A68,INDIRECT("'"&amp;O[O]&amp;"'!"&amp;ADDRESS(1, COLUMN(U:U), 2)&amp;":"&amp;ADDRESS(1, COLUMN(U:U), 2)))),))</f>
        <v/>
      </c>
      <c r="X68" s="917" t="str">
        <f ca="1">IF(SUMPRODUCT(SUMIF(INDIRECT("'"&amp;O[O]&amp;"'!$a:$a"),$A68,INDIRECT("'"&amp;O[O]&amp;"'!"&amp;ADDRESS(1, COLUMN(V:V), 2)&amp;":"&amp;ADDRESS(1, COLUMN(V:V), 2))))=0, "", IFERROR(SUMPRODUCT(SUMIF(INDIRECT("'"&amp;O[O]&amp;"'!$a:$a"),$A68,INDIRECT("'"&amp;O[O]&amp;"'!"&amp;ADDRESS(1, COLUMN(V:V), 2)&amp;":"&amp;ADDRESS(1, COLUMN(V:V), 2)))),))</f>
        <v/>
      </c>
      <c r="Y68" s="917" t="str">
        <f ca="1">IF(SUMPRODUCT(SUMIF(INDIRECT("'"&amp;O[O]&amp;"'!$a:$a"),$A68,INDIRECT("'"&amp;O[O]&amp;"'!"&amp;ADDRESS(1, COLUMN(W:W), 2)&amp;":"&amp;ADDRESS(1, COLUMN(W:W), 2))))=0, "", IFERROR(SUMPRODUCT(SUMIF(INDIRECT("'"&amp;O[O]&amp;"'!$a:$a"),$A68,INDIRECT("'"&amp;O[O]&amp;"'!"&amp;ADDRESS(1, COLUMN(W:W), 2)&amp;":"&amp;ADDRESS(1, COLUMN(W:W), 2)))),))</f>
        <v/>
      </c>
      <c r="Z68" s="917" t="str">
        <f ca="1">IF(SUMPRODUCT(SUMIF(INDIRECT("'"&amp;O[O]&amp;"'!$a:$a"),$A68,INDIRECT("'"&amp;O[O]&amp;"'!"&amp;ADDRESS(1, COLUMN(X:X), 2)&amp;":"&amp;ADDRESS(1, COLUMN(X:X), 2))))=0, "", IFERROR(SUMPRODUCT(SUMIF(INDIRECT("'"&amp;O[O]&amp;"'!$a:$a"),$A68,INDIRECT("'"&amp;O[O]&amp;"'!"&amp;ADDRESS(1, COLUMN(X:X), 2)&amp;":"&amp;ADDRESS(1, COLUMN(X:X), 2)))),))</f>
        <v/>
      </c>
      <c r="AA68" s="917" t="str">
        <f ca="1">IF(SUMPRODUCT(SUMIF(INDIRECT("'"&amp;O[O]&amp;"'!$a:$a"),$A68,INDIRECT("'"&amp;O[O]&amp;"'!"&amp;ADDRESS(1, COLUMN(Y:Y), 2)&amp;":"&amp;ADDRESS(1, COLUMN(Y:Y), 2))))=0, "", IFERROR(SUMPRODUCT(SUMIF(INDIRECT("'"&amp;O[O]&amp;"'!$a:$a"),$A68,INDIRECT("'"&amp;O[O]&amp;"'!"&amp;ADDRESS(1, COLUMN(Y:Y), 2)&amp;":"&amp;ADDRESS(1, COLUMN(Y:Y), 2)))),))</f>
        <v/>
      </c>
      <c r="AB68" s="917" t="str">
        <f ca="1">IF(SUMPRODUCT(SUMIF(INDIRECT("'"&amp;O[O]&amp;"'!$a:$a"),$A68,INDIRECT("'"&amp;O[O]&amp;"'!"&amp;ADDRESS(1, COLUMN(Z:Z), 2)&amp;":"&amp;ADDRESS(1, COLUMN(Z:Z), 2))))=0, "", IFERROR(SUMPRODUCT(SUMIF(INDIRECT("'"&amp;O[O]&amp;"'!$a:$a"),$A68,INDIRECT("'"&amp;O[O]&amp;"'!"&amp;ADDRESS(1, COLUMN(Z:Z), 2)&amp;":"&amp;ADDRESS(1, COLUMN(Z:Z), 2)))),))</f>
        <v/>
      </c>
      <c r="AC68" s="917" t="str">
        <f ca="1">IF(SUMPRODUCT(SUMIF(INDIRECT("'"&amp;O[O]&amp;"'!$a:$a"),$A68,INDIRECT("'"&amp;O[O]&amp;"'!"&amp;ADDRESS(1, COLUMN(AA:AA), 2)&amp;":"&amp;ADDRESS(1, COLUMN(AA:AA), 2))))=0, "", IFERROR(SUMPRODUCT(SUMIF(INDIRECT("'"&amp;O[O]&amp;"'!$a:$a"),$A68,INDIRECT("'"&amp;O[O]&amp;"'!"&amp;ADDRESS(1, COLUMN(AA:AA), 2)&amp;":"&amp;ADDRESS(1, COLUMN(AA:AA), 2)))),))</f>
        <v/>
      </c>
      <c r="AD68" s="917" t="str">
        <f ca="1">IF(SUMPRODUCT(SUMIF(INDIRECT("'"&amp;O[O]&amp;"'!$a:$a"),$A68,INDIRECT("'"&amp;O[O]&amp;"'!"&amp;ADDRESS(1, COLUMN(AB:AB), 2)&amp;":"&amp;ADDRESS(1, COLUMN(AB:AB), 2))))=0, "", IFERROR(SUMPRODUCT(SUMIF(INDIRECT("'"&amp;O[O]&amp;"'!$a:$a"),$A68,INDIRECT("'"&amp;O[O]&amp;"'!"&amp;ADDRESS(1, COLUMN(AB:AB), 2)&amp;":"&amp;ADDRESS(1, COLUMN(AB:AB), 2)))),))</f>
        <v/>
      </c>
      <c r="AE68" s="917" t="str">
        <f ca="1">IF(SUMPRODUCT(SUMIF(INDIRECT("'"&amp;O[O]&amp;"'!$a:$a"),$A68,INDIRECT("'"&amp;O[O]&amp;"'!"&amp;ADDRESS(1, COLUMN(AC:AC), 2)&amp;":"&amp;ADDRESS(1, COLUMN(AC:AC), 2))))=0, "", IFERROR(SUMPRODUCT(SUMIF(INDIRECT("'"&amp;O[O]&amp;"'!$a:$a"),$A68,INDIRECT("'"&amp;O[O]&amp;"'!"&amp;ADDRESS(1, COLUMN(AC:AC), 2)&amp;":"&amp;ADDRESS(1, COLUMN(AC:AC), 2)))),))</f>
        <v/>
      </c>
      <c r="AF68" s="917">
        <f ca="1">IF(SUMPRODUCT(SUMIF(INDIRECT("'"&amp;O[O]&amp;"'!$a:$a"),$A68,INDIRECT("'"&amp;O[O]&amp;"'!"&amp;ADDRESS(1, COLUMN(AD:AD), 2)&amp;":"&amp;ADDRESS(1, COLUMN(AD:AD), 2))))=0, "", IFERROR(SUMPRODUCT(SUMIF(INDIRECT("'"&amp;O[O]&amp;"'!$a:$a"),$A68,INDIRECT("'"&amp;O[O]&amp;"'!"&amp;ADDRESS(1, COLUMN(AD:AD), 2)&amp;":"&amp;ADDRESS(1, COLUMN(AD:AD), 2)))),))</f>
        <v>119</v>
      </c>
      <c r="AG68" s="917">
        <f ca="1">IF(SUMPRODUCT(SUMIF(INDIRECT("'"&amp;O[O]&amp;"'!$a:$a"),$A68,INDIRECT("'"&amp;O[O]&amp;"'!"&amp;ADDRESS(1, COLUMN(AE:AE), 2)&amp;":"&amp;ADDRESS(1, COLUMN(AE:AE), 2))))=0, "", IFERROR(SUMPRODUCT(SUMIF(INDIRECT("'"&amp;O[O]&amp;"'!$a:$a"),$A68,INDIRECT("'"&amp;O[O]&amp;"'!"&amp;ADDRESS(1, COLUMN(AE:AE), 2)&amp;":"&amp;ADDRESS(1, COLUMN(AE:AE), 2)))),))</f>
        <v>10370</v>
      </c>
      <c r="AH68" s="917" t="str">
        <f ca="1">IF(SUMPRODUCT(SUMIF(INDIRECT("'"&amp;O[O]&amp;"'!$a:$a"),$A68,INDIRECT("'"&amp;O[O]&amp;"'!"&amp;ADDRESS(1, COLUMN(AF:AF), 2)&amp;":"&amp;ADDRESS(1, COLUMN(AF:AF), 2))))=0, "", IFERROR(SUMPRODUCT(SUMIF(INDIRECT("'"&amp;O[O]&amp;"'!$a:$a"),$A68,INDIRECT("'"&amp;O[O]&amp;"'!"&amp;ADDRESS(1, COLUMN(AF:AF), 2)&amp;":"&amp;ADDRESS(1, COLUMN(AF:AF), 2)))),))</f>
        <v/>
      </c>
      <c r="AI68" s="917" t="str">
        <f ca="1">IF(SUMPRODUCT(SUMIF(INDIRECT("'"&amp;O[O]&amp;"'!$a:$a"),$A68,INDIRECT("'"&amp;O[O]&amp;"'!"&amp;ADDRESS(1, COLUMN(AG:AG), 2)&amp;":"&amp;ADDRESS(1, COLUMN(AG:AG), 2))))=0, "", IFERROR(SUMPRODUCT(SUMIF(INDIRECT("'"&amp;O[O]&amp;"'!$a:$a"),$A68,INDIRECT("'"&amp;O[O]&amp;"'!"&amp;ADDRESS(1, COLUMN(AG:AG), 2)&amp;":"&amp;ADDRESS(1, COLUMN(AG:AG), 2)))),))</f>
        <v/>
      </c>
      <c r="AJ68" s="917" t="str">
        <f ca="1">IF(SUMPRODUCT(SUMIF(INDIRECT("'"&amp;O[O]&amp;"'!$a:$a"),$A68,INDIRECT("'"&amp;O[O]&amp;"'!"&amp;ADDRESS(1, COLUMN(AH:AH), 2)&amp;":"&amp;ADDRESS(1, COLUMN(AH:AH), 2))))=0, "", IFERROR(SUMPRODUCT(SUMIF(INDIRECT("'"&amp;O[O]&amp;"'!$a:$a"),$A68,INDIRECT("'"&amp;O[O]&amp;"'!"&amp;ADDRESS(1, COLUMN(AH:AH), 2)&amp;":"&amp;ADDRESS(1, COLUMN(AH:AH), 2)))),))</f>
        <v/>
      </c>
      <c r="AK68" s="917">
        <f ca="1">IF(SUMPRODUCT(SUMIF(INDIRECT("'"&amp;O[O]&amp;"'!$a:$a"),$A68,INDIRECT("'"&amp;O[O]&amp;"'!"&amp;ADDRESS(1, COLUMN(AI:AI), 2)&amp;":"&amp;ADDRESS(1, COLUMN(AI:AI), 2))))=0, "", IFERROR(SUMPRODUCT(SUMIF(INDIRECT("'"&amp;O[O]&amp;"'!$a:$a"),$A68,INDIRECT("'"&amp;O[O]&amp;"'!"&amp;ADDRESS(1, COLUMN(AI:AI), 2)&amp;":"&amp;ADDRESS(1, COLUMN(AI:AI), 2)))),))</f>
        <v>500</v>
      </c>
      <c r="AL68" s="919" t="str">
        <f ca="1">IF(SUMPRODUCT(SUMIF(INDIRECT("'"&amp;O[O]&amp;"'!$a:$a"),$A68,INDIRECT("'"&amp;O[O]&amp;"'!"&amp;ADDRESS(1, COLUMN(AJ:AJ), 2)&amp;":"&amp;ADDRESS(1, COLUMN(AJ:AJ), 2))))=0, "", IFERROR(SUMPRODUCT(SUMIF(INDIRECT("'"&amp;O[O]&amp;"'!$a:$a"),$A68,INDIRECT("'"&amp;O[O]&amp;"'!"&amp;ADDRESS(1, COLUMN(AJ:AJ), 2)&amp;":"&amp;ADDRESS(1, COLUMN(AJ:AJ), 2)))),))</f>
        <v/>
      </c>
    </row>
    <row r="69" spans="1:38" s="763" customFormat="1">
      <c r="A69" s="920" t="s">
        <v>374</v>
      </c>
      <c r="B69" s="921" t="s">
        <v>43</v>
      </c>
      <c r="C69" s="921"/>
      <c r="D69" s="921"/>
      <c r="E69" s="917" t="str">
        <f ca="1">IFERROR(IF(SUMPRODUCT(SUMIF(INDIRECT("'"&amp;O[O]&amp;"'!$a:$a"),$A69,INDIRECT("'"&amp;O[O]&amp;"'!"&amp;ADDRESS(1, COLUMN(F:F), 2)&amp;":"&amp;ADDRESS(1, COLUMN(F:F), 2))))=0, "", SUMPRODUCT(SUMIF(INDIRECT("'"&amp;O[O]&amp;"'!$a:$a"),$A69,INDIRECT("'"&amp;O[O]&amp;"'!"&amp;ADDRESS(1, COLUMN(F:F), 2)&amp;":"&amp;ADDRESS(1, COLUMN(F:F), 2))))),)</f>
        <v/>
      </c>
      <c r="F69" s="917" t="str">
        <f ca="1">IFERROR(IF(SUMPRODUCT(SUMIF(INDIRECT("'"&amp;O[O]&amp;"'!$a:$a"),$A69,INDIRECT("'"&amp;O[O]&amp;"'!"&amp;ADDRESS(1, COLUMN(G:G), 2)&amp;":"&amp;ADDRESS(1, COLUMN(G:G), 2))))=0, "", SUMPRODUCT(SUMIF(INDIRECT("'"&amp;O[O]&amp;"'!$a:$a"),$A69,INDIRECT("'"&amp;O[O]&amp;"'!"&amp;ADDRESS(1, COLUMN(G:G), 2)&amp;":"&amp;ADDRESS(1, COLUMN(G:G), 2))))),)</f>
        <v/>
      </c>
      <c r="G69" s="914">
        <f t="shared" ca="1" si="10"/>
        <v>2405</v>
      </c>
      <c r="H69" s="917" t="str">
        <f ca="1">IFERROR(IF(SUMPRODUCT(SUMIF(INDIRECT("'"&amp;O[O]&amp;"'!$a:$a"),$A69,INDIRECT("'"&amp;O[O]&amp;"'!"&amp;ADDRESS(1, COLUMN(I:I), 2)&amp;":"&amp;ADDRESS(1, COLUMN(I:I), 2))))=0, "", SUMPRODUCT(SUMIF(INDIRECT("'"&amp;O[O]&amp;"'!$a:$a"),$A69,INDIRECT("'"&amp;O[O]&amp;"'!"&amp;ADDRESS(1, COLUMN(I:I), 2)&amp;":"&amp;ADDRESS(1, COLUMN(I:I), 2))))),)</f>
        <v/>
      </c>
      <c r="I69" s="917">
        <f ca="1">IFERROR(IF(SUMPRODUCT(SUMIF(INDIRECT("'"&amp;O[O]&amp;"'!$a:$a"),$A69,INDIRECT("'"&amp;O[O]&amp;"'!"&amp;ADDRESS(1, COLUMN(J:J), 2)&amp;":"&amp;ADDRESS(1, COLUMN(J:J), 2))))=0, "", SUMPRODUCT(SUMIF(INDIRECT("'"&amp;O[O]&amp;"'!$a:$a"),$A69,INDIRECT("'"&amp;O[O]&amp;"'!"&amp;ADDRESS(1, COLUMN(J:J), 2)&amp;":"&amp;ADDRESS(1, COLUMN(J:J), 2))))),)</f>
        <v>2405</v>
      </c>
      <c r="J69" s="917">
        <f ca="1">IFERROR(IF(SUMPRODUCT(SUMIF(INDIRECT("'"&amp;O[O]&amp;"'!$a:$a"),$A69,INDIRECT("'"&amp;O[O]&amp;"'!"&amp;ADDRESS(1, COLUMN(K:K), 2)&amp;":"&amp;ADDRESS(1, COLUMN(K:K), 2))))=0, "", SUMPRODUCT(SUMIF(INDIRECT("'"&amp;O[O]&amp;"'!$a:$a"),$A69,INDIRECT("'"&amp;O[O]&amp;"'!"&amp;ADDRESS(1, COLUMN(K:K), 2)&amp;":"&amp;ADDRESS(1, COLUMN(K:K), 2))))),)</f>
        <v>14125</v>
      </c>
      <c r="K69" s="922" t="s">
        <v>776</v>
      </c>
      <c r="L69" s="922" t="s">
        <v>776</v>
      </c>
      <c r="M69" s="917" t="str">
        <f ca="1">IF(SUMPRODUCT(SUMIF(INDIRECT("'"&amp;O[O]&amp;"'!$a:$a"),$A69,INDIRECT("'"&amp;O[O]&amp;"'!"&amp;ADDRESS(1, COLUMN(L:L), 2)&amp;":"&amp;ADDRESS(1, COLUMN(L:L), 2))))=0, "", IFERROR(SUMPRODUCT(SUMIF(INDIRECT("'"&amp;O[O]&amp;"'!$a:$a"),$A69,INDIRECT("'"&amp;O[O]&amp;"'!"&amp;ADDRESS(1, COLUMN(L:L), 2)&amp;":"&amp;ADDRESS(1, COLUMN(L:L), 2)))),))</f>
        <v/>
      </c>
      <c r="N69" s="917" t="str">
        <f ca="1">IF(SUMPRODUCT(SUMIF(INDIRECT("'"&amp;O[O]&amp;"'!$a:$a"),$A69,INDIRECT("'"&amp;O[O]&amp;"'!"&amp;ADDRESS(1, COLUMN(M:M), 2)&amp;":"&amp;ADDRESS(1, COLUMN(M:M), 2))))=0, "", IFERROR(SUMPRODUCT(SUMIF(INDIRECT("'"&amp;O[O]&amp;"'!$a:$a"),$A69,INDIRECT("'"&amp;O[O]&amp;"'!"&amp;ADDRESS(1, COLUMN(M:M), 2)&amp;":"&amp;ADDRESS(1, COLUMN(M:M), 2)))),))</f>
        <v/>
      </c>
      <c r="O69" s="917" t="str">
        <f ca="1">IF(SUMPRODUCT(SUMIF(INDIRECT("'"&amp;O[O]&amp;"'!$a:$a"),$A69,INDIRECT("'"&amp;O[O]&amp;"'!"&amp;ADDRESS(1, COLUMN(N:N), 2)&amp;":"&amp;ADDRESS(1, COLUMN(N:N), 2))))=0, "", IFERROR(SUMPRODUCT(SUMIF(INDIRECT("'"&amp;O[O]&amp;"'!$a:$a"),$A69,INDIRECT("'"&amp;O[O]&amp;"'!"&amp;ADDRESS(1, COLUMN(N:N), 2)&amp;":"&amp;ADDRESS(1, COLUMN(N:N), 2)))),))</f>
        <v/>
      </c>
      <c r="P69" s="917" t="str">
        <f ca="1">IF(SUMPRODUCT(SUMIF(INDIRECT("'"&amp;O[O]&amp;"'!$a:$a"),$A69,INDIRECT("'"&amp;O[O]&amp;"'!"&amp;ADDRESS(1, COLUMN(O:O), 2)&amp;":"&amp;ADDRESS(1, COLUMN(O:O), 2))))=0, "", IFERROR(SUMPRODUCT(SUMIF(INDIRECT("'"&amp;O[O]&amp;"'!$a:$a"),$A69,INDIRECT("'"&amp;O[O]&amp;"'!"&amp;ADDRESS(1, COLUMN(O:O), 2)&amp;":"&amp;ADDRESS(1, COLUMN(O:O), 2)))),))</f>
        <v/>
      </c>
      <c r="Q69" s="917" t="str">
        <f ca="1">IF(SUMPRODUCT(SUMIF(INDIRECT("'"&amp;O[O]&amp;"'!$a:$a"),$A69,INDIRECT("'"&amp;O[O]&amp;"'!"&amp;ADDRESS(1, COLUMN(P:P), 2)&amp;":"&amp;ADDRESS(1, COLUMN(P:P), 2))))=0, "", IFERROR(SUMPRODUCT(SUMIF(INDIRECT("'"&amp;O[O]&amp;"'!$a:$a"),$A69,INDIRECT("'"&amp;O[O]&amp;"'!"&amp;ADDRESS(1, COLUMN(P:P), 2)&amp;":"&amp;ADDRESS(1, COLUMN(P:P), 2)))),))</f>
        <v/>
      </c>
      <c r="R69" s="917" t="str">
        <f ca="1">IF(SUMPRODUCT(SUMIF(INDIRECT("'"&amp;O[O]&amp;"'!$a:$a"),$A69,INDIRECT("'"&amp;O[O]&amp;"'!"&amp;ADDRESS(1, COLUMN(Q:Q), 2)&amp;":"&amp;ADDRESS(1, COLUMN(Q:Q), 2))))=0, "", IFERROR(SUMPRODUCT(SUMIF(INDIRECT("'"&amp;O[O]&amp;"'!$a:$a"),$A69,INDIRECT("'"&amp;O[O]&amp;"'!"&amp;ADDRESS(1, COLUMN(Q:Q), 2)&amp;":"&amp;ADDRESS(1, COLUMN(Q:Q), 2)))),))</f>
        <v/>
      </c>
      <c r="S69" s="917" t="str">
        <f ca="1">IF(SUMPRODUCT(SUMIF(INDIRECT("'"&amp;O[O]&amp;"'!$a:$a"),$A69,INDIRECT("'"&amp;O[O]&amp;"'!"&amp;ADDRESS(1, COLUMN(R:R), 2)&amp;":"&amp;ADDRESS(1, COLUMN(R:R), 2))))=0, "", IFERROR(SUMPRODUCT(SUMIF(INDIRECT("'"&amp;O[O]&amp;"'!$a:$a"),$A69,INDIRECT("'"&amp;O[O]&amp;"'!"&amp;ADDRESS(1, COLUMN(R:R), 2)&amp;":"&amp;ADDRESS(1, COLUMN(R:R), 2)))),))</f>
        <v/>
      </c>
      <c r="T69" s="917" t="str">
        <f ca="1">IF(SUMPRODUCT(SUMIF(INDIRECT("'"&amp;O[O]&amp;"'!$a:$a"),$A69,INDIRECT("'"&amp;O[O]&amp;"'!"&amp;ADDRESS(1, COLUMN(S:S), 2)&amp;":"&amp;ADDRESS(1, COLUMN(S:S), 2))))=0, "", IFERROR(SUMPRODUCT(SUMIF(INDIRECT("'"&amp;O[O]&amp;"'!$a:$a"),$A69,INDIRECT("'"&amp;O[O]&amp;"'!"&amp;ADDRESS(1, COLUMN(S:S), 2)&amp;":"&amp;ADDRESS(1, COLUMN(S:S), 2)))),))</f>
        <v/>
      </c>
      <c r="U69" s="917" t="str">
        <f ca="1">IF(SUMPRODUCT(SUMIF(INDIRECT("'"&amp;O[O]&amp;"'!$a:$a"),$A69,INDIRECT("'"&amp;O[O]&amp;"'!"&amp;ADDRESS(1, COLUMN(T:T), 2)&amp;":"&amp;ADDRESS(1, COLUMN(T:T), 2))))=0, "", IFERROR(SUMPRODUCT(SUMIF(INDIRECT("'"&amp;O[O]&amp;"'!$a:$a"),$A69,INDIRECT("'"&amp;O[O]&amp;"'!"&amp;ADDRESS(1, COLUMN(T:T), 2)&amp;":"&amp;ADDRESS(1, COLUMN(T:T), 2)))),))</f>
        <v/>
      </c>
      <c r="V69" s="113" t="str">
        <f t="shared" ca="1" si="11"/>
        <v/>
      </c>
      <c r="W69" s="917" t="str">
        <f ca="1">IF(SUMPRODUCT(SUMIF(INDIRECT("'"&amp;O[O]&amp;"'!$a:$a"),$A69,INDIRECT("'"&amp;O[O]&amp;"'!"&amp;ADDRESS(1, COLUMN(U:U), 2)&amp;":"&amp;ADDRESS(1, COLUMN(U:U), 2))))=0, "", IFERROR(SUMPRODUCT(SUMIF(INDIRECT("'"&amp;O[O]&amp;"'!$a:$a"),$A69,INDIRECT("'"&amp;O[O]&amp;"'!"&amp;ADDRESS(1, COLUMN(U:U), 2)&amp;":"&amp;ADDRESS(1, COLUMN(U:U), 2)))),))</f>
        <v/>
      </c>
      <c r="X69" s="917" t="str">
        <f ca="1">IF(SUMPRODUCT(SUMIF(INDIRECT("'"&amp;O[O]&amp;"'!$a:$a"),$A69,INDIRECT("'"&amp;O[O]&amp;"'!"&amp;ADDRESS(1, COLUMN(V:V), 2)&amp;":"&amp;ADDRESS(1, COLUMN(V:V), 2))))=0, "", IFERROR(SUMPRODUCT(SUMIF(INDIRECT("'"&amp;O[O]&amp;"'!$a:$a"),$A69,INDIRECT("'"&amp;O[O]&amp;"'!"&amp;ADDRESS(1, COLUMN(V:V), 2)&amp;":"&amp;ADDRESS(1, COLUMN(V:V), 2)))),))</f>
        <v/>
      </c>
      <c r="Y69" s="917" t="str">
        <f ca="1">IF(SUMPRODUCT(SUMIF(INDIRECT("'"&amp;O[O]&amp;"'!$a:$a"),$A69,INDIRECT("'"&amp;O[O]&amp;"'!"&amp;ADDRESS(1, COLUMN(W:W), 2)&amp;":"&amp;ADDRESS(1, COLUMN(W:W), 2))))=0, "", IFERROR(SUMPRODUCT(SUMIF(INDIRECT("'"&amp;O[O]&amp;"'!$a:$a"),$A69,INDIRECT("'"&amp;O[O]&amp;"'!"&amp;ADDRESS(1, COLUMN(W:W), 2)&amp;":"&amp;ADDRESS(1, COLUMN(W:W), 2)))),))</f>
        <v/>
      </c>
      <c r="Z69" s="917" t="str">
        <f ca="1">IF(SUMPRODUCT(SUMIF(INDIRECT("'"&amp;O[O]&amp;"'!$a:$a"),$A69,INDIRECT("'"&amp;O[O]&amp;"'!"&amp;ADDRESS(1, COLUMN(X:X), 2)&amp;":"&amp;ADDRESS(1, COLUMN(X:X), 2))))=0, "", IFERROR(SUMPRODUCT(SUMIF(INDIRECT("'"&amp;O[O]&amp;"'!$a:$a"),$A69,INDIRECT("'"&amp;O[O]&amp;"'!"&amp;ADDRESS(1, COLUMN(X:X), 2)&amp;":"&amp;ADDRESS(1, COLUMN(X:X), 2)))),))</f>
        <v/>
      </c>
      <c r="AA69" s="917" t="str">
        <f ca="1">IF(SUMPRODUCT(SUMIF(INDIRECT("'"&amp;O[O]&amp;"'!$a:$a"),$A69,INDIRECT("'"&amp;O[O]&amp;"'!"&amp;ADDRESS(1, COLUMN(Y:Y), 2)&amp;":"&amp;ADDRESS(1, COLUMN(Y:Y), 2))))=0, "", IFERROR(SUMPRODUCT(SUMIF(INDIRECT("'"&amp;O[O]&amp;"'!$a:$a"),$A69,INDIRECT("'"&amp;O[O]&amp;"'!"&amp;ADDRESS(1, COLUMN(Y:Y), 2)&amp;":"&amp;ADDRESS(1, COLUMN(Y:Y), 2)))),))</f>
        <v/>
      </c>
      <c r="AB69" s="917" t="str">
        <f ca="1">IF(SUMPRODUCT(SUMIF(INDIRECT("'"&amp;O[O]&amp;"'!$a:$a"),$A69,INDIRECT("'"&amp;O[O]&amp;"'!"&amp;ADDRESS(1, COLUMN(Z:Z), 2)&amp;":"&amp;ADDRESS(1, COLUMN(Z:Z), 2))))=0, "", IFERROR(SUMPRODUCT(SUMIF(INDIRECT("'"&amp;O[O]&amp;"'!$a:$a"),$A69,INDIRECT("'"&amp;O[O]&amp;"'!"&amp;ADDRESS(1, COLUMN(Z:Z), 2)&amp;":"&amp;ADDRESS(1, COLUMN(Z:Z), 2)))),))</f>
        <v/>
      </c>
      <c r="AC69" s="917" t="str">
        <f ca="1">IF(SUMPRODUCT(SUMIF(INDIRECT("'"&amp;O[O]&amp;"'!$a:$a"),$A69,INDIRECT("'"&amp;O[O]&amp;"'!"&amp;ADDRESS(1, COLUMN(AA:AA), 2)&amp;":"&amp;ADDRESS(1, COLUMN(AA:AA), 2))))=0, "", IFERROR(SUMPRODUCT(SUMIF(INDIRECT("'"&amp;O[O]&amp;"'!$a:$a"),$A69,INDIRECT("'"&amp;O[O]&amp;"'!"&amp;ADDRESS(1, COLUMN(AA:AA), 2)&amp;":"&amp;ADDRESS(1, COLUMN(AA:AA), 2)))),))</f>
        <v/>
      </c>
      <c r="AD69" s="917" t="str">
        <f ca="1">IF(SUMPRODUCT(SUMIF(INDIRECT("'"&amp;O[O]&amp;"'!$a:$a"),$A69,INDIRECT("'"&amp;O[O]&amp;"'!"&amp;ADDRESS(1, COLUMN(AB:AB), 2)&amp;":"&amp;ADDRESS(1, COLUMN(AB:AB), 2))))=0, "", IFERROR(SUMPRODUCT(SUMIF(INDIRECT("'"&amp;O[O]&amp;"'!$a:$a"),$A69,INDIRECT("'"&amp;O[O]&amp;"'!"&amp;ADDRESS(1, COLUMN(AB:AB), 2)&amp;":"&amp;ADDRESS(1, COLUMN(AB:AB), 2)))),))</f>
        <v/>
      </c>
      <c r="AE69" s="917" t="str">
        <f ca="1">IF(SUMPRODUCT(SUMIF(INDIRECT("'"&amp;O[O]&amp;"'!$a:$a"),$A69,INDIRECT("'"&amp;O[O]&amp;"'!"&amp;ADDRESS(1, COLUMN(AC:AC), 2)&amp;":"&amp;ADDRESS(1, COLUMN(AC:AC), 2))))=0, "", IFERROR(SUMPRODUCT(SUMIF(INDIRECT("'"&amp;O[O]&amp;"'!$a:$a"),$A69,INDIRECT("'"&amp;O[O]&amp;"'!"&amp;ADDRESS(1, COLUMN(AC:AC), 2)&amp;":"&amp;ADDRESS(1, COLUMN(AC:AC), 2)))),))</f>
        <v/>
      </c>
      <c r="AF69" s="917" t="str">
        <f ca="1">IF(SUMPRODUCT(SUMIF(INDIRECT("'"&amp;O[O]&amp;"'!$a:$a"),$A69,INDIRECT("'"&amp;O[O]&amp;"'!"&amp;ADDRESS(1, COLUMN(AD:AD), 2)&amp;":"&amp;ADDRESS(1, COLUMN(AD:AD), 2))))=0, "", IFERROR(SUMPRODUCT(SUMIF(INDIRECT("'"&amp;O[O]&amp;"'!$a:$a"),$A69,INDIRECT("'"&amp;O[O]&amp;"'!"&amp;ADDRESS(1, COLUMN(AD:AD), 2)&amp;":"&amp;ADDRESS(1, COLUMN(AD:AD), 2)))),))</f>
        <v/>
      </c>
      <c r="AG69" s="917">
        <f ca="1">IF(SUMPRODUCT(SUMIF(INDIRECT("'"&amp;O[O]&amp;"'!$a:$a"),$A69,INDIRECT("'"&amp;O[O]&amp;"'!"&amp;ADDRESS(1, COLUMN(AE:AE), 2)&amp;":"&amp;ADDRESS(1, COLUMN(AE:AE), 2))))=0, "", IFERROR(SUMPRODUCT(SUMIF(INDIRECT("'"&amp;O[O]&amp;"'!$a:$a"),$A69,INDIRECT("'"&amp;O[O]&amp;"'!"&amp;ADDRESS(1, COLUMN(AE:AE), 2)&amp;":"&amp;ADDRESS(1, COLUMN(AE:AE), 2)))),))</f>
        <v>13605</v>
      </c>
      <c r="AH69" s="917" t="str">
        <f ca="1">IF(SUMPRODUCT(SUMIF(INDIRECT("'"&amp;O[O]&amp;"'!$a:$a"),$A69,INDIRECT("'"&amp;O[O]&amp;"'!"&amp;ADDRESS(1, COLUMN(AF:AF), 2)&amp;":"&amp;ADDRESS(1, COLUMN(AF:AF), 2))))=0, "", IFERROR(SUMPRODUCT(SUMIF(INDIRECT("'"&amp;O[O]&amp;"'!$a:$a"),$A69,INDIRECT("'"&amp;O[O]&amp;"'!"&amp;ADDRESS(1, COLUMN(AF:AF), 2)&amp;":"&amp;ADDRESS(1, COLUMN(AF:AF), 2)))),))</f>
        <v/>
      </c>
      <c r="AI69" s="917">
        <f ca="1">IF(SUMPRODUCT(SUMIF(INDIRECT("'"&amp;O[O]&amp;"'!$a:$a"),$A69,INDIRECT("'"&amp;O[O]&amp;"'!"&amp;ADDRESS(1, COLUMN(AG:AG), 2)&amp;":"&amp;ADDRESS(1, COLUMN(AG:AG), 2))))=0, "", IFERROR(SUMPRODUCT(SUMIF(INDIRECT("'"&amp;O[O]&amp;"'!$a:$a"),$A69,INDIRECT("'"&amp;O[O]&amp;"'!"&amp;ADDRESS(1, COLUMN(AG:AG), 2)&amp;":"&amp;ADDRESS(1, COLUMN(AG:AG), 2)))),))</f>
        <v>520</v>
      </c>
      <c r="AJ69" s="917" t="str">
        <f ca="1">IF(SUMPRODUCT(SUMIF(INDIRECT("'"&amp;O[O]&amp;"'!$a:$a"),$A69,INDIRECT("'"&amp;O[O]&amp;"'!"&amp;ADDRESS(1, COLUMN(AH:AH), 2)&amp;":"&amp;ADDRESS(1, COLUMN(AH:AH), 2))))=0, "", IFERROR(SUMPRODUCT(SUMIF(INDIRECT("'"&amp;O[O]&amp;"'!$a:$a"),$A69,INDIRECT("'"&amp;O[O]&amp;"'!"&amp;ADDRESS(1, COLUMN(AH:AH), 2)&amp;":"&amp;ADDRESS(1, COLUMN(AH:AH), 2)))),))</f>
        <v/>
      </c>
      <c r="AK69" s="917" t="str">
        <f ca="1">IF(SUMPRODUCT(SUMIF(INDIRECT("'"&amp;O[O]&amp;"'!$a:$a"),$A69,INDIRECT("'"&amp;O[O]&amp;"'!"&amp;ADDRESS(1, COLUMN(AI:AI), 2)&amp;":"&amp;ADDRESS(1, COLUMN(AI:AI), 2))))=0, "", IFERROR(SUMPRODUCT(SUMIF(INDIRECT("'"&amp;O[O]&amp;"'!$a:$a"),$A69,INDIRECT("'"&amp;O[O]&amp;"'!"&amp;ADDRESS(1, COLUMN(AI:AI), 2)&amp;":"&amp;ADDRESS(1, COLUMN(AI:AI), 2)))),))</f>
        <v/>
      </c>
      <c r="AL69" s="919" t="str">
        <f ca="1">IF(SUMPRODUCT(SUMIF(INDIRECT("'"&amp;O[O]&amp;"'!$a:$a"),$A69,INDIRECT("'"&amp;O[O]&amp;"'!"&amp;ADDRESS(1, COLUMN(AJ:AJ), 2)&amp;":"&amp;ADDRESS(1, COLUMN(AJ:AJ), 2))))=0, "", IFERROR(SUMPRODUCT(SUMIF(INDIRECT("'"&amp;O[O]&amp;"'!$a:$a"),$A69,INDIRECT("'"&amp;O[O]&amp;"'!"&amp;ADDRESS(1, COLUMN(AJ:AJ), 2)&amp;":"&amp;ADDRESS(1, COLUMN(AJ:AJ), 2)))),))</f>
        <v/>
      </c>
    </row>
    <row r="70" spans="1:38" s="763" customFormat="1">
      <c r="A70" s="920" t="s">
        <v>837</v>
      </c>
      <c r="B70" s="921" t="s">
        <v>43</v>
      </c>
      <c r="C70" s="921"/>
      <c r="D70" s="921"/>
      <c r="E70" s="917" t="str">
        <f ca="1">IFERROR(IF(SUMPRODUCT(SUMIF(INDIRECT("'"&amp;O[O]&amp;"'!$a:$a"),$A70,INDIRECT("'"&amp;O[O]&amp;"'!"&amp;ADDRESS(1, COLUMN(F:F), 2)&amp;":"&amp;ADDRESS(1, COLUMN(F:F), 2))))=0, "", SUMPRODUCT(SUMIF(INDIRECT("'"&amp;O[O]&amp;"'!$a:$a"),$A70,INDIRECT("'"&amp;O[O]&amp;"'!"&amp;ADDRESS(1, COLUMN(F:F), 2)&amp;":"&amp;ADDRESS(1, COLUMN(F:F), 2))))),)</f>
        <v/>
      </c>
      <c r="F70" s="917" t="str">
        <f ca="1">IFERROR(IF(SUMPRODUCT(SUMIF(INDIRECT("'"&amp;O[O]&amp;"'!$a:$a"),$A70,INDIRECT("'"&amp;O[O]&amp;"'!"&amp;ADDRESS(1, COLUMN(G:G), 2)&amp;":"&amp;ADDRESS(1, COLUMN(G:G), 2))))=0, "", SUMPRODUCT(SUMIF(INDIRECT("'"&amp;O[O]&amp;"'!$a:$a"),$A70,INDIRECT("'"&amp;O[O]&amp;"'!"&amp;ADDRESS(1, COLUMN(G:G), 2)&amp;":"&amp;ADDRESS(1, COLUMN(G:G), 2))))),)</f>
        <v/>
      </c>
      <c r="G70" s="914">
        <f t="shared" ca="1" si="10"/>
        <v>146</v>
      </c>
      <c r="H70" s="917" t="str">
        <f ca="1">IFERROR(IF(SUMPRODUCT(SUMIF(INDIRECT("'"&amp;O[O]&amp;"'!$a:$a"),$A70,INDIRECT("'"&amp;O[O]&amp;"'!"&amp;ADDRESS(1, COLUMN(I:I), 2)&amp;":"&amp;ADDRESS(1, COLUMN(I:I), 2))))=0, "", SUMPRODUCT(SUMIF(INDIRECT("'"&amp;O[O]&amp;"'!$a:$a"),$A70,INDIRECT("'"&amp;O[O]&amp;"'!"&amp;ADDRESS(1, COLUMN(I:I), 2)&amp;":"&amp;ADDRESS(1, COLUMN(I:I), 2))))),)</f>
        <v/>
      </c>
      <c r="I70" s="917">
        <f ca="1">IFERROR(IF(SUMPRODUCT(SUMIF(INDIRECT("'"&amp;O[O]&amp;"'!$a:$a"),$A70,INDIRECT("'"&amp;O[O]&amp;"'!"&amp;ADDRESS(1, COLUMN(J:J), 2)&amp;":"&amp;ADDRESS(1, COLUMN(J:J), 2))))=0, "", SUMPRODUCT(SUMIF(INDIRECT("'"&amp;O[O]&amp;"'!$a:$a"),$A70,INDIRECT("'"&amp;O[O]&amp;"'!"&amp;ADDRESS(1, COLUMN(J:J), 2)&amp;":"&amp;ADDRESS(1, COLUMN(J:J), 2))))),)</f>
        <v>146</v>
      </c>
      <c r="J70" s="917" t="str">
        <f ca="1">IFERROR(IF(SUMPRODUCT(SUMIF(INDIRECT("'"&amp;O[O]&amp;"'!$a:$a"),$A70,INDIRECT("'"&amp;O[O]&amp;"'!"&amp;ADDRESS(1, COLUMN(K:K), 2)&amp;":"&amp;ADDRESS(1, COLUMN(K:K), 2))))=0, "", SUMPRODUCT(SUMIF(INDIRECT("'"&amp;O[O]&amp;"'!$a:$a"),$A70,INDIRECT("'"&amp;O[O]&amp;"'!"&amp;ADDRESS(1, COLUMN(K:K), 2)&amp;":"&amp;ADDRESS(1, COLUMN(K:K), 2))))),)</f>
        <v/>
      </c>
      <c r="K70" s="922" t="s">
        <v>776</v>
      </c>
      <c r="L70" s="922" t="s">
        <v>776</v>
      </c>
      <c r="M70" s="917" t="str">
        <f ca="1">IF(SUMPRODUCT(SUMIF(INDIRECT("'"&amp;O[O]&amp;"'!$a:$a"),$A70,INDIRECT("'"&amp;O[O]&amp;"'!"&amp;ADDRESS(1, COLUMN(L:L), 2)&amp;":"&amp;ADDRESS(1, COLUMN(L:L), 2))))=0, "", IFERROR(SUMPRODUCT(SUMIF(INDIRECT("'"&amp;O[O]&amp;"'!$a:$a"),$A70,INDIRECT("'"&amp;O[O]&amp;"'!"&amp;ADDRESS(1, COLUMN(L:L), 2)&amp;":"&amp;ADDRESS(1, COLUMN(L:L), 2)))),))</f>
        <v/>
      </c>
      <c r="N70" s="917" t="str">
        <f ca="1">IF(SUMPRODUCT(SUMIF(INDIRECT("'"&amp;O[O]&amp;"'!$a:$a"),$A70,INDIRECT("'"&amp;O[O]&amp;"'!"&amp;ADDRESS(1, COLUMN(M:M), 2)&amp;":"&amp;ADDRESS(1, COLUMN(M:M), 2))))=0, "", IFERROR(SUMPRODUCT(SUMIF(INDIRECT("'"&amp;O[O]&amp;"'!$a:$a"),$A70,INDIRECT("'"&amp;O[O]&amp;"'!"&amp;ADDRESS(1, COLUMN(M:M), 2)&amp;":"&amp;ADDRESS(1, COLUMN(M:M), 2)))),))</f>
        <v/>
      </c>
      <c r="O70" s="917" t="str">
        <f ca="1">IF(SUMPRODUCT(SUMIF(INDIRECT("'"&amp;O[O]&amp;"'!$a:$a"),$A70,INDIRECT("'"&amp;O[O]&amp;"'!"&amp;ADDRESS(1, COLUMN(N:N), 2)&amp;":"&amp;ADDRESS(1, COLUMN(N:N), 2))))=0, "", IFERROR(SUMPRODUCT(SUMIF(INDIRECT("'"&amp;O[O]&amp;"'!$a:$a"),$A70,INDIRECT("'"&amp;O[O]&amp;"'!"&amp;ADDRESS(1, COLUMN(N:N), 2)&amp;":"&amp;ADDRESS(1, COLUMN(N:N), 2)))),))</f>
        <v/>
      </c>
      <c r="P70" s="917" t="str">
        <f ca="1">IF(SUMPRODUCT(SUMIF(INDIRECT("'"&amp;O[O]&amp;"'!$a:$a"),$A70,INDIRECT("'"&amp;O[O]&amp;"'!"&amp;ADDRESS(1, COLUMN(O:O), 2)&amp;":"&amp;ADDRESS(1, COLUMN(O:O), 2))))=0, "", IFERROR(SUMPRODUCT(SUMIF(INDIRECT("'"&amp;O[O]&amp;"'!$a:$a"),$A70,INDIRECT("'"&amp;O[O]&amp;"'!"&amp;ADDRESS(1, COLUMN(O:O), 2)&amp;":"&amp;ADDRESS(1, COLUMN(O:O), 2)))),))</f>
        <v/>
      </c>
      <c r="Q70" s="917" t="str">
        <f ca="1">IF(SUMPRODUCT(SUMIF(INDIRECT("'"&amp;O[O]&amp;"'!$a:$a"),$A70,INDIRECT("'"&amp;O[O]&amp;"'!"&amp;ADDRESS(1, COLUMN(P:P), 2)&amp;":"&amp;ADDRESS(1, COLUMN(P:P), 2))))=0, "", IFERROR(SUMPRODUCT(SUMIF(INDIRECT("'"&amp;O[O]&amp;"'!$a:$a"),$A70,INDIRECT("'"&amp;O[O]&amp;"'!"&amp;ADDRESS(1, COLUMN(P:P), 2)&amp;":"&amp;ADDRESS(1, COLUMN(P:P), 2)))),))</f>
        <v/>
      </c>
      <c r="R70" s="917" t="str">
        <f ca="1">IF(SUMPRODUCT(SUMIF(INDIRECT("'"&amp;O[O]&amp;"'!$a:$a"),$A70,INDIRECT("'"&amp;O[O]&amp;"'!"&amp;ADDRESS(1, COLUMN(Q:Q), 2)&amp;":"&amp;ADDRESS(1, COLUMN(Q:Q), 2))))=0, "", IFERROR(SUMPRODUCT(SUMIF(INDIRECT("'"&amp;O[O]&amp;"'!$a:$a"),$A70,INDIRECT("'"&amp;O[O]&amp;"'!"&amp;ADDRESS(1, COLUMN(Q:Q), 2)&amp;":"&amp;ADDRESS(1, COLUMN(Q:Q), 2)))),))</f>
        <v/>
      </c>
      <c r="S70" s="917" t="str">
        <f ca="1">IF(SUMPRODUCT(SUMIF(INDIRECT("'"&amp;O[O]&amp;"'!$a:$a"),$A70,INDIRECT("'"&amp;O[O]&amp;"'!"&amp;ADDRESS(1, COLUMN(R:R), 2)&amp;":"&amp;ADDRESS(1, COLUMN(R:R), 2))))=0, "", IFERROR(SUMPRODUCT(SUMIF(INDIRECT("'"&amp;O[O]&amp;"'!$a:$a"),$A70,INDIRECT("'"&amp;O[O]&amp;"'!"&amp;ADDRESS(1, COLUMN(R:R), 2)&amp;":"&amp;ADDRESS(1, COLUMN(R:R), 2)))),))</f>
        <v/>
      </c>
      <c r="T70" s="917" t="str">
        <f ca="1">IF(SUMPRODUCT(SUMIF(INDIRECT("'"&amp;O[O]&amp;"'!$a:$a"),$A70,INDIRECT("'"&amp;O[O]&amp;"'!"&amp;ADDRESS(1, COLUMN(S:S), 2)&amp;":"&amp;ADDRESS(1, COLUMN(S:S), 2))))=0, "", IFERROR(SUMPRODUCT(SUMIF(INDIRECT("'"&amp;O[O]&amp;"'!$a:$a"),$A70,INDIRECT("'"&amp;O[O]&amp;"'!"&amp;ADDRESS(1, COLUMN(S:S), 2)&amp;":"&amp;ADDRESS(1, COLUMN(S:S), 2)))),))</f>
        <v/>
      </c>
      <c r="U70" s="917" t="str">
        <f ca="1">IF(SUMPRODUCT(SUMIF(INDIRECT("'"&amp;O[O]&amp;"'!$a:$a"),$A70,INDIRECT("'"&amp;O[O]&amp;"'!"&amp;ADDRESS(1, COLUMN(T:T), 2)&amp;":"&amp;ADDRESS(1, COLUMN(T:T), 2))))=0, "", IFERROR(SUMPRODUCT(SUMIF(INDIRECT("'"&amp;O[O]&amp;"'!$a:$a"),$A70,INDIRECT("'"&amp;O[O]&amp;"'!"&amp;ADDRESS(1, COLUMN(T:T), 2)&amp;":"&amp;ADDRESS(1, COLUMN(T:T), 2)))),))</f>
        <v/>
      </c>
      <c r="V70" s="113" t="str">
        <f t="shared" ca="1" si="11"/>
        <v/>
      </c>
      <c r="W70" s="917" t="str">
        <f ca="1">IF(SUMPRODUCT(SUMIF(INDIRECT("'"&amp;O[O]&amp;"'!$a:$a"),$A70,INDIRECT("'"&amp;O[O]&amp;"'!"&amp;ADDRESS(1, COLUMN(U:U), 2)&amp;":"&amp;ADDRESS(1, COLUMN(U:U), 2))))=0, "", IFERROR(SUMPRODUCT(SUMIF(INDIRECT("'"&amp;O[O]&amp;"'!$a:$a"),$A70,INDIRECT("'"&amp;O[O]&amp;"'!"&amp;ADDRESS(1, COLUMN(U:U), 2)&amp;":"&amp;ADDRESS(1, COLUMN(U:U), 2)))),))</f>
        <v/>
      </c>
      <c r="X70" s="917" t="str">
        <f ca="1">IF(SUMPRODUCT(SUMIF(INDIRECT("'"&amp;O[O]&amp;"'!$a:$a"),$A70,INDIRECT("'"&amp;O[O]&amp;"'!"&amp;ADDRESS(1, COLUMN(V:V), 2)&amp;":"&amp;ADDRESS(1, COLUMN(V:V), 2))))=0, "", IFERROR(SUMPRODUCT(SUMIF(INDIRECT("'"&amp;O[O]&amp;"'!$a:$a"),$A70,INDIRECT("'"&amp;O[O]&amp;"'!"&amp;ADDRESS(1, COLUMN(V:V), 2)&amp;":"&amp;ADDRESS(1, COLUMN(V:V), 2)))),))</f>
        <v/>
      </c>
      <c r="Y70" s="917" t="str">
        <f ca="1">IF(SUMPRODUCT(SUMIF(INDIRECT("'"&amp;O[O]&amp;"'!$a:$a"),$A70,INDIRECT("'"&amp;O[O]&amp;"'!"&amp;ADDRESS(1, COLUMN(W:W), 2)&amp;":"&amp;ADDRESS(1, COLUMN(W:W), 2))))=0, "", IFERROR(SUMPRODUCT(SUMIF(INDIRECT("'"&amp;O[O]&amp;"'!$a:$a"),$A70,INDIRECT("'"&amp;O[O]&amp;"'!"&amp;ADDRESS(1, COLUMN(W:W), 2)&amp;":"&amp;ADDRESS(1, COLUMN(W:W), 2)))),))</f>
        <v/>
      </c>
      <c r="Z70" s="917" t="str">
        <f ca="1">IF(SUMPRODUCT(SUMIF(INDIRECT("'"&amp;O[O]&amp;"'!$a:$a"),$A70,INDIRECT("'"&amp;O[O]&amp;"'!"&amp;ADDRESS(1, COLUMN(X:X), 2)&amp;":"&amp;ADDRESS(1, COLUMN(X:X), 2))))=0, "", IFERROR(SUMPRODUCT(SUMIF(INDIRECT("'"&amp;O[O]&amp;"'!$a:$a"),$A70,INDIRECT("'"&amp;O[O]&amp;"'!"&amp;ADDRESS(1, COLUMN(X:X), 2)&amp;":"&amp;ADDRESS(1, COLUMN(X:X), 2)))),))</f>
        <v/>
      </c>
      <c r="AA70" s="917" t="str">
        <f ca="1">IF(SUMPRODUCT(SUMIF(INDIRECT("'"&amp;O[O]&amp;"'!$a:$a"),$A70,INDIRECT("'"&amp;O[O]&amp;"'!"&amp;ADDRESS(1, COLUMN(Y:Y), 2)&amp;":"&amp;ADDRESS(1, COLUMN(Y:Y), 2))))=0, "", IFERROR(SUMPRODUCT(SUMIF(INDIRECT("'"&amp;O[O]&amp;"'!$a:$a"),$A70,INDIRECT("'"&amp;O[O]&amp;"'!"&amp;ADDRESS(1, COLUMN(Y:Y), 2)&amp;":"&amp;ADDRESS(1, COLUMN(Y:Y), 2)))),))</f>
        <v/>
      </c>
      <c r="AB70" s="917" t="str">
        <f ca="1">IF(SUMPRODUCT(SUMIF(INDIRECT("'"&amp;O[O]&amp;"'!$a:$a"),$A70,INDIRECT("'"&amp;O[O]&amp;"'!"&amp;ADDRESS(1, COLUMN(Z:Z), 2)&amp;":"&amp;ADDRESS(1, COLUMN(Z:Z), 2))))=0, "", IFERROR(SUMPRODUCT(SUMIF(INDIRECT("'"&amp;O[O]&amp;"'!$a:$a"),$A70,INDIRECT("'"&amp;O[O]&amp;"'!"&amp;ADDRESS(1, COLUMN(Z:Z), 2)&amp;":"&amp;ADDRESS(1, COLUMN(Z:Z), 2)))),))</f>
        <v/>
      </c>
      <c r="AC70" s="917" t="str">
        <f ca="1">IF(SUMPRODUCT(SUMIF(INDIRECT("'"&amp;O[O]&amp;"'!$a:$a"),$A70,INDIRECT("'"&amp;O[O]&amp;"'!"&amp;ADDRESS(1, COLUMN(AA:AA), 2)&amp;":"&amp;ADDRESS(1, COLUMN(AA:AA), 2))))=0, "", IFERROR(SUMPRODUCT(SUMIF(INDIRECT("'"&amp;O[O]&amp;"'!$a:$a"),$A70,INDIRECT("'"&amp;O[O]&amp;"'!"&amp;ADDRESS(1, COLUMN(AA:AA), 2)&amp;":"&amp;ADDRESS(1, COLUMN(AA:AA), 2)))),))</f>
        <v/>
      </c>
      <c r="AD70" s="917" t="str">
        <f ca="1">IF(SUMPRODUCT(SUMIF(INDIRECT("'"&amp;O[O]&amp;"'!$a:$a"),$A70,INDIRECT("'"&amp;O[O]&amp;"'!"&amp;ADDRESS(1, COLUMN(AB:AB), 2)&amp;":"&amp;ADDRESS(1, COLUMN(AB:AB), 2))))=0, "", IFERROR(SUMPRODUCT(SUMIF(INDIRECT("'"&amp;O[O]&amp;"'!$a:$a"),$A70,INDIRECT("'"&amp;O[O]&amp;"'!"&amp;ADDRESS(1, COLUMN(AB:AB), 2)&amp;":"&amp;ADDRESS(1, COLUMN(AB:AB), 2)))),))</f>
        <v/>
      </c>
      <c r="AE70" s="917" t="str">
        <f ca="1">IF(SUMPRODUCT(SUMIF(INDIRECT("'"&amp;O[O]&amp;"'!$a:$a"),$A70,INDIRECT("'"&amp;O[O]&amp;"'!"&amp;ADDRESS(1, COLUMN(AC:AC), 2)&amp;":"&amp;ADDRESS(1, COLUMN(AC:AC), 2))))=0, "", IFERROR(SUMPRODUCT(SUMIF(INDIRECT("'"&amp;O[O]&amp;"'!$a:$a"),$A70,INDIRECT("'"&amp;O[O]&amp;"'!"&amp;ADDRESS(1, COLUMN(AC:AC), 2)&amp;":"&amp;ADDRESS(1, COLUMN(AC:AC), 2)))),))</f>
        <v/>
      </c>
      <c r="AF70" s="917" t="str">
        <f ca="1">IF(SUMPRODUCT(SUMIF(INDIRECT("'"&amp;O[O]&amp;"'!$a:$a"),$A70,INDIRECT("'"&amp;O[O]&amp;"'!"&amp;ADDRESS(1, COLUMN(AD:AD), 2)&amp;":"&amp;ADDRESS(1, COLUMN(AD:AD), 2))))=0, "", IFERROR(SUMPRODUCT(SUMIF(INDIRECT("'"&amp;O[O]&amp;"'!$a:$a"),$A70,INDIRECT("'"&amp;O[O]&amp;"'!"&amp;ADDRESS(1, COLUMN(AD:AD), 2)&amp;":"&amp;ADDRESS(1, COLUMN(AD:AD), 2)))),))</f>
        <v/>
      </c>
      <c r="AG70" s="917" t="str">
        <f ca="1">IF(SUMPRODUCT(SUMIF(INDIRECT("'"&amp;O[O]&amp;"'!$a:$a"),$A70,INDIRECT("'"&amp;O[O]&amp;"'!"&amp;ADDRESS(1, COLUMN(AE:AE), 2)&amp;":"&amp;ADDRESS(1, COLUMN(AE:AE), 2))))=0, "", IFERROR(SUMPRODUCT(SUMIF(INDIRECT("'"&amp;O[O]&amp;"'!$a:$a"),$A70,INDIRECT("'"&amp;O[O]&amp;"'!"&amp;ADDRESS(1, COLUMN(AE:AE), 2)&amp;":"&amp;ADDRESS(1, COLUMN(AE:AE), 2)))),))</f>
        <v/>
      </c>
      <c r="AH70" s="917" t="str">
        <f ca="1">IF(SUMPRODUCT(SUMIF(INDIRECT("'"&amp;O[O]&amp;"'!$a:$a"),$A70,INDIRECT("'"&amp;O[O]&amp;"'!"&amp;ADDRESS(1, COLUMN(AF:AF), 2)&amp;":"&amp;ADDRESS(1, COLUMN(AF:AF), 2))))=0, "", IFERROR(SUMPRODUCT(SUMIF(INDIRECT("'"&amp;O[O]&amp;"'!$a:$a"),$A70,INDIRECT("'"&amp;O[O]&amp;"'!"&amp;ADDRESS(1, COLUMN(AF:AF), 2)&amp;":"&amp;ADDRESS(1, COLUMN(AF:AF), 2)))),))</f>
        <v/>
      </c>
      <c r="AI70" s="917" t="str">
        <f ca="1">IF(SUMPRODUCT(SUMIF(INDIRECT("'"&amp;O[O]&amp;"'!$a:$a"),$A70,INDIRECT("'"&amp;O[O]&amp;"'!"&amp;ADDRESS(1, COLUMN(AG:AG), 2)&amp;":"&amp;ADDRESS(1, COLUMN(AG:AG), 2))))=0, "", IFERROR(SUMPRODUCT(SUMIF(INDIRECT("'"&amp;O[O]&amp;"'!$a:$a"),$A70,INDIRECT("'"&amp;O[O]&amp;"'!"&amp;ADDRESS(1, COLUMN(AG:AG), 2)&amp;":"&amp;ADDRESS(1, COLUMN(AG:AG), 2)))),))</f>
        <v/>
      </c>
      <c r="AJ70" s="917" t="str">
        <f ca="1">IF(SUMPRODUCT(SUMIF(INDIRECT("'"&amp;O[O]&amp;"'!$a:$a"),$A70,INDIRECT("'"&amp;O[O]&amp;"'!"&amp;ADDRESS(1, COLUMN(AH:AH), 2)&amp;":"&amp;ADDRESS(1, COLUMN(AH:AH), 2))))=0, "", IFERROR(SUMPRODUCT(SUMIF(INDIRECT("'"&amp;O[O]&amp;"'!$a:$a"),$A70,INDIRECT("'"&amp;O[O]&amp;"'!"&amp;ADDRESS(1, COLUMN(AH:AH), 2)&amp;":"&amp;ADDRESS(1, COLUMN(AH:AH), 2)))),))</f>
        <v/>
      </c>
      <c r="AK70" s="917" t="str">
        <f ca="1">IF(SUMPRODUCT(SUMIF(INDIRECT("'"&amp;O[O]&amp;"'!$a:$a"),$A70,INDIRECT("'"&amp;O[O]&amp;"'!"&amp;ADDRESS(1, COLUMN(AI:AI), 2)&amp;":"&amp;ADDRESS(1, COLUMN(AI:AI), 2))))=0, "", IFERROR(SUMPRODUCT(SUMIF(INDIRECT("'"&amp;O[O]&amp;"'!$a:$a"),$A70,INDIRECT("'"&amp;O[O]&amp;"'!"&amp;ADDRESS(1, COLUMN(AI:AI), 2)&amp;":"&amp;ADDRESS(1, COLUMN(AI:AI), 2)))),))</f>
        <v/>
      </c>
      <c r="AL70" s="919" t="str">
        <f ca="1">IF(SUMPRODUCT(SUMIF(INDIRECT("'"&amp;O[O]&amp;"'!$a:$a"),$A70,INDIRECT("'"&amp;O[O]&amp;"'!"&amp;ADDRESS(1, COLUMN(AJ:AJ), 2)&amp;":"&amp;ADDRESS(1, COLUMN(AJ:AJ), 2))))=0, "", IFERROR(SUMPRODUCT(SUMIF(INDIRECT("'"&amp;O[O]&amp;"'!$a:$a"),$A70,INDIRECT("'"&amp;O[O]&amp;"'!"&amp;ADDRESS(1, COLUMN(AJ:AJ), 2)&amp;":"&amp;ADDRESS(1, COLUMN(AJ:AJ), 2)))),))</f>
        <v/>
      </c>
    </row>
    <row r="71" spans="1:38" s="763" customFormat="1">
      <c r="A71" s="920" t="s">
        <v>551</v>
      </c>
      <c r="B71" s="921" t="s">
        <v>350</v>
      </c>
      <c r="C71" s="921"/>
      <c r="D71" s="921"/>
      <c r="E71" s="917" t="str">
        <f ca="1">IFERROR(IF(SUMPRODUCT(SUMIF(INDIRECT("'"&amp;O[O]&amp;"'!$a:$a"),$A71,INDIRECT("'"&amp;O[O]&amp;"'!"&amp;ADDRESS(1, COLUMN(F:F), 2)&amp;":"&amp;ADDRESS(1, COLUMN(F:F), 2))))=0, "", SUMPRODUCT(SUMIF(INDIRECT("'"&amp;O[O]&amp;"'!$a:$a"),$A71,INDIRECT("'"&amp;O[O]&amp;"'!"&amp;ADDRESS(1, COLUMN(F:F), 2)&amp;":"&amp;ADDRESS(1, COLUMN(F:F), 2))))),)</f>
        <v/>
      </c>
      <c r="F71" s="917" t="str">
        <f ca="1">IFERROR(IF(SUMPRODUCT(SUMIF(INDIRECT("'"&amp;O[O]&amp;"'!$a:$a"),$A71,INDIRECT("'"&amp;O[O]&amp;"'!"&amp;ADDRESS(1, COLUMN(G:G), 2)&amp;":"&amp;ADDRESS(1, COLUMN(G:G), 2))))=0, "", SUMPRODUCT(SUMIF(INDIRECT("'"&amp;O[O]&amp;"'!$a:$a"),$A71,INDIRECT("'"&amp;O[O]&amp;"'!"&amp;ADDRESS(1, COLUMN(G:G), 2)&amp;":"&amp;ADDRESS(1, COLUMN(G:G), 2))))),)</f>
        <v/>
      </c>
      <c r="G71" s="914">
        <f t="shared" ca="1" si="10"/>
        <v>50</v>
      </c>
      <c r="H71" s="917" t="str">
        <f ca="1">IFERROR(IF(SUMPRODUCT(SUMIF(INDIRECT("'"&amp;O[O]&amp;"'!$a:$a"),$A71,INDIRECT("'"&amp;O[O]&amp;"'!"&amp;ADDRESS(1, COLUMN(I:I), 2)&amp;":"&amp;ADDRESS(1, COLUMN(I:I), 2))))=0, "", SUMPRODUCT(SUMIF(INDIRECT("'"&amp;O[O]&amp;"'!$a:$a"),$A71,INDIRECT("'"&amp;O[O]&amp;"'!"&amp;ADDRESS(1, COLUMN(I:I), 2)&amp;":"&amp;ADDRESS(1, COLUMN(I:I), 2))))),)</f>
        <v/>
      </c>
      <c r="I71" s="917">
        <f ca="1">IFERROR(IF(SUMPRODUCT(SUMIF(INDIRECT("'"&amp;O[O]&amp;"'!$a:$a"),$A71,INDIRECT("'"&amp;O[O]&amp;"'!"&amp;ADDRESS(1, COLUMN(J:J), 2)&amp;":"&amp;ADDRESS(1, COLUMN(J:J), 2))))=0, "", SUMPRODUCT(SUMIF(INDIRECT("'"&amp;O[O]&amp;"'!$a:$a"),$A71,INDIRECT("'"&amp;O[O]&amp;"'!"&amp;ADDRESS(1, COLUMN(J:J), 2)&amp;":"&amp;ADDRESS(1, COLUMN(J:J), 2))))),)</f>
        <v>50</v>
      </c>
      <c r="J71" s="917">
        <f ca="1">IFERROR(IF(SUMPRODUCT(SUMIF(INDIRECT("'"&amp;O[O]&amp;"'!$a:$a"),$A71,INDIRECT("'"&amp;O[O]&amp;"'!"&amp;ADDRESS(1, COLUMN(K:K), 2)&amp;":"&amp;ADDRESS(1, COLUMN(K:K), 2))))=0, "", SUMPRODUCT(SUMIF(INDIRECT("'"&amp;O[O]&amp;"'!$a:$a"),$A71,INDIRECT("'"&amp;O[O]&amp;"'!"&amp;ADDRESS(1, COLUMN(K:K), 2)&amp;":"&amp;ADDRESS(1, COLUMN(K:K), 2))))),)</f>
        <v>50</v>
      </c>
      <c r="K71" s="922" t="s">
        <v>776</v>
      </c>
      <c r="L71" s="922" t="s">
        <v>776</v>
      </c>
      <c r="M71" s="917" t="str">
        <f ca="1">IF(SUMPRODUCT(SUMIF(INDIRECT("'"&amp;O[O]&amp;"'!$a:$a"),$A71,INDIRECT("'"&amp;O[O]&amp;"'!"&amp;ADDRESS(1, COLUMN(L:L), 2)&amp;":"&amp;ADDRESS(1, COLUMN(L:L), 2))))=0, "", IFERROR(SUMPRODUCT(SUMIF(INDIRECT("'"&amp;O[O]&amp;"'!$a:$a"),$A71,INDIRECT("'"&amp;O[O]&amp;"'!"&amp;ADDRESS(1, COLUMN(L:L), 2)&amp;":"&amp;ADDRESS(1, COLUMN(L:L), 2)))),))</f>
        <v/>
      </c>
      <c r="N71" s="917" t="str">
        <f ca="1">IF(SUMPRODUCT(SUMIF(INDIRECT("'"&amp;O[O]&amp;"'!$a:$a"),$A71,INDIRECT("'"&amp;O[O]&amp;"'!"&amp;ADDRESS(1, COLUMN(M:M), 2)&amp;":"&amp;ADDRESS(1, COLUMN(M:M), 2))))=0, "", IFERROR(SUMPRODUCT(SUMIF(INDIRECT("'"&amp;O[O]&amp;"'!$a:$a"),$A71,INDIRECT("'"&amp;O[O]&amp;"'!"&amp;ADDRESS(1, COLUMN(M:M), 2)&amp;":"&amp;ADDRESS(1, COLUMN(M:M), 2)))),))</f>
        <v/>
      </c>
      <c r="O71" s="917" t="str">
        <f ca="1">IF(SUMPRODUCT(SUMIF(INDIRECT("'"&amp;O[O]&amp;"'!$a:$a"),$A71,INDIRECT("'"&amp;O[O]&amp;"'!"&amp;ADDRESS(1, COLUMN(N:N), 2)&amp;":"&amp;ADDRESS(1, COLUMN(N:N), 2))))=0, "", IFERROR(SUMPRODUCT(SUMIF(INDIRECT("'"&amp;O[O]&amp;"'!$a:$a"),$A71,INDIRECT("'"&amp;O[O]&amp;"'!"&amp;ADDRESS(1, COLUMN(N:N), 2)&amp;":"&amp;ADDRESS(1, COLUMN(N:N), 2)))),))</f>
        <v/>
      </c>
      <c r="P71" s="917" t="str">
        <f ca="1">IF(SUMPRODUCT(SUMIF(INDIRECT("'"&amp;O[O]&amp;"'!$a:$a"),$A71,INDIRECT("'"&amp;O[O]&amp;"'!"&amp;ADDRESS(1, COLUMN(O:O), 2)&amp;":"&amp;ADDRESS(1, COLUMN(O:O), 2))))=0, "", IFERROR(SUMPRODUCT(SUMIF(INDIRECT("'"&amp;O[O]&amp;"'!$a:$a"),$A71,INDIRECT("'"&amp;O[O]&amp;"'!"&amp;ADDRESS(1, COLUMN(O:O), 2)&amp;":"&amp;ADDRESS(1, COLUMN(O:O), 2)))),))</f>
        <v/>
      </c>
      <c r="Q71" s="917" t="str">
        <f ca="1">IF(SUMPRODUCT(SUMIF(INDIRECT("'"&amp;O[O]&amp;"'!$a:$a"),$A71,INDIRECT("'"&amp;O[O]&amp;"'!"&amp;ADDRESS(1, COLUMN(P:P), 2)&amp;":"&amp;ADDRESS(1, COLUMN(P:P), 2))))=0, "", IFERROR(SUMPRODUCT(SUMIF(INDIRECT("'"&amp;O[O]&amp;"'!$a:$a"),$A71,INDIRECT("'"&amp;O[O]&amp;"'!"&amp;ADDRESS(1, COLUMN(P:P), 2)&amp;":"&amp;ADDRESS(1, COLUMN(P:P), 2)))),))</f>
        <v/>
      </c>
      <c r="R71" s="917" t="str">
        <f ca="1">IF(SUMPRODUCT(SUMIF(INDIRECT("'"&amp;O[O]&amp;"'!$a:$a"),$A71,INDIRECT("'"&amp;O[O]&amp;"'!"&amp;ADDRESS(1, COLUMN(Q:Q), 2)&amp;":"&amp;ADDRESS(1, COLUMN(Q:Q), 2))))=0, "", IFERROR(SUMPRODUCT(SUMIF(INDIRECT("'"&amp;O[O]&amp;"'!$a:$a"),$A71,INDIRECT("'"&amp;O[O]&amp;"'!"&amp;ADDRESS(1, COLUMN(Q:Q), 2)&amp;":"&amp;ADDRESS(1, COLUMN(Q:Q), 2)))),))</f>
        <v/>
      </c>
      <c r="S71" s="917" t="str">
        <f ca="1">IF(SUMPRODUCT(SUMIF(INDIRECT("'"&amp;O[O]&amp;"'!$a:$a"),$A71,INDIRECT("'"&amp;O[O]&amp;"'!"&amp;ADDRESS(1, COLUMN(R:R), 2)&amp;":"&amp;ADDRESS(1, COLUMN(R:R), 2))))=0, "", IFERROR(SUMPRODUCT(SUMIF(INDIRECT("'"&amp;O[O]&amp;"'!$a:$a"),$A71,INDIRECT("'"&amp;O[O]&amp;"'!"&amp;ADDRESS(1, COLUMN(R:R), 2)&amp;":"&amp;ADDRESS(1, COLUMN(R:R), 2)))),))</f>
        <v/>
      </c>
      <c r="T71" s="917" t="str">
        <f ca="1">IF(SUMPRODUCT(SUMIF(INDIRECT("'"&amp;O[O]&amp;"'!$a:$a"),$A71,INDIRECT("'"&amp;O[O]&amp;"'!"&amp;ADDRESS(1, COLUMN(S:S), 2)&amp;":"&amp;ADDRESS(1, COLUMN(S:S), 2))))=0, "", IFERROR(SUMPRODUCT(SUMIF(INDIRECT("'"&amp;O[O]&amp;"'!$a:$a"),$A71,INDIRECT("'"&amp;O[O]&amp;"'!"&amp;ADDRESS(1, COLUMN(S:S), 2)&amp;":"&amp;ADDRESS(1, COLUMN(S:S), 2)))),))</f>
        <v/>
      </c>
      <c r="U71" s="917" t="str">
        <f ca="1">IF(SUMPRODUCT(SUMIF(INDIRECT("'"&amp;O[O]&amp;"'!$a:$a"),$A71,INDIRECT("'"&amp;O[O]&amp;"'!"&amp;ADDRESS(1, COLUMN(T:T), 2)&amp;":"&amp;ADDRESS(1, COLUMN(T:T), 2))))=0, "", IFERROR(SUMPRODUCT(SUMIF(INDIRECT("'"&amp;O[O]&amp;"'!$a:$a"),$A71,INDIRECT("'"&amp;O[O]&amp;"'!"&amp;ADDRESS(1, COLUMN(T:T), 2)&amp;":"&amp;ADDRESS(1, COLUMN(T:T), 2)))),))</f>
        <v/>
      </c>
      <c r="V71" s="113" t="str">
        <f t="shared" ca="1" si="11"/>
        <v/>
      </c>
      <c r="W71" s="917" t="str">
        <f ca="1">IF(SUMPRODUCT(SUMIF(INDIRECT("'"&amp;O[O]&amp;"'!$a:$a"),$A71,INDIRECT("'"&amp;O[O]&amp;"'!"&amp;ADDRESS(1, COLUMN(U:U), 2)&amp;":"&amp;ADDRESS(1, COLUMN(U:U), 2))))=0, "", IFERROR(SUMPRODUCT(SUMIF(INDIRECT("'"&amp;O[O]&amp;"'!$a:$a"),$A71,INDIRECT("'"&amp;O[O]&amp;"'!"&amp;ADDRESS(1, COLUMN(U:U), 2)&amp;":"&amp;ADDRESS(1, COLUMN(U:U), 2)))),))</f>
        <v/>
      </c>
      <c r="X71" s="917" t="str">
        <f ca="1">IF(SUMPRODUCT(SUMIF(INDIRECT("'"&amp;O[O]&amp;"'!$a:$a"),$A71,INDIRECT("'"&amp;O[O]&amp;"'!"&amp;ADDRESS(1, COLUMN(V:V), 2)&amp;":"&amp;ADDRESS(1, COLUMN(V:V), 2))))=0, "", IFERROR(SUMPRODUCT(SUMIF(INDIRECT("'"&amp;O[O]&amp;"'!$a:$a"),$A71,INDIRECT("'"&amp;O[O]&amp;"'!"&amp;ADDRESS(1, COLUMN(V:V), 2)&amp;":"&amp;ADDRESS(1, COLUMN(V:V), 2)))),))</f>
        <v/>
      </c>
      <c r="Y71" s="917" t="str">
        <f ca="1">IF(SUMPRODUCT(SUMIF(INDIRECT("'"&amp;O[O]&amp;"'!$a:$a"),$A71,INDIRECT("'"&amp;O[O]&amp;"'!"&amp;ADDRESS(1, COLUMN(W:W), 2)&amp;":"&amp;ADDRESS(1, COLUMN(W:W), 2))))=0, "", IFERROR(SUMPRODUCT(SUMIF(INDIRECT("'"&amp;O[O]&amp;"'!$a:$a"),$A71,INDIRECT("'"&amp;O[O]&amp;"'!"&amp;ADDRESS(1, COLUMN(W:W), 2)&amp;":"&amp;ADDRESS(1, COLUMN(W:W), 2)))),))</f>
        <v/>
      </c>
      <c r="Z71" s="917" t="str">
        <f ca="1">IF(SUMPRODUCT(SUMIF(INDIRECT("'"&amp;O[O]&amp;"'!$a:$a"),$A71,INDIRECT("'"&amp;O[O]&amp;"'!"&amp;ADDRESS(1, COLUMN(X:X), 2)&amp;":"&amp;ADDRESS(1, COLUMN(X:X), 2))))=0, "", IFERROR(SUMPRODUCT(SUMIF(INDIRECT("'"&amp;O[O]&amp;"'!$a:$a"),$A71,INDIRECT("'"&amp;O[O]&amp;"'!"&amp;ADDRESS(1, COLUMN(X:X), 2)&amp;":"&amp;ADDRESS(1, COLUMN(X:X), 2)))),))</f>
        <v/>
      </c>
      <c r="AA71" s="917" t="str">
        <f ca="1">IF(SUMPRODUCT(SUMIF(INDIRECT("'"&amp;O[O]&amp;"'!$a:$a"),$A71,INDIRECT("'"&amp;O[O]&amp;"'!"&amp;ADDRESS(1, COLUMN(Y:Y), 2)&amp;":"&amp;ADDRESS(1, COLUMN(Y:Y), 2))))=0, "", IFERROR(SUMPRODUCT(SUMIF(INDIRECT("'"&amp;O[O]&amp;"'!$a:$a"),$A71,INDIRECT("'"&amp;O[O]&amp;"'!"&amp;ADDRESS(1, COLUMN(Y:Y), 2)&amp;":"&amp;ADDRESS(1, COLUMN(Y:Y), 2)))),))</f>
        <v/>
      </c>
      <c r="AB71" s="917" t="str">
        <f ca="1">IF(SUMPRODUCT(SUMIF(INDIRECT("'"&amp;O[O]&amp;"'!$a:$a"),$A71,INDIRECT("'"&amp;O[O]&amp;"'!"&amp;ADDRESS(1, COLUMN(Z:Z), 2)&amp;":"&amp;ADDRESS(1, COLUMN(Z:Z), 2))))=0, "", IFERROR(SUMPRODUCT(SUMIF(INDIRECT("'"&amp;O[O]&amp;"'!$a:$a"),$A71,INDIRECT("'"&amp;O[O]&amp;"'!"&amp;ADDRESS(1, COLUMN(Z:Z), 2)&amp;":"&amp;ADDRESS(1, COLUMN(Z:Z), 2)))),))</f>
        <v/>
      </c>
      <c r="AC71" s="917" t="str">
        <f ca="1">IF(SUMPRODUCT(SUMIF(INDIRECT("'"&amp;O[O]&amp;"'!$a:$a"),$A71,INDIRECT("'"&amp;O[O]&amp;"'!"&amp;ADDRESS(1, COLUMN(AA:AA), 2)&amp;":"&amp;ADDRESS(1, COLUMN(AA:AA), 2))))=0, "", IFERROR(SUMPRODUCT(SUMIF(INDIRECT("'"&amp;O[O]&amp;"'!$a:$a"),$A71,INDIRECT("'"&amp;O[O]&amp;"'!"&amp;ADDRESS(1, COLUMN(AA:AA), 2)&amp;":"&amp;ADDRESS(1, COLUMN(AA:AA), 2)))),))</f>
        <v/>
      </c>
      <c r="AD71" s="917" t="str">
        <f ca="1">IF(SUMPRODUCT(SUMIF(INDIRECT("'"&amp;O[O]&amp;"'!$a:$a"),$A71,INDIRECT("'"&amp;O[O]&amp;"'!"&amp;ADDRESS(1, COLUMN(AB:AB), 2)&amp;":"&amp;ADDRESS(1, COLUMN(AB:AB), 2))))=0, "", IFERROR(SUMPRODUCT(SUMIF(INDIRECT("'"&amp;O[O]&amp;"'!$a:$a"),$A71,INDIRECT("'"&amp;O[O]&amp;"'!"&amp;ADDRESS(1, COLUMN(AB:AB), 2)&amp;":"&amp;ADDRESS(1, COLUMN(AB:AB), 2)))),))</f>
        <v/>
      </c>
      <c r="AE71" s="917">
        <f ca="1">IF(SUMPRODUCT(SUMIF(INDIRECT("'"&amp;O[O]&amp;"'!$a:$a"),$A71,INDIRECT("'"&amp;O[O]&amp;"'!"&amp;ADDRESS(1, COLUMN(AC:AC), 2)&amp;":"&amp;ADDRESS(1, COLUMN(AC:AC), 2))))=0, "", IFERROR(SUMPRODUCT(SUMIF(INDIRECT("'"&amp;O[O]&amp;"'!$a:$a"),$A71,INDIRECT("'"&amp;O[O]&amp;"'!"&amp;ADDRESS(1, COLUMN(AC:AC), 2)&amp;":"&amp;ADDRESS(1, COLUMN(AC:AC), 2)))),))</f>
        <v>50</v>
      </c>
      <c r="AF71" s="917" t="str">
        <f ca="1">IF(SUMPRODUCT(SUMIF(INDIRECT("'"&amp;O[O]&amp;"'!$a:$a"),$A71,INDIRECT("'"&amp;O[O]&amp;"'!"&amp;ADDRESS(1, COLUMN(AD:AD), 2)&amp;":"&amp;ADDRESS(1, COLUMN(AD:AD), 2))))=0, "", IFERROR(SUMPRODUCT(SUMIF(INDIRECT("'"&amp;O[O]&amp;"'!$a:$a"),$A71,INDIRECT("'"&amp;O[O]&amp;"'!"&amp;ADDRESS(1, COLUMN(AD:AD), 2)&amp;":"&amp;ADDRESS(1, COLUMN(AD:AD), 2)))),))</f>
        <v/>
      </c>
      <c r="AG71" s="917" t="str">
        <f ca="1">IF(SUMPRODUCT(SUMIF(INDIRECT("'"&amp;O[O]&amp;"'!$a:$a"),$A71,INDIRECT("'"&amp;O[O]&amp;"'!"&amp;ADDRESS(1, COLUMN(AE:AE), 2)&amp;":"&amp;ADDRESS(1, COLUMN(AE:AE), 2))))=0, "", IFERROR(SUMPRODUCT(SUMIF(INDIRECT("'"&amp;O[O]&amp;"'!$a:$a"),$A71,INDIRECT("'"&amp;O[O]&amp;"'!"&amp;ADDRESS(1, COLUMN(AE:AE), 2)&amp;":"&amp;ADDRESS(1, COLUMN(AE:AE), 2)))),))</f>
        <v/>
      </c>
      <c r="AH71" s="917" t="str">
        <f ca="1">IF(SUMPRODUCT(SUMIF(INDIRECT("'"&amp;O[O]&amp;"'!$a:$a"),$A71,INDIRECT("'"&amp;O[O]&amp;"'!"&amp;ADDRESS(1, COLUMN(AF:AF), 2)&amp;":"&amp;ADDRESS(1, COLUMN(AF:AF), 2))))=0, "", IFERROR(SUMPRODUCT(SUMIF(INDIRECT("'"&amp;O[O]&amp;"'!$a:$a"),$A71,INDIRECT("'"&amp;O[O]&amp;"'!"&amp;ADDRESS(1, COLUMN(AF:AF), 2)&amp;":"&amp;ADDRESS(1, COLUMN(AF:AF), 2)))),))</f>
        <v/>
      </c>
      <c r="AI71" s="917" t="str">
        <f ca="1">IF(SUMPRODUCT(SUMIF(INDIRECT("'"&amp;O[O]&amp;"'!$a:$a"),$A71,INDIRECT("'"&amp;O[O]&amp;"'!"&amp;ADDRESS(1, COLUMN(AG:AG), 2)&amp;":"&amp;ADDRESS(1, COLUMN(AG:AG), 2))))=0, "", IFERROR(SUMPRODUCT(SUMIF(INDIRECT("'"&amp;O[O]&amp;"'!$a:$a"),$A71,INDIRECT("'"&amp;O[O]&amp;"'!"&amp;ADDRESS(1, COLUMN(AG:AG), 2)&amp;":"&amp;ADDRESS(1, COLUMN(AG:AG), 2)))),))</f>
        <v/>
      </c>
      <c r="AJ71" s="917" t="str">
        <f ca="1">IF(SUMPRODUCT(SUMIF(INDIRECT("'"&amp;O[O]&amp;"'!$a:$a"),$A71,INDIRECT("'"&amp;O[O]&amp;"'!"&amp;ADDRESS(1, COLUMN(AH:AH), 2)&amp;":"&amp;ADDRESS(1, COLUMN(AH:AH), 2))))=0, "", IFERROR(SUMPRODUCT(SUMIF(INDIRECT("'"&amp;O[O]&amp;"'!$a:$a"),$A71,INDIRECT("'"&amp;O[O]&amp;"'!"&amp;ADDRESS(1, COLUMN(AH:AH), 2)&amp;":"&amp;ADDRESS(1, COLUMN(AH:AH), 2)))),))</f>
        <v/>
      </c>
      <c r="AK71" s="917" t="str">
        <f ca="1">IF(SUMPRODUCT(SUMIF(INDIRECT("'"&amp;O[O]&amp;"'!$a:$a"),$A71,INDIRECT("'"&amp;O[O]&amp;"'!"&amp;ADDRESS(1, COLUMN(AI:AI), 2)&amp;":"&amp;ADDRESS(1, COLUMN(AI:AI), 2))))=0, "", IFERROR(SUMPRODUCT(SUMIF(INDIRECT("'"&amp;O[O]&amp;"'!$a:$a"),$A71,INDIRECT("'"&amp;O[O]&amp;"'!"&amp;ADDRESS(1, COLUMN(AI:AI), 2)&amp;":"&amp;ADDRESS(1, COLUMN(AI:AI), 2)))),))</f>
        <v/>
      </c>
      <c r="AL71" s="919" t="str">
        <f ca="1">IF(SUMPRODUCT(SUMIF(INDIRECT("'"&amp;O[O]&amp;"'!$a:$a"),$A71,INDIRECT("'"&amp;O[O]&amp;"'!"&amp;ADDRESS(1, COLUMN(AJ:AJ), 2)&amp;":"&amp;ADDRESS(1, COLUMN(AJ:AJ), 2))))=0, "", IFERROR(SUMPRODUCT(SUMIF(INDIRECT("'"&amp;O[O]&amp;"'!$a:$a"),$A71,INDIRECT("'"&amp;O[O]&amp;"'!"&amp;ADDRESS(1, COLUMN(AJ:AJ), 2)&amp;":"&amp;ADDRESS(1, COLUMN(AJ:AJ), 2)))),))</f>
        <v/>
      </c>
    </row>
    <row r="72" spans="1:38" s="763" customFormat="1">
      <c r="A72" s="920" t="s">
        <v>787</v>
      </c>
      <c r="B72" s="921" t="s">
        <v>71</v>
      </c>
      <c r="C72" s="921"/>
      <c r="D72" s="921"/>
      <c r="E72" s="917" t="str">
        <f ca="1">IFERROR(IF(SUMPRODUCT(SUMIF(INDIRECT("'"&amp;O[O]&amp;"'!$a:$a"),$A72,INDIRECT("'"&amp;O[O]&amp;"'!"&amp;ADDRESS(1, COLUMN(F:F), 2)&amp;":"&amp;ADDRESS(1, COLUMN(F:F), 2))))=0, "", SUMPRODUCT(SUMIF(INDIRECT("'"&amp;O[O]&amp;"'!$a:$a"),$A72,INDIRECT("'"&amp;O[O]&amp;"'!"&amp;ADDRESS(1, COLUMN(F:F), 2)&amp;":"&amp;ADDRESS(1, COLUMN(F:F), 2))))),)</f>
        <v/>
      </c>
      <c r="F72" s="917" t="str">
        <f ca="1">IFERROR(IF(SUMPRODUCT(SUMIF(INDIRECT("'"&amp;O[O]&amp;"'!$a:$a"),$A72,INDIRECT("'"&amp;O[O]&amp;"'!"&amp;ADDRESS(1, COLUMN(G:G), 2)&amp;":"&amp;ADDRESS(1, COLUMN(G:G), 2))))=0, "", SUMPRODUCT(SUMIF(INDIRECT("'"&amp;O[O]&amp;"'!$a:$a"),$A72,INDIRECT("'"&amp;O[O]&amp;"'!"&amp;ADDRESS(1, COLUMN(G:G), 2)&amp;":"&amp;ADDRESS(1, COLUMN(G:G), 2))))),)</f>
        <v/>
      </c>
      <c r="G72" s="914">
        <f t="shared" ca="1" si="10"/>
        <v>9</v>
      </c>
      <c r="H72" s="917" t="str">
        <f ca="1">IFERROR(IF(SUMPRODUCT(SUMIF(INDIRECT("'"&amp;O[O]&amp;"'!$a:$a"),$A72,INDIRECT("'"&amp;O[O]&amp;"'!"&amp;ADDRESS(1, COLUMN(I:I), 2)&amp;":"&amp;ADDRESS(1, COLUMN(I:I), 2))))=0, "", SUMPRODUCT(SUMIF(INDIRECT("'"&amp;O[O]&amp;"'!$a:$a"),$A72,INDIRECT("'"&amp;O[O]&amp;"'!"&amp;ADDRESS(1, COLUMN(I:I), 2)&amp;":"&amp;ADDRESS(1, COLUMN(I:I), 2))))),)</f>
        <v/>
      </c>
      <c r="I72" s="917">
        <f ca="1">IFERROR(IF(SUMPRODUCT(SUMIF(INDIRECT("'"&amp;O[O]&amp;"'!$a:$a"),$A72,INDIRECT("'"&amp;O[O]&amp;"'!"&amp;ADDRESS(1, COLUMN(J:J), 2)&amp;":"&amp;ADDRESS(1, COLUMN(J:J), 2))))=0, "", SUMPRODUCT(SUMIF(INDIRECT("'"&amp;O[O]&amp;"'!$a:$a"),$A72,INDIRECT("'"&amp;O[O]&amp;"'!"&amp;ADDRESS(1, COLUMN(J:J), 2)&amp;":"&amp;ADDRESS(1, COLUMN(J:J), 2))))),)</f>
        <v>9</v>
      </c>
      <c r="J72" s="917">
        <f ca="1">IFERROR(IF(SUMPRODUCT(SUMIF(INDIRECT("'"&amp;O[O]&amp;"'!$a:$a"),$A72,INDIRECT("'"&amp;O[O]&amp;"'!"&amp;ADDRESS(1, COLUMN(K:K), 2)&amp;":"&amp;ADDRESS(1, COLUMN(K:K), 2))))=0, "", SUMPRODUCT(SUMIF(INDIRECT("'"&amp;O[O]&amp;"'!$a:$a"),$A72,INDIRECT("'"&amp;O[O]&amp;"'!"&amp;ADDRESS(1, COLUMN(K:K), 2)&amp;":"&amp;ADDRESS(1, COLUMN(K:K), 2))))),)</f>
        <v>23</v>
      </c>
      <c r="K72" s="922" t="s">
        <v>776</v>
      </c>
      <c r="L72" s="922" t="s">
        <v>776</v>
      </c>
      <c r="M72" s="917" t="str">
        <f ca="1">IF(SUMPRODUCT(SUMIF(INDIRECT("'"&amp;O[O]&amp;"'!$a:$a"),$A72,INDIRECT("'"&amp;O[O]&amp;"'!"&amp;ADDRESS(1, COLUMN(L:L), 2)&amp;":"&amp;ADDRESS(1, COLUMN(L:L), 2))))=0, "", IFERROR(SUMPRODUCT(SUMIF(INDIRECT("'"&amp;O[O]&amp;"'!$a:$a"),$A72,INDIRECT("'"&amp;O[O]&amp;"'!"&amp;ADDRESS(1, COLUMN(L:L), 2)&amp;":"&amp;ADDRESS(1, COLUMN(L:L), 2)))),))</f>
        <v/>
      </c>
      <c r="N72" s="917" t="str">
        <f ca="1">IF(SUMPRODUCT(SUMIF(INDIRECT("'"&amp;O[O]&amp;"'!$a:$a"),$A72,INDIRECT("'"&amp;O[O]&amp;"'!"&amp;ADDRESS(1, COLUMN(M:M), 2)&amp;":"&amp;ADDRESS(1, COLUMN(M:M), 2))))=0, "", IFERROR(SUMPRODUCT(SUMIF(INDIRECT("'"&amp;O[O]&amp;"'!$a:$a"),$A72,INDIRECT("'"&amp;O[O]&amp;"'!"&amp;ADDRESS(1, COLUMN(M:M), 2)&amp;":"&amp;ADDRESS(1, COLUMN(M:M), 2)))),))</f>
        <v/>
      </c>
      <c r="O72" s="917" t="str">
        <f ca="1">IF(SUMPRODUCT(SUMIF(INDIRECT("'"&amp;O[O]&amp;"'!$a:$a"),$A72,INDIRECT("'"&amp;O[O]&amp;"'!"&amp;ADDRESS(1, COLUMN(N:N), 2)&amp;":"&amp;ADDRESS(1, COLUMN(N:N), 2))))=0, "", IFERROR(SUMPRODUCT(SUMIF(INDIRECT("'"&amp;O[O]&amp;"'!$a:$a"),$A72,INDIRECT("'"&amp;O[O]&amp;"'!"&amp;ADDRESS(1, COLUMN(N:N), 2)&amp;":"&amp;ADDRESS(1, COLUMN(N:N), 2)))),))</f>
        <v/>
      </c>
      <c r="P72" s="917" t="str">
        <f ca="1">IF(SUMPRODUCT(SUMIF(INDIRECT("'"&amp;O[O]&amp;"'!$a:$a"),$A72,INDIRECT("'"&amp;O[O]&amp;"'!"&amp;ADDRESS(1, COLUMN(O:O), 2)&amp;":"&amp;ADDRESS(1, COLUMN(O:O), 2))))=0, "", IFERROR(SUMPRODUCT(SUMIF(INDIRECT("'"&amp;O[O]&amp;"'!$a:$a"),$A72,INDIRECT("'"&amp;O[O]&amp;"'!"&amp;ADDRESS(1, COLUMN(O:O), 2)&amp;":"&amp;ADDRESS(1, COLUMN(O:O), 2)))),))</f>
        <v/>
      </c>
      <c r="Q72" s="917" t="str">
        <f ca="1">IF(SUMPRODUCT(SUMIF(INDIRECT("'"&amp;O[O]&amp;"'!$a:$a"),$A72,INDIRECT("'"&amp;O[O]&amp;"'!"&amp;ADDRESS(1, COLUMN(P:P), 2)&amp;":"&amp;ADDRESS(1, COLUMN(P:P), 2))))=0, "", IFERROR(SUMPRODUCT(SUMIF(INDIRECT("'"&amp;O[O]&amp;"'!$a:$a"),$A72,INDIRECT("'"&amp;O[O]&amp;"'!"&amp;ADDRESS(1, COLUMN(P:P), 2)&amp;":"&amp;ADDRESS(1, COLUMN(P:P), 2)))),))</f>
        <v/>
      </c>
      <c r="R72" s="917" t="str">
        <f ca="1">IF(SUMPRODUCT(SUMIF(INDIRECT("'"&amp;O[O]&amp;"'!$a:$a"),$A72,INDIRECT("'"&amp;O[O]&amp;"'!"&amp;ADDRESS(1, COLUMN(Q:Q), 2)&amp;":"&amp;ADDRESS(1, COLUMN(Q:Q), 2))))=0, "", IFERROR(SUMPRODUCT(SUMIF(INDIRECT("'"&amp;O[O]&amp;"'!$a:$a"),$A72,INDIRECT("'"&amp;O[O]&amp;"'!"&amp;ADDRESS(1, COLUMN(Q:Q), 2)&amp;":"&amp;ADDRESS(1, COLUMN(Q:Q), 2)))),))</f>
        <v/>
      </c>
      <c r="S72" s="917" t="str">
        <f ca="1">IF(SUMPRODUCT(SUMIF(INDIRECT("'"&amp;O[O]&amp;"'!$a:$a"),$A72,INDIRECT("'"&amp;O[O]&amp;"'!"&amp;ADDRESS(1, COLUMN(R:R), 2)&amp;":"&amp;ADDRESS(1, COLUMN(R:R), 2))))=0, "", IFERROR(SUMPRODUCT(SUMIF(INDIRECT("'"&amp;O[O]&amp;"'!$a:$a"),$A72,INDIRECT("'"&amp;O[O]&amp;"'!"&amp;ADDRESS(1, COLUMN(R:R), 2)&amp;":"&amp;ADDRESS(1, COLUMN(R:R), 2)))),))</f>
        <v/>
      </c>
      <c r="T72" s="917" t="str">
        <f ca="1">IF(SUMPRODUCT(SUMIF(INDIRECT("'"&amp;O[O]&amp;"'!$a:$a"),$A72,INDIRECT("'"&amp;O[O]&amp;"'!"&amp;ADDRESS(1, COLUMN(S:S), 2)&amp;":"&amp;ADDRESS(1, COLUMN(S:S), 2))))=0, "", IFERROR(SUMPRODUCT(SUMIF(INDIRECT("'"&amp;O[O]&amp;"'!$a:$a"),$A72,INDIRECT("'"&amp;O[O]&amp;"'!"&amp;ADDRESS(1, COLUMN(S:S), 2)&amp;":"&amp;ADDRESS(1, COLUMN(S:S), 2)))),))</f>
        <v/>
      </c>
      <c r="U72" s="917" t="str">
        <f ca="1">IF(SUMPRODUCT(SUMIF(INDIRECT("'"&amp;O[O]&amp;"'!$a:$a"),$A72,INDIRECT("'"&amp;O[O]&amp;"'!"&amp;ADDRESS(1, COLUMN(T:T), 2)&amp;":"&amp;ADDRESS(1, COLUMN(T:T), 2))))=0, "", IFERROR(SUMPRODUCT(SUMIF(INDIRECT("'"&amp;O[O]&amp;"'!$a:$a"),$A72,INDIRECT("'"&amp;O[O]&amp;"'!"&amp;ADDRESS(1, COLUMN(T:T), 2)&amp;":"&amp;ADDRESS(1, COLUMN(T:T), 2)))),))</f>
        <v/>
      </c>
      <c r="V72" s="113" t="str">
        <f t="shared" ca="1" si="11"/>
        <v/>
      </c>
      <c r="W72" s="917" t="str">
        <f ca="1">IF(SUMPRODUCT(SUMIF(INDIRECT("'"&amp;O[O]&amp;"'!$a:$a"),$A72,INDIRECT("'"&amp;O[O]&amp;"'!"&amp;ADDRESS(1, COLUMN(U:U), 2)&amp;":"&amp;ADDRESS(1, COLUMN(U:U), 2))))=0, "", IFERROR(SUMPRODUCT(SUMIF(INDIRECT("'"&amp;O[O]&amp;"'!$a:$a"),$A72,INDIRECT("'"&amp;O[O]&amp;"'!"&amp;ADDRESS(1, COLUMN(U:U), 2)&amp;":"&amp;ADDRESS(1, COLUMN(U:U), 2)))),))</f>
        <v/>
      </c>
      <c r="X72" s="917" t="str">
        <f ca="1">IF(SUMPRODUCT(SUMIF(INDIRECT("'"&amp;O[O]&amp;"'!$a:$a"),$A72,INDIRECT("'"&amp;O[O]&amp;"'!"&amp;ADDRESS(1, COLUMN(V:V), 2)&amp;":"&amp;ADDRESS(1, COLUMN(V:V), 2))))=0, "", IFERROR(SUMPRODUCT(SUMIF(INDIRECT("'"&amp;O[O]&amp;"'!$a:$a"),$A72,INDIRECT("'"&amp;O[O]&amp;"'!"&amp;ADDRESS(1, COLUMN(V:V), 2)&amp;":"&amp;ADDRESS(1, COLUMN(V:V), 2)))),))</f>
        <v/>
      </c>
      <c r="Y72" s="917" t="str">
        <f ca="1">IF(SUMPRODUCT(SUMIF(INDIRECT("'"&amp;O[O]&amp;"'!$a:$a"),$A72,INDIRECT("'"&amp;O[O]&amp;"'!"&amp;ADDRESS(1, COLUMN(W:W), 2)&amp;":"&amp;ADDRESS(1, COLUMN(W:W), 2))))=0, "", IFERROR(SUMPRODUCT(SUMIF(INDIRECT("'"&amp;O[O]&amp;"'!$a:$a"),$A72,INDIRECT("'"&amp;O[O]&amp;"'!"&amp;ADDRESS(1, COLUMN(W:W), 2)&amp;":"&amp;ADDRESS(1, COLUMN(W:W), 2)))),))</f>
        <v/>
      </c>
      <c r="Z72" s="917" t="str">
        <f ca="1">IF(SUMPRODUCT(SUMIF(INDIRECT("'"&amp;O[O]&amp;"'!$a:$a"),$A72,INDIRECT("'"&amp;O[O]&amp;"'!"&amp;ADDRESS(1, COLUMN(X:X), 2)&amp;":"&amp;ADDRESS(1, COLUMN(X:X), 2))))=0, "", IFERROR(SUMPRODUCT(SUMIF(INDIRECT("'"&amp;O[O]&amp;"'!$a:$a"),$A72,INDIRECT("'"&amp;O[O]&amp;"'!"&amp;ADDRESS(1, COLUMN(X:X), 2)&amp;":"&amp;ADDRESS(1, COLUMN(X:X), 2)))),))</f>
        <v/>
      </c>
      <c r="AA72" s="917" t="str">
        <f ca="1">IF(SUMPRODUCT(SUMIF(INDIRECT("'"&amp;O[O]&amp;"'!$a:$a"),$A72,INDIRECT("'"&amp;O[O]&amp;"'!"&amp;ADDRESS(1, COLUMN(Y:Y), 2)&amp;":"&amp;ADDRESS(1, COLUMN(Y:Y), 2))))=0, "", IFERROR(SUMPRODUCT(SUMIF(INDIRECT("'"&amp;O[O]&amp;"'!$a:$a"),$A72,INDIRECT("'"&amp;O[O]&amp;"'!"&amp;ADDRESS(1, COLUMN(Y:Y), 2)&amp;":"&amp;ADDRESS(1, COLUMN(Y:Y), 2)))),))</f>
        <v/>
      </c>
      <c r="AB72" s="917" t="str">
        <f ca="1">IF(SUMPRODUCT(SUMIF(INDIRECT("'"&amp;O[O]&amp;"'!$a:$a"),$A72,INDIRECT("'"&amp;O[O]&amp;"'!"&amp;ADDRESS(1, COLUMN(Z:Z), 2)&amp;":"&amp;ADDRESS(1, COLUMN(Z:Z), 2))))=0, "", IFERROR(SUMPRODUCT(SUMIF(INDIRECT("'"&amp;O[O]&amp;"'!$a:$a"),$A72,INDIRECT("'"&amp;O[O]&amp;"'!"&amp;ADDRESS(1, COLUMN(Z:Z), 2)&amp;":"&amp;ADDRESS(1, COLUMN(Z:Z), 2)))),))</f>
        <v/>
      </c>
      <c r="AC72" s="917" t="str">
        <f ca="1">IF(SUMPRODUCT(SUMIF(INDIRECT("'"&amp;O[O]&amp;"'!$a:$a"),$A72,INDIRECT("'"&amp;O[O]&amp;"'!"&amp;ADDRESS(1, COLUMN(AA:AA), 2)&amp;":"&amp;ADDRESS(1, COLUMN(AA:AA), 2))))=0, "", IFERROR(SUMPRODUCT(SUMIF(INDIRECT("'"&amp;O[O]&amp;"'!$a:$a"),$A72,INDIRECT("'"&amp;O[O]&amp;"'!"&amp;ADDRESS(1, COLUMN(AA:AA), 2)&amp;":"&amp;ADDRESS(1, COLUMN(AA:AA), 2)))),))</f>
        <v/>
      </c>
      <c r="AD72" s="917" t="str">
        <f ca="1">IF(SUMPRODUCT(SUMIF(INDIRECT("'"&amp;O[O]&amp;"'!$a:$a"),$A72,INDIRECT("'"&amp;O[O]&amp;"'!"&amp;ADDRESS(1, COLUMN(AB:AB), 2)&amp;":"&amp;ADDRESS(1, COLUMN(AB:AB), 2))))=0, "", IFERROR(SUMPRODUCT(SUMIF(INDIRECT("'"&amp;O[O]&amp;"'!$a:$a"),$A72,INDIRECT("'"&amp;O[O]&amp;"'!"&amp;ADDRESS(1, COLUMN(AB:AB), 2)&amp;":"&amp;ADDRESS(1, COLUMN(AB:AB), 2)))),))</f>
        <v/>
      </c>
      <c r="AE72" s="917" t="str">
        <f ca="1">IF(SUMPRODUCT(SUMIF(INDIRECT("'"&amp;O[O]&amp;"'!$a:$a"),$A72,INDIRECT("'"&amp;O[O]&amp;"'!"&amp;ADDRESS(1, COLUMN(AC:AC), 2)&amp;":"&amp;ADDRESS(1, COLUMN(AC:AC), 2))))=0, "", IFERROR(SUMPRODUCT(SUMIF(INDIRECT("'"&amp;O[O]&amp;"'!$a:$a"),$A72,INDIRECT("'"&amp;O[O]&amp;"'!"&amp;ADDRESS(1, COLUMN(AC:AC), 2)&amp;":"&amp;ADDRESS(1, COLUMN(AC:AC), 2)))),))</f>
        <v/>
      </c>
      <c r="AF72" s="917" t="str">
        <f ca="1">IF(SUMPRODUCT(SUMIF(INDIRECT("'"&amp;O[O]&amp;"'!$a:$a"),$A72,INDIRECT("'"&amp;O[O]&amp;"'!"&amp;ADDRESS(1, COLUMN(AD:AD), 2)&amp;":"&amp;ADDRESS(1, COLUMN(AD:AD), 2))))=0, "", IFERROR(SUMPRODUCT(SUMIF(INDIRECT("'"&amp;O[O]&amp;"'!$a:$a"),$A72,INDIRECT("'"&amp;O[O]&amp;"'!"&amp;ADDRESS(1, COLUMN(AD:AD), 2)&amp;":"&amp;ADDRESS(1, COLUMN(AD:AD), 2)))),))</f>
        <v/>
      </c>
      <c r="AG72" s="917">
        <f ca="1">IF(SUMPRODUCT(SUMIF(INDIRECT("'"&amp;O[O]&amp;"'!$a:$a"),$A72,INDIRECT("'"&amp;O[O]&amp;"'!"&amp;ADDRESS(1, COLUMN(AE:AE), 2)&amp;":"&amp;ADDRESS(1, COLUMN(AE:AE), 2))))=0, "", IFERROR(SUMPRODUCT(SUMIF(INDIRECT("'"&amp;O[O]&amp;"'!$a:$a"),$A72,INDIRECT("'"&amp;O[O]&amp;"'!"&amp;ADDRESS(1, COLUMN(AE:AE), 2)&amp;":"&amp;ADDRESS(1, COLUMN(AE:AE), 2)))),))</f>
        <v>23</v>
      </c>
      <c r="AH72" s="917" t="str">
        <f ca="1">IF(SUMPRODUCT(SUMIF(INDIRECT("'"&amp;O[O]&amp;"'!$a:$a"),$A72,INDIRECT("'"&amp;O[O]&amp;"'!"&amp;ADDRESS(1, COLUMN(AF:AF), 2)&amp;":"&amp;ADDRESS(1, COLUMN(AF:AF), 2))))=0, "", IFERROR(SUMPRODUCT(SUMIF(INDIRECT("'"&amp;O[O]&amp;"'!$a:$a"),$A72,INDIRECT("'"&amp;O[O]&amp;"'!"&amp;ADDRESS(1, COLUMN(AF:AF), 2)&amp;":"&amp;ADDRESS(1, COLUMN(AF:AF), 2)))),))</f>
        <v/>
      </c>
      <c r="AI72" s="917" t="str">
        <f ca="1">IF(SUMPRODUCT(SUMIF(INDIRECT("'"&amp;O[O]&amp;"'!$a:$a"),$A72,INDIRECT("'"&amp;O[O]&amp;"'!"&amp;ADDRESS(1, COLUMN(AG:AG), 2)&amp;":"&amp;ADDRESS(1, COLUMN(AG:AG), 2))))=0, "", IFERROR(SUMPRODUCT(SUMIF(INDIRECT("'"&amp;O[O]&amp;"'!$a:$a"),$A72,INDIRECT("'"&amp;O[O]&amp;"'!"&amp;ADDRESS(1, COLUMN(AG:AG), 2)&amp;":"&amp;ADDRESS(1, COLUMN(AG:AG), 2)))),))</f>
        <v/>
      </c>
      <c r="AJ72" s="917" t="str">
        <f ca="1">IF(SUMPRODUCT(SUMIF(INDIRECT("'"&amp;O[O]&amp;"'!$a:$a"),$A72,INDIRECT("'"&amp;O[O]&amp;"'!"&amp;ADDRESS(1, COLUMN(AH:AH), 2)&amp;":"&amp;ADDRESS(1, COLUMN(AH:AH), 2))))=0, "", IFERROR(SUMPRODUCT(SUMIF(INDIRECT("'"&amp;O[O]&amp;"'!$a:$a"),$A72,INDIRECT("'"&amp;O[O]&amp;"'!"&amp;ADDRESS(1, COLUMN(AH:AH), 2)&amp;":"&amp;ADDRESS(1, COLUMN(AH:AH), 2)))),))</f>
        <v/>
      </c>
      <c r="AK72" s="917" t="str">
        <f ca="1">IF(SUMPRODUCT(SUMIF(INDIRECT("'"&amp;O[O]&amp;"'!$a:$a"),$A72,INDIRECT("'"&amp;O[O]&amp;"'!"&amp;ADDRESS(1, COLUMN(AI:AI), 2)&amp;":"&amp;ADDRESS(1, COLUMN(AI:AI), 2))))=0, "", IFERROR(SUMPRODUCT(SUMIF(INDIRECT("'"&amp;O[O]&amp;"'!$a:$a"),$A72,INDIRECT("'"&amp;O[O]&amp;"'!"&amp;ADDRESS(1, COLUMN(AI:AI), 2)&amp;":"&amp;ADDRESS(1, COLUMN(AI:AI), 2)))),))</f>
        <v/>
      </c>
      <c r="AL72" s="919" t="str">
        <f ca="1">IF(SUMPRODUCT(SUMIF(INDIRECT("'"&amp;O[O]&amp;"'!$a:$a"),$A72,INDIRECT("'"&amp;O[O]&amp;"'!"&amp;ADDRESS(1, COLUMN(AJ:AJ), 2)&amp;":"&amp;ADDRESS(1, COLUMN(AJ:AJ), 2))))=0, "", IFERROR(SUMPRODUCT(SUMIF(INDIRECT("'"&amp;O[O]&amp;"'!$a:$a"),$A72,INDIRECT("'"&amp;O[O]&amp;"'!"&amp;ADDRESS(1, COLUMN(AJ:AJ), 2)&amp;":"&amp;ADDRESS(1, COLUMN(AJ:AJ), 2)))),))</f>
        <v/>
      </c>
    </row>
    <row r="73" spans="1:38" s="763" customFormat="1">
      <c r="A73" s="920" t="s">
        <v>528</v>
      </c>
      <c r="B73" s="921" t="s">
        <v>43</v>
      </c>
      <c r="C73" s="921"/>
      <c r="D73" s="921"/>
      <c r="E73" s="917" t="str">
        <f ca="1">IFERROR(IF(SUMPRODUCT(SUMIF(INDIRECT("'"&amp;O[O]&amp;"'!$a:$a"),$A73,INDIRECT("'"&amp;O[O]&amp;"'!"&amp;ADDRESS(1, COLUMN(F:F), 2)&amp;":"&amp;ADDRESS(1, COLUMN(F:F), 2))))=0, "", SUMPRODUCT(SUMIF(INDIRECT("'"&amp;O[O]&amp;"'!$a:$a"),$A73,INDIRECT("'"&amp;O[O]&amp;"'!"&amp;ADDRESS(1, COLUMN(F:F), 2)&amp;":"&amp;ADDRESS(1, COLUMN(F:F), 2))))),)</f>
        <v/>
      </c>
      <c r="F73" s="917" t="str">
        <f ca="1">IFERROR(IF(SUMPRODUCT(SUMIF(INDIRECT("'"&amp;O[O]&amp;"'!$a:$a"),$A73,INDIRECT("'"&amp;O[O]&amp;"'!"&amp;ADDRESS(1, COLUMN(G:G), 2)&amp;":"&amp;ADDRESS(1, COLUMN(G:G), 2))))=0, "", SUMPRODUCT(SUMIF(INDIRECT("'"&amp;O[O]&amp;"'!$a:$a"),$A73,INDIRECT("'"&amp;O[O]&amp;"'!"&amp;ADDRESS(1, COLUMN(G:G), 2)&amp;":"&amp;ADDRESS(1, COLUMN(G:G), 2))))),)</f>
        <v/>
      </c>
      <c r="G73" s="914" t="str">
        <f t="shared" ca="1" si="10"/>
        <v/>
      </c>
      <c r="H73" s="917" t="str">
        <f ca="1">IFERROR(IF(SUMPRODUCT(SUMIF(INDIRECT("'"&amp;O[O]&amp;"'!$a:$a"),$A73,INDIRECT("'"&amp;O[O]&amp;"'!"&amp;ADDRESS(1, COLUMN(I:I), 2)&amp;":"&amp;ADDRESS(1, COLUMN(I:I), 2))))=0, "", SUMPRODUCT(SUMIF(INDIRECT("'"&amp;O[O]&amp;"'!$a:$a"),$A73,INDIRECT("'"&amp;O[O]&amp;"'!"&amp;ADDRESS(1, COLUMN(I:I), 2)&amp;":"&amp;ADDRESS(1, COLUMN(I:I), 2))))),)</f>
        <v/>
      </c>
      <c r="I73" s="917" t="str">
        <f ca="1">IFERROR(IF(SUMPRODUCT(SUMIF(INDIRECT("'"&amp;O[O]&amp;"'!$a:$a"),$A73,INDIRECT("'"&amp;O[O]&amp;"'!"&amp;ADDRESS(1, COLUMN(J:J), 2)&amp;":"&amp;ADDRESS(1, COLUMN(J:J), 2))))=0, "", SUMPRODUCT(SUMIF(INDIRECT("'"&amp;O[O]&amp;"'!$a:$a"),$A73,INDIRECT("'"&amp;O[O]&amp;"'!"&amp;ADDRESS(1, COLUMN(J:J), 2)&amp;":"&amp;ADDRESS(1, COLUMN(J:J), 2))))),)</f>
        <v/>
      </c>
      <c r="J73" s="917">
        <f ca="1">IFERROR(IF(SUMPRODUCT(SUMIF(INDIRECT("'"&amp;O[O]&amp;"'!$a:$a"),$A73,INDIRECT("'"&amp;O[O]&amp;"'!"&amp;ADDRESS(1, COLUMN(K:K), 2)&amp;":"&amp;ADDRESS(1, COLUMN(K:K), 2))))=0, "", SUMPRODUCT(SUMIF(INDIRECT("'"&amp;O[O]&amp;"'!$a:$a"),$A73,INDIRECT("'"&amp;O[O]&amp;"'!"&amp;ADDRESS(1, COLUMN(K:K), 2)&amp;":"&amp;ADDRESS(1, COLUMN(K:K), 2))))),)</f>
        <v>1</v>
      </c>
      <c r="K73" s="922" t="s">
        <v>776</v>
      </c>
      <c r="L73" s="922" t="s">
        <v>776</v>
      </c>
      <c r="M73" s="917" t="str">
        <f ca="1">IF(SUMPRODUCT(SUMIF(INDIRECT("'"&amp;O[O]&amp;"'!$a:$a"),$A73,INDIRECT("'"&amp;O[O]&amp;"'!"&amp;ADDRESS(1, COLUMN(L:L), 2)&amp;":"&amp;ADDRESS(1, COLUMN(L:L), 2))))=0, "", IFERROR(SUMPRODUCT(SUMIF(INDIRECT("'"&amp;O[O]&amp;"'!$a:$a"),$A73,INDIRECT("'"&amp;O[O]&amp;"'!"&amp;ADDRESS(1, COLUMN(L:L), 2)&amp;":"&amp;ADDRESS(1, COLUMN(L:L), 2)))),))</f>
        <v/>
      </c>
      <c r="N73" s="917" t="str">
        <f ca="1">IF(SUMPRODUCT(SUMIF(INDIRECT("'"&amp;O[O]&amp;"'!$a:$a"),$A73,INDIRECT("'"&amp;O[O]&amp;"'!"&amp;ADDRESS(1, COLUMN(M:M), 2)&amp;":"&amp;ADDRESS(1, COLUMN(M:M), 2))))=0, "", IFERROR(SUMPRODUCT(SUMIF(INDIRECT("'"&amp;O[O]&amp;"'!$a:$a"),$A73,INDIRECT("'"&amp;O[O]&amp;"'!"&amp;ADDRESS(1, COLUMN(M:M), 2)&amp;":"&amp;ADDRESS(1, COLUMN(M:M), 2)))),))</f>
        <v/>
      </c>
      <c r="O73" s="917" t="str">
        <f ca="1">IF(SUMPRODUCT(SUMIF(INDIRECT("'"&amp;O[O]&amp;"'!$a:$a"),$A73,INDIRECT("'"&amp;O[O]&amp;"'!"&amp;ADDRESS(1, COLUMN(N:N), 2)&amp;":"&amp;ADDRESS(1, COLUMN(N:N), 2))))=0, "", IFERROR(SUMPRODUCT(SUMIF(INDIRECT("'"&amp;O[O]&amp;"'!$a:$a"),$A73,INDIRECT("'"&amp;O[O]&amp;"'!"&amp;ADDRESS(1, COLUMN(N:N), 2)&amp;":"&amp;ADDRESS(1, COLUMN(N:N), 2)))),))</f>
        <v/>
      </c>
      <c r="P73" s="917" t="str">
        <f ca="1">IF(SUMPRODUCT(SUMIF(INDIRECT("'"&amp;O[O]&amp;"'!$a:$a"),$A73,INDIRECT("'"&amp;O[O]&amp;"'!"&amp;ADDRESS(1, COLUMN(O:O), 2)&amp;":"&amp;ADDRESS(1, COLUMN(O:O), 2))))=0, "", IFERROR(SUMPRODUCT(SUMIF(INDIRECT("'"&amp;O[O]&amp;"'!$a:$a"),$A73,INDIRECT("'"&amp;O[O]&amp;"'!"&amp;ADDRESS(1, COLUMN(O:O), 2)&amp;":"&amp;ADDRESS(1, COLUMN(O:O), 2)))),))</f>
        <v/>
      </c>
      <c r="Q73" s="917" t="str">
        <f ca="1">IF(SUMPRODUCT(SUMIF(INDIRECT("'"&amp;O[O]&amp;"'!$a:$a"),$A73,INDIRECT("'"&amp;O[O]&amp;"'!"&amp;ADDRESS(1, COLUMN(P:P), 2)&amp;":"&amp;ADDRESS(1, COLUMN(P:P), 2))))=0, "", IFERROR(SUMPRODUCT(SUMIF(INDIRECT("'"&amp;O[O]&amp;"'!$a:$a"),$A73,INDIRECT("'"&amp;O[O]&amp;"'!"&amp;ADDRESS(1, COLUMN(P:P), 2)&amp;":"&amp;ADDRESS(1, COLUMN(P:P), 2)))),))</f>
        <v/>
      </c>
      <c r="R73" s="917">
        <f ca="1">IF(SUMPRODUCT(SUMIF(INDIRECT("'"&amp;O[O]&amp;"'!$a:$a"),$A73,INDIRECT("'"&amp;O[O]&amp;"'!"&amp;ADDRESS(1, COLUMN(Q:Q), 2)&amp;":"&amp;ADDRESS(1, COLUMN(Q:Q), 2))))=0, "", IFERROR(SUMPRODUCT(SUMIF(INDIRECT("'"&amp;O[O]&amp;"'!$a:$a"),$A73,INDIRECT("'"&amp;O[O]&amp;"'!"&amp;ADDRESS(1, COLUMN(Q:Q), 2)&amp;":"&amp;ADDRESS(1, COLUMN(Q:Q), 2)))),))</f>
        <v>1</v>
      </c>
      <c r="S73" s="917" t="str">
        <f ca="1">IF(SUMPRODUCT(SUMIF(INDIRECT("'"&amp;O[O]&amp;"'!$a:$a"),$A73,INDIRECT("'"&amp;O[O]&amp;"'!"&amp;ADDRESS(1, COLUMN(R:R), 2)&amp;":"&amp;ADDRESS(1, COLUMN(R:R), 2))))=0, "", IFERROR(SUMPRODUCT(SUMIF(INDIRECT("'"&amp;O[O]&amp;"'!$a:$a"),$A73,INDIRECT("'"&amp;O[O]&amp;"'!"&amp;ADDRESS(1, COLUMN(R:R), 2)&amp;":"&amp;ADDRESS(1, COLUMN(R:R), 2)))),))</f>
        <v/>
      </c>
      <c r="T73" s="917" t="str">
        <f ca="1">IF(SUMPRODUCT(SUMIF(INDIRECT("'"&amp;O[O]&amp;"'!$a:$a"),$A73,INDIRECT("'"&amp;O[O]&amp;"'!"&amp;ADDRESS(1, COLUMN(S:S), 2)&amp;":"&amp;ADDRESS(1, COLUMN(S:S), 2))))=0, "", IFERROR(SUMPRODUCT(SUMIF(INDIRECT("'"&amp;O[O]&amp;"'!$a:$a"),$A73,INDIRECT("'"&amp;O[O]&amp;"'!"&amp;ADDRESS(1, COLUMN(S:S), 2)&amp;":"&amp;ADDRESS(1, COLUMN(S:S), 2)))),))</f>
        <v/>
      </c>
      <c r="U73" s="917" t="str">
        <f ca="1">IF(SUMPRODUCT(SUMIF(INDIRECT("'"&amp;O[O]&amp;"'!$a:$a"),$A73,INDIRECT("'"&amp;O[O]&amp;"'!"&amp;ADDRESS(1, COLUMN(T:T), 2)&amp;":"&amp;ADDRESS(1, COLUMN(T:T), 2))))=0, "", IFERROR(SUMPRODUCT(SUMIF(INDIRECT("'"&amp;O[O]&amp;"'!$a:$a"),$A73,INDIRECT("'"&amp;O[O]&amp;"'!"&amp;ADDRESS(1, COLUMN(T:T), 2)&amp;":"&amp;ADDRESS(1, COLUMN(T:T), 2)))),))</f>
        <v/>
      </c>
      <c r="V73" s="113" t="str">
        <f t="shared" ca="1" si="11"/>
        <v/>
      </c>
      <c r="W73" s="917" t="str">
        <f ca="1">IF(SUMPRODUCT(SUMIF(INDIRECT("'"&amp;O[O]&amp;"'!$a:$a"),$A73,INDIRECT("'"&amp;O[O]&amp;"'!"&amp;ADDRESS(1, COLUMN(U:U), 2)&amp;":"&amp;ADDRESS(1, COLUMN(U:U), 2))))=0, "", IFERROR(SUMPRODUCT(SUMIF(INDIRECT("'"&amp;O[O]&amp;"'!$a:$a"),$A73,INDIRECT("'"&amp;O[O]&amp;"'!"&amp;ADDRESS(1, COLUMN(U:U), 2)&amp;":"&amp;ADDRESS(1, COLUMN(U:U), 2)))),))</f>
        <v/>
      </c>
      <c r="X73" s="917" t="str">
        <f ca="1">IF(SUMPRODUCT(SUMIF(INDIRECT("'"&amp;O[O]&amp;"'!$a:$a"),$A73,INDIRECT("'"&amp;O[O]&amp;"'!"&amp;ADDRESS(1, COLUMN(V:V), 2)&amp;":"&amp;ADDRESS(1, COLUMN(V:V), 2))))=0, "", IFERROR(SUMPRODUCT(SUMIF(INDIRECT("'"&amp;O[O]&amp;"'!$a:$a"),$A73,INDIRECT("'"&amp;O[O]&amp;"'!"&amp;ADDRESS(1, COLUMN(V:V), 2)&amp;":"&amp;ADDRESS(1, COLUMN(V:V), 2)))),))</f>
        <v/>
      </c>
      <c r="Y73" s="917" t="str">
        <f ca="1">IF(SUMPRODUCT(SUMIF(INDIRECT("'"&amp;O[O]&amp;"'!$a:$a"),$A73,INDIRECT("'"&amp;O[O]&amp;"'!"&amp;ADDRESS(1, COLUMN(W:W), 2)&amp;":"&amp;ADDRESS(1, COLUMN(W:W), 2))))=0, "", IFERROR(SUMPRODUCT(SUMIF(INDIRECT("'"&amp;O[O]&amp;"'!$a:$a"),$A73,INDIRECT("'"&amp;O[O]&amp;"'!"&amp;ADDRESS(1, COLUMN(W:W), 2)&amp;":"&amp;ADDRESS(1, COLUMN(W:W), 2)))),))</f>
        <v/>
      </c>
      <c r="Z73" s="917" t="str">
        <f ca="1">IF(SUMPRODUCT(SUMIF(INDIRECT("'"&amp;O[O]&amp;"'!$a:$a"),$A73,INDIRECT("'"&amp;O[O]&amp;"'!"&amp;ADDRESS(1, COLUMN(X:X), 2)&amp;":"&amp;ADDRESS(1, COLUMN(X:X), 2))))=0, "", IFERROR(SUMPRODUCT(SUMIF(INDIRECT("'"&amp;O[O]&amp;"'!$a:$a"),$A73,INDIRECT("'"&amp;O[O]&amp;"'!"&amp;ADDRESS(1, COLUMN(X:X), 2)&amp;":"&amp;ADDRESS(1, COLUMN(X:X), 2)))),))</f>
        <v/>
      </c>
      <c r="AA73" s="917" t="str">
        <f ca="1">IF(SUMPRODUCT(SUMIF(INDIRECT("'"&amp;O[O]&amp;"'!$a:$a"),$A73,INDIRECT("'"&amp;O[O]&amp;"'!"&amp;ADDRESS(1, COLUMN(Y:Y), 2)&amp;":"&amp;ADDRESS(1, COLUMN(Y:Y), 2))))=0, "", IFERROR(SUMPRODUCT(SUMIF(INDIRECT("'"&amp;O[O]&amp;"'!$a:$a"),$A73,INDIRECT("'"&amp;O[O]&amp;"'!"&amp;ADDRESS(1, COLUMN(Y:Y), 2)&amp;":"&amp;ADDRESS(1, COLUMN(Y:Y), 2)))),))</f>
        <v/>
      </c>
      <c r="AB73" s="917" t="str">
        <f ca="1">IF(SUMPRODUCT(SUMIF(INDIRECT("'"&amp;O[O]&amp;"'!$a:$a"),$A73,INDIRECT("'"&amp;O[O]&amp;"'!"&amp;ADDRESS(1, COLUMN(Z:Z), 2)&amp;":"&amp;ADDRESS(1, COLUMN(Z:Z), 2))))=0, "", IFERROR(SUMPRODUCT(SUMIF(INDIRECT("'"&amp;O[O]&amp;"'!$a:$a"),$A73,INDIRECT("'"&amp;O[O]&amp;"'!"&amp;ADDRESS(1, COLUMN(Z:Z), 2)&amp;":"&amp;ADDRESS(1, COLUMN(Z:Z), 2)))),))</f>
        <v/>
      </c>
      <c r="AC73" s="917" t="str">
        <f ca="1">IF(SUMPRODUCT(SUMIF(INDIRECT("'"&amp;O[O]&amp;"'!$a:$a"),$A73,INDIRECT("'"&amp;O[O]&amp;"'!"&amp;ADDRESS(1, COLUMN(AA:AA), 2)&amp;":"&amp;ADDRESS(1, COLUMN(AA:AA), 2))))=0, "", IFERROR(SUMPRODUCT(SUMIF(INDIRECT("'"&amp;O[O]&amp;"'!$a:$a"),$A73,INDIRECT("'"&amp;O[O]&amp;"'!"&amp;ADDRESS(1, COLUMN(AA:AA), 2)&amp;":"&amp;ADDRESS(1, COLUMN(AA:AA), 2)))),))</f>
        <v/>
      </c>
      <c r="AD73" s="917" t="str">
        <f ca="1">IF(SUMPRODUCT(SUMIF(INDIRECT("'"&amp;O[O]&amp;"'!$a:$a"),$A73,INDIRECT("'"&amp;O[O]&amp;"'!"&amp;ADDRESS(1, COLUMN(AB:AB), 2)&amp;":"&amp;ADDRESS(1, COLUMN(AB:AB), 2))))=0, "", IFERROR(SUMPRODUCT(SUMIF(INDIRECT("'"&amp;O[O]&amp;"'!$a:$a"),$A73,INDIRECT("'"&amp;O[O]&amp;"'!"&amp;ADDRESS(1, COLUMN(AB:AB), 2)&amp;":"&amp;ADDRESS(1, COLUMN(AB:AB), 2)))),))</f>
        <v/>
      </c>
      <c r="AE73" s="917" t="str">
        <f ca="1">IF(SUMPRODUCT(SUMIF(INDIRECT("'"&amp;O[O]&amp;"'!$a:$a"),$A73,INDIRECT("'"&amp;O[O]&amp;"'!"&amp;ADDRESS(1, COLUMN(AC:AC), 2)&amp;":"&amp;ADDRESS(1, COLUMN(AC:AC), 2))))=0, "", IFERROR(SUMPRODUCT(SUMIF(INDIRECT("'"&amp;O[O]&amp;"'!$a:$a"),$A73,INDIRECT("'"&amp;O[O]&amp;"'!"&amp;ADDRESS(1, COLUMN(AC:AC), 2)&amp;":"&amp;ADDRESS(1, COLUMN(AC:AC), 2)))),))</f>
        <v/>
      </c>
      <c r="AF73" s="917" t="str">
        <f ca="1">IF(SUMPRODUCT(SUMIF(INDIRECT("'"&amp;O[O]&amp;"'!$a:$a"),$A73,INDIRECT("'"&amp;O[O]&amp;"'!"&amp;ADDRESS(1, COLUMN(AD:AD), 2)&amp;":"&amp;ADDRESS(1, COLUMN(AD:AD), 2))))=0, "", IFERROR(SUMPRODUCT(SUMIF(INDIRECT("'"&amp;O[O]&amp;"'!$a:$a"),$A73,INDIRECT("'"&amp;O[O]&amp;"'!"&amp;ADDRESS(1, COLUMN(AD:AD), 2)&amp;":"&amp;ADDRESS(1, COLUMN(AD:AD), 2)))),))</f>
        <v/>
      </c>
      <c r="AG73" s="917" t="str">
        <f ca="1">IF(SUMPRODUCT(SUMIF(INDIRECT("'"&amp;O[O]&amp;"'!$a:$a"),$A73,INDIRECT("'"&amp;O[O]&amp;"'!"&amp;ADDRESS(1, COLUMN(AE:AE), 2)&amp;":"&amp;ADDRESS(1, COLUMN(AE:AE), 2))))=0, "", IFERROR(SUMPRODUCT(SUMIF(INDIRECT("'"&amp;O[O]&amp;"'!$a:$a"),$A73,INDIRECT("'"&amp;O[O]&amp;"'!"&amp;ADDRESS(1, COLUMN(AE:AE), 2)&amp;":"&amp;ADDRESS(1, COLUMN(AE:AE), 2)))),))</f>
        <v/>
      </c>
      <c r="AH73" s="917" t="str">
        <f ca="1">IF(SUMPRODUCT(SUMIF(INDIRECT("'"&amp;O[O]&amp;"'!$a:$a"),$A73,INDIRECT("'"&amp;O[O]&amp;"'!"&amp;ADDRESS(1, COLUMN(AF:AF), 2)&amp;":"&amp;ADDRESS(1, COLUMN(AF:AF), 2))))=0, "", IFERROR(SUMPRODUCT(SUMIF(INDIRECT("'"&amp;O[O]&amp;"'!$a:$a"),$A73,INDIRECT("'"&amp;O[O]&amp;"'!"&amp;ADDRESS(1, COLUMN(AF:AF), 2)&amp;":"&amp;ADDRESS(1, COLUMN(AF:AF), 2)))),))</f>
        <v/>
      </c>
      <c r="AI73" s="917" t="str">
        <f ca="1">IF(SUMPRODUCT(SUMIF(INDIRECT("'"&amp;O[O]&amp;"'!$a:$a"),$A73,INDIRECT("'"&amp;O[O]&amp;"'!"&amp;ADDRESS(1, COLUMN(AG:AG), 2)&amp;":"&amp;ADDRESS(1, COLUMN(AG:AG), 2))))=0, "", IFERROR(SUMPRODUCT(SUMIF(INDIRECT("'"&amp;O[O]&amp;"'!$a:$a"),$A73,INDIRECT("'"&amp;O[O]&amp;"'!"&amp;ADDRESS(1, COLUMN(AG:AG), 2)&amp;":"&amp;ADDRESS(1, COLUMN(AG:AG), 2)))),))</f>
        <v/>
      </c>
      <c r="AJ73" s="917" t="str">
        <f ca="1">IF(SUMPRODUCT(SUMIF(INDIRECT("'"&amp;O[O]&amp;"'!$a:$a"),$A73,INDIRECT("'"&amp;O[O]&amp;"'!"&amp;ADDRESS(1, COLUMN(AH:AH), 2)&amp;":"&amp;ADDRESS(1, COLUMN(AH:AH), 2))))=0, "", IFERROR(SUMPRODUCT(SUMIF(INDIRECT("'"&amp;O[O]&amp;"'!$a:$a"),$A73,INDIRECT("'"&amp;O[O]&amp;"'!"&amp;ADDRESS(1, COLUMN(AH:AH), 2)&amp;":"&amp;ADDRESS(1, COLUMN(AH:AH), 2)))),))</f>
        <v/>
      </c>
      <c r="AK73" s="917" t="str">
        <f ca="1">IF(SUMPRODUCT(SUMIF(INDIRECT("'"&amp;O[O]&amp;"'!$a:$a"),$A73,INDIRECT("'"&amp;O[O]&amp;"'!"&amp;ADDRESS(1, COLUMN(AI:AI), 2)&amp;":"&amp;ADDRESS(1, COLUMN(AI:AI), 2))))=0, "", IFERROR(SUMPRODUCT(SUMIF(INDIRECT("'"&amp;O[O]&amp;"'!$a:$a"),$A73,INDIRECT("'"&amp;O[O]&amp;"'!"&amp;ADDRESS(1, COLUMN(AI:AI), 2)&amp;":"&amp;ADDRESS(1, COLUMN(AI:AI), 2)))),))</f>
        <v/>
      </c>
      <c r="AL73" s="919" t="str">
        <f ca="1">IF(SUMPRODUCT(SUMIF(INDIRECT("'"&amp;O[O]&amp;"'!$a:$a"),$A73,INDIRECT("'"&amp;O[O]&amp;"'!"&amp;ADDRESS(1, COLUMN(AJ:AJ), 2)&amp;":"&amp;ADDRESS(1, COLUMN(AJ:AJ), 2))))=0, "", IFERROR(SUMPRODUCT(SUMIF(INDIRECT("'"&amp;O[O]&amp;"'!$a:$a"),$A73,INDIRECT("'"&amp;O[O]&amp;"'!"&amp;ADDRESS(1, COLUMN(AJ:AJ), 2)&amp;":"&amp;ADDRESS(1, COLUMN(AJ:AJ), 2)))),))</f>
        <v/>
      </c>
    </row>
    <row r="74" spans="1:38" s="763" customFormat="1">
      <c r="A74" s="920" t="s">
        <v>530</v>
      </c>
      <c r="B74" s="921" t="s">
        <v>43</v>
      </c>
      <c r="C74" s="921"/>
      <c r="D74" s="921"/>
      <c r="E74" s="917" t="str">
        <f ca="1">IFERROR(IF(SUMPRODUCT(SUMIF(INDIRECT("'"&amp;O[O]&amp;"'!$a:$a"),$A74,INDIRECT("'"&amp;O[O]&amp;"'!"&amp;ADDRESS(1, COLUMN(F:F), 2)&amp;":"&amp;ADDRESS(1, COLUMN(F:F), 2))))=0, "", SUMPRODUCT(SUMIF(INDIRECT("'"&amp;O[O]&amp;"'!$a:$a"),$A74,INDIRECT("'"&amp;O[O]&amp;"'!"&amp;ADDRESS(1, COLUMN(F:F), 2)&amp;":"&amp;ADDRESS(1, COLUMN(F:F), 2))))),)</f>
        <v/>
      </c>
      <c r="F74" s="917" t="str">
        <f ca="1">IFERROR(IF(SUMPRODUCT(SUMIF(INDIRECT("'"&amp;O[O]&amp;"'!$a:$a"),$A74,INDIRECT("'"&amp;O[O]&amp;"'!"&amp;ADDRESS(1, COLUMN(G:G), 2)&amp;":"&amp;ADDRESS(1, COLUMN(G:G), 2))))=0, "", SUMPRODUCT(SUMIF(INDIRECT("'"&amp;O[O]&amp;"'!$a:$a"),$A74,INDIRECT("'"&amp;O[O]&amp;"'!"&amp;ADDRESS(1, COLUMN(G:G), 2)&amp;":"&amp;ADDRESS(1, COLUMN(G:G), 2))))),)</f>
        <v/>
      </c>
      <c r="G74" s="914" t="str">
        <f t="shared" ca="1" si="10"/>
        <v/>
      </c>
      <c r="H74" s="917" t="str">
        <f ca="1">IFERROR(IF(SUMPRODUCT(SUMIF(INDIRECT("'"&amp;O[O]&amp;"'!$a:$a"),$A74,INDIRECT("'"&amp;O[O]&amp;"'!"&amp;ADDRESS(1, COLUMN(I:I), 2)&amp;":"&amp;ADDRESS(1, COLUMN(I:I), 2))))=0, "", SUMPRODUCT(SUMIF(INDIRECT("'"&amp;O[O]&amp;"'!$a:$a"),$A74,INDIRECT("'"&amp;O[O]&amp;"'!"&amp;ADDRESS(1, COLUMN(I:I), 2)&amp;":"&amp;ADDRESS(1, COLUMN(I:I), 2))))),)</f>
        <v/>
      </c>
      <c r="I74" s="917" t="str">
        <f ca="1">IFERROR(IF(SUMPRODUCT(SUMIF(INDIRECT("'"&amp;O[O]&amp;"'!$a:$a"),$A74,INDIRECT("'"&amp;O[O]&amp;"'!"&amp;ADDRESS(1, COLUMN(J:J), 2)&amp;":"&amp;ADDRESS(1, COLUMN(J:J), 2))))=0, "", SUMPRODUCT(SUMIF(INDIRECT("'"&amp;O[O]&amp;"'!$a:$a"),$A74,INDIRECT("'"&amp;O[O]&amp;"'!"&amp;ADDRESS(1, COLUMN(J:J), 2)&amp;":"&amp;ADDRESS(1, COLUMN(J:J), 2))))),)</f>
        <v/>
      </c>
      <c r="J74" s="917">
        <f ca="1">IFERROR(IF(SUMPRODUCT(SUMIF(INDIRECT("'"&amp;O[O]&amp;"'!$a:$a"),$A74,INDIRECT("'"&amp;O[O]&amp;"'!"&amp;ADDRESS(1, COLUMN(K:K), 2)&amp;":"&amp;ADDRESS(1, COLUMN(K:K), 2))))=0, "", SUMPRODUCT(SUMIF(INDIRECT("'"&amp;O[O]&amp;"'!$a:$a"),$A74,INDIRECT("'"&amp;O[O]&amp;"'!"&amp;ADDRESS(1, COLUMN(K:K), 2)&amp;":"&amp;ADDRESS(1, COLUMN(K:K), 2))))),)</f>
        <v>10</v>
      </c>
      <c r="K74" s="922" t="s">
        <v>776</v>
      </c>
      <c r="L74" s="922" t="s">
        <v>776</v>
      </c>
      <c r="M74" s="917" t="str">
        <f ca="1">IF(SUMPRODUCT(SUMIF(INDIRECT("'"&amp;O[O]&amp;"'!$a:$a"),$A74,INDIRECT("'"&amp;O[O]&amp;"'!"&amp;ADDRESS(1, COLUMN(L:L), 2)&amp;":"&amp;ADDRESS(1, COLUMN(L:L), 2))))=0, "", IFERROR(SUMPRODUCT(SUMIF(INDIRECT("'"&amp;O[O]&amp;"'!$a:$a"),$A74,INDIRECT("'"&amp;O[O]&amp;"'!"&amp;ADDRESS(1, COLUMN(L:L), 2)&amp;":"&amp;ADDRESS(1, COLUMN(L:L), 2)))),))</f>
        <v/>
      </c>
      <c r="N74" s="917" t="str">
        <f ca="1">IF(SUMPRODUCT(SUMIF(INDIRECT("'"&amp;O[O]&amp;"'!$a:$a"),$A74,INDIRECT("'"&amp;O[O]&amp;"'!"&amp;ADDRESS(1, COLUMN(M:M), 2)&amp;":"&amp;ADDRESS(1, COLUMN(M:M), 2))))=0, "", IFERROR(SUMPRODUCT(SUMIF(INDIRECT("'"&amp;O[O]&amp;"'!$a:$a"),$A74,INDIRECT("'"&amp;O[O]&amp;"'!"&amp;ADDRESS(1, COLUMN(M:M), 2)&amp;":"&amp;ADDRESS(1, COLUMN(M:M), 2)))),))</f>
        <v/>
      </c>
      <c r="O74" s="917" t="str">
        <f ca="1">IF(SUMPRODUCT(SUMIF(INDIRECT("'"&amp;O[O]&amp;"'!$a:$a"),$A74,INDIRECT("'"&amp;O[O]&amp;"'!"&amp;ADDRESS(1, COLUMN(N:N), 2)&amp;":"&amp;ADDRESS(1, COLUMN(N:N), 2))))=0, "", IFERROR(SUMPRODUCT(SUMIF(INDIRECT("'"&amp;O[O]&amp;"'!$a:$a"),$A74,INDIRECT("'"&amp;O[O]&amp;"'!"&amp;ADDRESS(1, COLUMN(N:N), 2)&amp;":"&amp;ADDRESS(1, COLUMN(N:N), 2)))),))</f>
        <v/>
      </c>
      <c r="P74" s="917" t="str">
        <f ca="1">IF(SUMPRODUCT(SUMIF(INDIRECT("'"&amp;O[O]&amp;"'!$a:$a"),$A74,INDIRECT("'"&amp;O[O]&amp;"'!"&amp;ADDRESS(1, COLUMN(O:O), 2)&amp;":"&amp;ADDRESS(1, COLUMN(O:O), 2))))=0, "", IFERROR(SUMPRODUCT(SUMIF(INDIRECT("'"&amp;O[O]&amp;"'!$a:$a"),$A74,INDIRECT("'"&amp;O[O]&amp;"'!"&amp;ADDRESS(1, COLUMN(O:O), 2)&amp;":"&amp;ADDRESS(1, COLUMN(O:O), 2)))),))</f>
        <v/>
      </c>
      <c r="Q74" s="917" t="str">
        <f ca="1">IF(SUMPRODUCT(SUMIF(INDIRECT("'"&amp;O[O]&amp;"'!$a:$a"),$A74,INDIRECT("'"&amp;O[O]&amp;"'!"&amp;ADDRESS(1, COLUMN(P:P), 2)&amp;":"&amp;ADDRESS(1, COLUMN(P:P), 2))))=0, "", IFERROR(SUMPRODUCT(SUMIF(INDIRECT("'"&amp;O[O]&amp;"'!$a:$a"),$A74,INDIRECT("'"&amp;O[O]&amp;"'!"&amp;ADDRESS(1, COLUMN(P:P), 2)&amp;":"&amp;ADDRESS(1, COLUMN(P:P), 2)))),))</f>
        <v/>
      </c>
      <c r="R74" s="917">
        <f ca="1">IF(SUMPRODUCT(SUMIF(INDIRECT("'"&amp;O[O]&amp;"'!$a:$a"),$A74,INDIRECT("'"&amp;O[O]&amp;"'!"&amp;ADDRESS(1, COLUMN(Q:Q), 2)&amp;":"&amp;ADDRESS(1, COLUMN(Q:Q), 2))))=0, "", IFERROR(SUMPRODUCT(SUMIF(INDIRECT("'"&amp;O[O]&amp;"'!$a:$a"),$A74,INDIRECT("'"&amp;O[O]&amp;"'!"&amp;ADDRESS(1, COLUMN(Q:Q), 2)&amp;":"&amp;ADDRESS(1, COLUMN(Q:Q), 2)))),))</f>
        <v>10</v>
      </c>
      <c r="S74" s="917" t="str">
        <f ca="1">IF(SUMPRODUCT(SUMIF(INDIRECT("'"&amp;O[O]&amp;"'!$a:$a"),$A74,INDIRECT("'"&amp;O[O]&amp;"'!"&amp;ADDRESS(1, COLUMN(R:R), 2)&amp;":"&amp;ADDRESS(1, COLUMN(R:R), 2))))=0, "", IFERROR(SUMPRODUCT(SUMIF(INDIRECT("'"&amp;O[O]&amp;"'!$a:$a"),$A74,INDIRECT("'"&amp;O[O]&amp;"'!"&amp;ADDRESS(1, COLUMN(R:R), 2)&amp;":"&amp;ADDRESS(1, COLUMN(R:R), 2)))),))</f>
        <v/>
      </c>
      <c r="T74" s="917" t="str">
        <f ca="1">IF(SUMPRODUCT(SUMIF(INDIRECT("'"&amp;O[O]&amp;"'!$a:$a"),$A74,INDIRECT("'"&amp;O[O]&amp;"'!"&amp;ADDRESS(1, COLUMN(S:S), 2)&amp;":"&amp;ADDRESS(1, COLUMN(S:S), 2))))=0, "", IFERROR(SUMPRODUCT(SUMIF(INDIRECT("'"&amp;O[O]&amp;"'!$a:$a"),$A74,INDIRECT("'"&amp;O[O]&amp;"'!"&amp;ADDRESS(1, COLUMN(S:S), 2)&amp;":"&amp;ADDRESS(1, COLUMN(S:S), 2)))),))</f>
        <v/>
      </c>
      <c r="U74" s="917" t="str">
        <f ca="1">IF(SUMPRODUCT(SUMIF(INDIRECT("'"&amp;O[O]&amp;"'!$a:$a"),$A74,INDIRECT("'"&amp;O[O]&amp;"'!"&amp;ADDRESS(1, COLUMN(T:T), 2)&amp;":"&amp;ADDRESS(1, COLUMN(T:T), 2))))=0, "", IFERROR(SUMPRODUCT(SUMIF(INDIRECT("'"&amp;O[O]&amp;"'!$a:$a"),$A74,INDIRECT("'"&amp;O[O]&amp;"'!"&amp;ADDRESS(1, COLUMN(T:T), 2)&amp;":"&amp;ADDRESS(1, COLUMN(T:T), 2)))),))</f>
        <v/>
      </c>
      <c r="V74" s="113" t="str">
        <f t="shared" ca="1" si="11"/>
        <v/>
      </c>
      <c r="W74" s="917" t="str">
        <f ca="1">IF(SUMPRODUCT(SUMIF(INDIRECT("'"&amp;O[O]&amp;"'!$a:$a"),$A74,INDIRECT("'"&amp;O[O]&amp;"'!"&amp;ADDRESS(1, COLUMN(U:U), 2)&amp;":"&amp;ADDRESS(1, COLUMN(U:U), 2))))=0, "", IFERROR(SUMPRODUCT(SUMIF(INDIRECT("'"&amp;O[O]&amp;"'!$a:$a"),$A74,INDIRECT("'"&amp;O[O]&amp;"'!"&amp;ADDRESS(1, COLUMN(U:U), 2)&amp;":"&amp;ADDRESS(1, COLUMN(U:U), 2)))),))</f>
        <v/>
      </c>
      <c r="X74" s="917" t="str">
        <f ca="1">IF(SUMPRODUCT(SUMIF(INDIRECT("'"&amp;O[O]&amp;"'!$a:$a"),$A74,INDIRECT("'"&amp;O[O]&amp;"'!"&amp;ADDRESS(1, COLUMN(V:V), 2)&amp;":"&amp;ADDRESS(1, COLUMN(V:V), 2))))=0, "", IFERROR(SUMPRODUCT(SUMIF(INDIRECT("'"&amp;O[O]&amp;"'!$a:$a"),$A74,INDIRECT("'"&amp;O[O]&amp;"'!"&amp;ADDRESS(1, COLUMN(V:V), 2)&amp;":"&amp;ADDRESS(1, COLUMN(V:V), 2)))),))</f>
        <v/>
      </c>
      <c r="Y74" s="917" t="str">
        <f ca="1">IF(SUMPRODUCT(SUMIF(INDIRECT("'"&amp;O[O]&amp;"'!$a:$a"),$A74,INDIRECT("'"&amp;O[O]&amp;"'!"&amp;ADDRESS(1, COLUMN(W:W), 2)&amp;":"&amp;ADDRESS(1, COLUMN(W:W), 2))))=0, "", IFERROR(SUMPRODUCT(SUMIF(INDIRECT("'"&amp;O[O]&amp;"'!$a:$a"),$A74,INDIRECT("'"&amp;O[O]&amp;"'!"&amp;ADDRESS(1, COLUMN(W:W), 2)&amp;":"&amp;ADDRESS(1, COLUMN(W:W), 2)))),))</f>
        <v/>
      </c>
      <c r="Z74" s="917" t="str">
        <f ca="1">IF(SUMPRODUCT(SUMIF(INDIRECT("'"&amp;O[O]&amp;"'!$a:$a"),$A74,INDIRECT("'"&amp;O[O]&amp;"'!"&amp;ADDRESS(1, COLUMN(X:X), 2)&amp;":"&amp;ADDRESS(1, COLUMN(X:X), 2))))=0, "", IFERROR(SUMPRODUCT(SUMIF(INDIRECT("'"&amp;O[O]&amp;"'!$a:$a"),$A74,INDIRECT("'"&amp;O[O]&amp;"'!"&amp;ADDRESS(1, COLUMN(X:X), 2)&amp;":"&amp;ADDRESS(1, COLUMN(X:X), 2)))),))</f>
        <v/>
      </c>
      <c r="AA74" s="917" t="str">
        <f ca="1">IF(SUMPRODUCT(SUMIF(INDIRECT("'"&amp;O[O]&amp;"'!$a:$a"),$A74,INDIRECT("'"&amp;O[O]&amp;"'!"&amp;ADDRESS(1, COLUMN(Y:Y), 2)&amp;":"&amp;ADDRESS(1, COLUMN(Y:Y), 2))))=0, "", IFERROR(SUMPRODUCT(SUMIF(INDIRECT("'"&amp;O[O]&amp;"'!$a:$a"),$A74,INDIRECT("'"&amp;O[O]&amp;"'!"&amp;ADDRESS(1, COLUMN(Y:Y), 2)&amp;":"&amp;ADDRESS(1, COLUMN(Y:Y), 2)))),))</f>
        <v/>
      </c>
      <c r="AB74" s="917" t="str">
        <f ca="1">IF(SUMPRODUCT(SUMIF(INDIRECT("'"&amp;O[O]&amp;"'!$a:$a"),$A74,INDIRECT("'"&amp;O[O]&amp;"'!"&amp;ADDRESS(1, COLUMN(Z:Z), 2)&amp;":"&amp;ADDRESS(1, COLUMN(Z:Z), 2))))=0, "", IFERROR(SUMPRODUCT(SUMIF(INDIRECT("'"&amp;O[O]&amp;"'!$a:$a"),$A74,INDIRECT("'"&amp;O[O]&amp;"'!"&amp;ADDRESS(1, COLUMN(Z:Z), 2)&amp;":"&amp;ADDRESS(1, COLUMN(Z:Z), 2)))),))</f>
        <v/>
      </c>
      <c r="AC74" s="917" t="str">
        <f ca="1">IF(SUMPRODUCT(SUMIF(INDIRECT("'"&amp;O[O]&amp;"'!$a:$a"),$A74,INDIRECT("'"&amp;O[O]&amp;"'!"&amp;ADDRESS(1, COLUMN(AA:AA), 2)&amp;":"&amp;ADDRESS(1, COLUMN(AA:AA), 2))))=0, "", IFERROR(SUMPRODUCT(SUMIF(INDIRECT("'"&amp;O[O]&amp;"'!$a:$a"),$A74,INDIRECT("'"&amp;O[O]&amp;"'!"&amp;ADDRESS(1, COLUMN(AA:AA), 2)&amp;":"&amp;ADDRESS(1, COLUMN(AA:AA), 2)))),))</f>
        <v/>
      </c>
      <c r="AD74" s="917" t="str">
        <f ca="1">IF(SUMPRODUCT(SUMIF(INDIRECT("'"&amp;O[O]&amp;"'!$a:$a"),$A74,INDIRECT("'"&amp;O[O]&amp;"'!"&amp;ADDRESS(1, COLUMN(AB:AB), 2)&amp;":"&amp;ADDRESS(1, COLUMN(AB:AB), 2))))=0, "", IFERROR(SUMPRODUCT(SUMIF(INDIRECT("'"&amp;O[O]&amp;"'!$a:$a"),$A74,INDIRECT("'"&amp;O[O]&amp;"'!"&amp;ADDRESS(1, COLUMN(AB:AB), 2)&amp;":"&amp;ADDRESS(1, COLUMN(AB:AB), 2)))),))</f>
        <v/>
      </c>
      <c r="AE74" s="917" t="str">
        <f ca="1">IF(SUMPRODUCT(SUMIF(INDIRECT("'"&amp;O[O]&amp;"'!$a:$a"),$A74,INDIRECT("'"&amp;O[O]&amp;"'!"&amp;ADDRESS(1, COLUMN(AC:AC), 2)&amp;":"&amp;ADDRESS(1, COLUMN(AC:AC), 2))))=0, "", IFERROR(SUMPRODUCT(SUMIF(INDIRECT("'"&amp;O[O]&amp;"'!$a:$a"),$A74,INDIRECT("'"&amp;O[O]&amp;"'!"&amp;ADDRESS(1, COLUMN(AC:AC), 2)&amp;":"&amp;ADDRESS(1, COLUMN(AC:AC), 2)))),))</f>
        <v/>
      </c>
      <c r="AF74" s="917" t="str">
        <f ca="1">IF(SUMPRODUCT(SUMIF(INDIRECT("'"&amp;O[O]&amp;"'!$a:$a"),$A74,INDIRECT("'"&amp;O[O]&amp;"'!"&amp;ADDRESS(1, COLUMN(AD:AD), 2)&amp;":"&amp;ADDRESS(1, COLUMN(AD:AD), 2))))=0, "", IFERROR(SUMPRODUCT(SUMIF(INDIRECT("'"&amp;O[O]&amp;"'!$a:$a"),$A74,INDIRECT("'"&amp;O[O]&amp;"'!"&amp;ADDRESS(1, COLUMN(AD:AD), 2)&amp;":"&amp;ADDRESS(1, COLUMN(AD:AD), 2)))),))</f>
        <v/>
      </c>
      <c r="AG74" s="917" t="str">
        <f ca="1">IF(SUMPRODUCT(SUMIF(INDIRECT("'"&amp;O[O]&amp;"'!$a:$a"),$A74,INDIRECT("'"&amp;O[O]&amp;"'!"&amp;ADDRESS(1, COLUMN(AE:AE), 2)&amp;":"&amp;ADDRESS(1, COLUMN(AE:AE), 2))))=0, "", IFERROR(SUMPRODUCT(SUMIF(INDIRECT("'"&amp;O[O]&amp;"'!$a:$a"),$A74,INDIRECT("'"&amp;O[O]&amp;"'!"&amp;ADDRESS(1, COLUMN(AE:AE), 2)&amp;":"&amp;ADDRESS(1, COLUMN(AE:AE), 2)))),))</f>
        <v/>
      </c>
      <c r="AH74" s="917" t="str">
        <f ca="1">IF(SUMPRODUCT(SUMIF(INDIRECT("'"&amp;O[O]&amp;"'!$a:$a"),$A74,INDIRECT("'"&amp;O[O]&amp;"'!"&amp;ADDRESS(1, COLUMN(AF:AF), 2)&amp;":"&amp;ADDRESS(1, COLUMN(AF:AF), 2))))=0, "", IFERROR(SUMPRODUCT(SUMIF(INDIRECT("'"&amp;O[O]&amp;"'!$a:$a"),$A74,INDIRECT("'"&amp;O[O]&amp;"'!"&amp;ADDRESS(1, COLUMN(AF:AF), 2)&amp;":"&amp;ADDRESS(1, COLUMN(AF:AF), 2)))),))</f>
        <v/>
      </c>
      <c r="AI74" s="917" t="str">
        <f ca="1">IF(SUMPRODUCT(SUMIF(INDIRECT("'"&amp;O[O]&amp;"'!$a:$a"),$A74,INDIRECT("'"&amp;O[O]&amp;"'!"&amp;ADDRESS(1, COLUMN(AG:AG), 2)&amp;":"&amp;ADDRESS(1, COLUMN(AG:AG), 2))))=0, "", IFERROR(SUMPRODUCT(SUMIF(INDIRECT("'"&amp;O[O]&amp;"'!$a:$a"),$A74,INDIRECT("'"&amp;O[O]&amp;"'!"&amp;ADDRESS(1, COLUMN(AG:AG), 2)&amp;":"&amp;ADDRESS(1, COLUMN(AG:AG), 2)))),))</f>
        <v/>
      </c>
      <c r="AJ74" s="917" t="str">
        <f ca="1">IF(SUMPRODUCT(SUMIF(INDIRECT("'"&amp;O[O]&amp;"'!$a:$a"),$A74,INDIRECT("'"&amp;O[O]&amp;"'!"&amp;ADDRESS(1, COLUMN(AH:AH), 2)&amp;":"&amp;ADDRESS(1, COLUMN(AH:AH), 2))))=0, "", IFERROR(SUMPRODUCT(SUMIF(INDIRECT("'"&amp;O[O]&amp;"'!$a:$a"),$A74,INDIRECT("'"&amp;O[O]&amp;"'!"&amp;ADDRESS(1, COLUMN(AH:AH), 2)&amp;":"&amp;ADDRESS(1, COLUMN(AH:AH), 2)))),))</f>
        <v/>
      </c>
      <c r="AK74" s="917" t="str">
        <f ca="1">IF(SUMPRODUCT(SUMIF(INDIRECT("'"&amp;O[O]&amp;"'!$a:$a"),$A74,INDIRECT("'"&amp;O[O]&amp;"'!"&amp;ADDRESS(1, COLUMN(AI:AI), 2)&amp;":"&amp;ADDRESS(1, COLUMN(AI:AI), 2))))=0, "", IFERROR(SUMPRODUCT(SUMIF(INDIRECT("'"&amp;O[O]&amp;"'!$a:$a"),$A74,INDIRECT("'"&amp;O[O]&amp;"'!"&amp;ADDRESS(1, COLUMN(AI:AI), 2)&amp;":"&amp;ADDRESS(1, COLUMN(AI:AI), 2)))),))</f>
        <v/>
      </c>
      <c r="AL74" s="919" t="str">
        <f ca="1">IF(SUMPRODUCT(SUMIF(INDIRECT("'"&amp;O[O]&amp;"'!$a:$a"),$A74,INDIRECT("'"&amp;O[O]&amp;"'!"&amp;ADDRESS(1, COLUMN(AJ:AJ), 2)&amp;":"&amp;ADDRESS(1, COLUMN(AJ:AJ), 2))))=0, "", IFERROR(SUMPRODUCT(SUMIF(INDIRECT("'"&amp;O[O]&amp;"'!$a:$a"),$A74,INDIRECT("'"&amp;O[O]&amp;"'!"&amp;ADDRESS(1, COLUMN(AJ:AJ), 2)&amp;":"&amp;ADDRESS(1, COLUMN(AJ:AJ), 2)))),))</f>
        <v/>
      </c>
    </row>
    <row r="75" spans="1:38" s="763" customFormat="1">
      <c r="A75" s="920" t="s">
        <v>493</v>
      </c>
      <c r="B75" s="921" t="s">
        <v>43</v>
      </c>
      <c r="C75" s="921"/>
      <c r="D75" s="921"/>
      <c r="E75" s="917" t="str">
        <f ca="1">IFERROR(IF(SUMPRODUCT(SUMIF(INDIRECT("'"&amp;O[O]&amp;"'!$a:$a"),$A75,INDIRECT("'"&amp;O[O]&amp;"'!"&amp;ADDRESS(1, COLUMN(F:F), 2)&amp;":"&amp;ADDRESS(1, COLUMN(F:F), 2))))=0, "", SUMPRODUCT(SUMIF(INDIRECT("'"&amp;O[O]&amp;"'!$a:$a"),$A75,INDIRECT("'"&amp;O[O]&amp;"'!"&amp;ADDRESS(1, COLUMN(F:F), 2)&amp;":"&amp;ADDRESS(1, COLUMN(F:F), 2))))),)</f>
        <v/>
      </c>
      <c r="F75" s="917" t="str">
        <f ca="1">IFERROR(IF(SUMPRODUCT(SUMIF(INDIRECT("'"&amp;O[O]&amp;"'!$a:$a"),$A75,INDIRECT("'"&amp;O[O]&amp;"'!"&amp;ADDRESS(1, COLUMN(G:G), 2)&amp;":"&amp;ADDRESS(1, COLUMN(G:G), 2))))=0, "", SUMPRODUCT(SUMIF(INDIRECT("'"&amp;O[O]&amp;"'!$a:$a"),$A75,INDIRECT("'"&amp;O[O]&amp;"'!"&amp;ADDRESS(1, COLUMN(G:G), 2)&amp;":"&amp;ADDRESS(1, COLUMN(G:G), 2))))),)</f>
        <v/>
      </c>
      <c r="G75" s="914">
        <f t="shared" ca="1" si="10"/>
        <v>23</v>
      </c>
      <c r="H75" s="917" t="str">
        <f ca="1">IFERROR(IF(SUMPRODUCT(SUMIF(INDIRECT("'"&amp;O[O]&amp;"'!$a:$a"),$A75,INDIRECT("'"&amp;O[O]&amp;"'!"&amp;ADDRESS(1, COLUMN(I:I), 2)&amp;":"&amp;ADDRESS(1, COLUMN(I:I), 2))))=0, "", SUMPRODUCT(SUMIF(INDIRECT("'"&amp;O[O]&amp;"'!$a:$a"),$A75,INDIRECT("'"&amp;O[O]&amp;"'!"&amp;ADDRESS(1, COLUMN(I:I), 2)&amp;":"&amp;ADDRESS(1, COLUMN(I:I), 2))))),)</f>
        <v/>
      </c>
      <c r="I75" s="917">
        <f ca="1">IFERROR(IF(SUMPRODUCT(SUMIF(INDIRECT("'"&amp;O[O]&amp;"'!$a:$a"),$A75,INDIRECT("'"&amp;O[O]&amp;"'!"&amp;ADDRESS(1, COLUMN(J:J), 2)&amp;":"&amp;ADDRESS(1, COLUMN(J:J), 2))))=0, "", SUMPRODUCT(SUMIF(INDIRECT("'"&amp;O[O]&amp;"'!$a:$a"),$A75,INDIRECT("'"&amp;O[O]&amp;"'!"&amp;ADDRESS(1, COLUMN(J:J), 2)&amp;":"&amp;ADDRESS(1, COLUMN(J:J), 2))))),)</f>
        <v>23</v>
      </c>
      <c r="J75" s="917">
        <f ca="1">IFERROR(IF(SUMPRODUCT(SUMIF(INDIRECT("'"&amp;O[O]&amp;"'!$a:$a"),$A75,INDIRECT("'"&amp;O[O]&amp;"'!"&amp;ADDRESS(1, COLUMN(K:K), 2)&amp;":"&amp;ADDRESS(1, COLUMN(K:K), 2))))=0, "", SUMPRODUCT(SUMIF(INDIRECT("'"&amp;O[O]&amp;"'!$a:$a"),$A75,INDIRECT("'"&amp;O[O]&amp;"'!"&amp;ADDRESS(1, COLUMN(K:K), 2)&amp;":"&amp;ADDRESS(1, COLUMN(K:K), 2))))),)</f>
        <v>11</v>
      </c>
      <c r="K75" s="922" t="s">
        <v>776</v>
      </c>
      <c r="L75" s="922" t="s">
        <v>776</v>
      </c>
      <c r="M75" s="917" t="str">
        <f ca="1">IF(SUMPRODUCT(SUMIF(INDIRECT("'"&amp;O[O]&amp;"'!$a:$a"),$A75,INDIRECT("'"&amp;O[O]&amp;"'!"&amp;ADDRESS(1, COLUMN(L:L), 2)&amp;":"&amp;ADDRESS(1, COLUMN(L:L), 2))))=0, "", IFERROR(SUMPRODUCT(SUMIF(INDIRECT("'"&amp;O[O]&amp;"'!$a:$a"),$A75,INDIRECT("'"&amp;O[O]&amp;"'!"&amp;ADDRESS(1, COLUMN(L:L), 2)&amp;":"&amp;ADDRESS(1, COLUMN(L:L), 2)))),))</f>
        <v/>
      </c>
      <c r="N75" s="917" t="str">
        <f ca="1">IF(SUMPRODUCT(SUMIF(INDIRECT("'"&amp;O[O]&amp;"'!$a:$a"),$A75,INDIRECT("'"&amp;O[O]&amp;"'!"&amp;ADDRESS(1, COLUMN(M:M), 2)&amp;":"&amp;ADDRESS(1, COLUMN(M:M), 2))))=0, "", IFERROR(SUMPRODUCT(SUMIF(INDIRECT("'"&amp;O[O]&amp;"'!$a:$a"),$A75,INDIRECT("'"&amp;O[O]&amp;"'!"&amp;ADDRESS(1, COLUMN(M:M), 2)&amp;":"&amp;ADDRESS(1, COLUMN(M:M), 2)))),))</f>
        <v/>
      </c>
      <c r="O75" s="917" t="str">
        <f ca="1">IF(SUMPRODUCT(SUMIF(INDIRECT("'"&amp;O[O]&amp;"'!$a:$a"),$A75,INDIRECT("'"&amp;O[O]&amp;"'!"&amp;ADDRESS(1, COLUMN(N:N), 2)&amp;":"&amp;ADDRESS(1, COLUMN(N:N), 2))))=0, "", IFERROR(SUMPRODUCT(SUMIF(INDIRECT("'"&amp;O[O]&amp;"'!$a:$a"),$A75,INDIRECT("'"&amp;O[O]&amp;"'!"&amp;ADDRESS(1, COLUMN(N:N), 2)&amp;":"&amp;ADDRESS(1, COLUMN(N:N), 2)))),))</f>
        <v/>
      </c>
      <c r="P75" s="917" t="str">
        <f ca="1">IF(SUMPRODUCT(SUMIF(INDIRECT("'"&amp;O[O]&amp;"'!$a:$a"),$A75,INDIRECT("'"&amp;O[O]&amp;"'!"&amp;ADDRESS(1, COLUMN(O:O), 2)&amp;":"&amp;ADDRESS(1, COLUMN(O:O), 2))))=0, "", IFERROR(SUMPRODUCT(SUMIF(INDIRECT("'"&amp;O[O]&amp;"'!$a:$a"),$A75,INDIRECT("'"&amp;O[O]&amp;"'!"&amp;ADDRESS(1, COLUMN(O:O), 2)&amp;":"&amp;ADDRESS(1, COLUMN(O:O), 2)))),))</f>
        <v/>
      </c>
      <c r="Q75" s="917">
        <f ca="1">IF(SUMPRODUCT(SUMIF(INDIRECT("'"&amp;O[O]&amp;"'!$a:$a"),$A75,INDIRECT("'"&amp;O[O]&amp;"'!"&amp;ADDRESS(1, COLUMN(P:P), 2)&amp;":"&amp;ADDRESS(1, COLUMN(P:P), 2))))=0, "", IFERROR(SUMPRODUCT(SUMIF(INDIRECT("'"&amp;O[O]&amp;"'!$a:$a"),$A75,INDIRECT("'"&amp;O[O]&amp;"'!"&amp;ADDRESS(1, COLUMN(P:P), 2)&amp;":"&amp;ADDRESS(1, COLUMN(P:P), 2)))),))</f>
        <v>11</v>
      </c>
      <c r="R75" s="917" t="str">
        <f ca="1">IF(SUMPRODUCT(SUMIF(INDIRECT("'"&amp;O[O]&amp;"'!$a:$a"),$A75,INDIRECT("'"&amp;O[O]&amp;"'!"&amp;ADDRESS(1, COLUMN(Q:Q), 2)&amp;":"&amp;ADDRESS(1, COLUMN(Q:Q), 2))))=0, "", IFERROR(SUMPRODUCT(SUMIF(INDIRECT("'"&amp;O[O]&amp;"'!$a:$a"),$A75,INDIRECT("'"&amp;O[O]&amp;"'!"&amp;ADDRESS(1, COLUMN(Q:Q), 2)&amp;":"&amp;ADDRESS(1, COLUMN(Q:Q), 2)))),))</f>
        <v/>
      </c>
      <c r="S75" s="917" t="str">
        <f ca="1">IF(SUMPRODUCT(SUMIF(INDIRECT("'"&amp;O[O]&amp;"'!$a:$a"),$A75,INDIRECT("'"&amp;O[O]&amp;"'!"&amp;ADDRESS(1, COLUMN(R:R), 2)&amp;":"&amp;ADDRESS(1, COLUMN(R:R), 2))))=0, "", IFERROR(SUMPRODUCT(SUMIF(INDIRECT("'"&amp;O[O]&amp;"'!$a:$a"),$A75,INDIRECT("'"&amp;O[O]&amp;"'!"&amp;ADDRESS(1, COLUMN(R:R), 2)&amp;":"&amp;ADDRESS(1, COLUMN(R:R), 2)))),))</f>
        <v/>
      </c>
      <c r="T75" s="917" t="str">
        <f ca="1">IF(SUMPRODUCT(SUMIF(INDIRECT("'"&amp;O[O]&amp;"'!$a:$a"),$A75,INDIRECT("'"&amp;O[O]&amp;"'!"&amp;ADDRESS(1, COLUMN(S:S), 2)&amp;":"&amp;ADDRESS(1, COLUMN(S:S), 2))))=0, "", IFERROR(SUMPRODUCT(SUMIF(INDIRECT("'"&amp;O[O]&amp;"'!$a:$a"),$A75,INDIRECT("'"&amp;O[O]&amp;"'!"&amp;ADDRESS(1, COLUMN(S:S), 2)&amp;":"&amp;ADDRESS(1, COLUMN(S:S), 2)))),))</f>
        <v/>
      </c>
      <c r="U75" s="917" t="str">
        <f ca="1">IF(SUMPRODUCT(SUMIF(INDIRECT("'"&amp;O[O]&amp;"'!$a:$a"),$A75,INDIRECT("'"&amp;O[O]&amp;"'!"&amp;ADDRESS(1, COLUMN(T:T), 2)&amp;":"&amp;ADDRESS(1, COLUMN(T:T), 2))))=0, "", IFERROR(SUMPRODUCT(SUMIF(INDIRECT("'"&amp;O[O]&amp;"'!$a:$a"),$A75,INDIRECT("'"&amp;O[O]&amp;"'!"&amp;ADDRESS(1, COLUMN(T:T), 2)&amp;":"&amp;ADDRESS(1, COLUMN(T:T), 2)))),))</f>
        <v/>
      </c>
      <c r="V75" s="113" t="str">
        <f t="shared" ca="1" si="11"/>
        <v/>
      </c>
      <c r="W75" s="917" t="str">
        <f ca="1">IF(SUMPRODUCT(SUMIF(INDIRECT("'"&amp;O[O]&amp;"'!$a:$a"),$A75,INDIRECT("'"&amp;O[O]&amp;"'!"&amp;ADDRESS(1, COLUMN(U:U), 2)&amp;":"&amp;ADDRESS(1, COLUMN(U:U), 2))))=0, "", IFERROR(SUMPRODUCT(SUMIF(INDIRECT("'"&amp;O[O]&amp;"'!$a:$a"),$A75,INDIRECT("'"&amp;O[O]&amp;"'!"&amp;ADDRESS(1, COLUMN(U:U), 2)&amp;":"&amp;ADDRESS(1, COLUMN(U:U), 2)))),))</f>
        <v/>
      </c>
      <c r="X75" s="917" t="str">
        <f ca="1">IF(SUMPRODUCT(SUMIF(INDIRECT("'"&amp;O[O]&amp;"'!$a:$a"),$A75,INDIRECT("'"&amp;O[O]&amp;"'!"&amp;ADDRESS(1, COLUMN(V:V), 2)&amp;":"&amp;ADDRESS(1, COLUMN(V:V), 2))))=0, "", IFERROR(SUMPRODUCT(SUMIF(INDIRECT("'"&amp;O[O]&amp;"'!$a:$a"),$A75,INDIRECT("'"&amp;O[O]&amp;"'!"&amp;ADDRESS(1, COLUMN(V:V), 2)&amp;":"&amp;ADDRESS(1, COLUMN(V:V), 2)))),))</f>
        <v/>
      </c>
      <c r="Y75" s="917" t="str">
        <f ca="1">IF(SUMPRODUCT(SUMIF(INDIRECT("'"&amp;O[O]&amp;"'!$a:$a"),$A75,INDIRECT("'"&amp;O[O]&amp;"'!"&amp;ADDRESS(1, COLUMN(W:W), 2)&amp;":"&amp;ADDRESS(1, COLUMN(W:W), 2))))=0, "", IFERROR(SUMPRODUCT(SUMIF(INDIRECT("'"&amp;O[O]&amp;"'!$a:$a"),$A75,INDIRECT("'"&amp;O[O]&amp;"'!"&amp;ADDRESS(1, COLUMN(W:W), 2)&amp;":"&amp;ADDRESS(1, COLUMN(W:W), 2)))),))</f>
        <v/>
      </c>
      <c r="Z75" s="917" t="str">
        <f ca="1">IF(SUMPRODUCT(SUMIF(INDIRECT("'"&amp;O[O]&amp;"'!$a:$a"),$A75,INDIRECT("'"&amp;O[O]&amp;"'!"&amp;ADDRESS(1, COLUMN(X:X), 2)&amp;":"&amp;ADDRESS(1, COLUMN(X:X), 2))))=0, "", IFERROR(SUMPRODUCT(SUMIF(INDIRECT("'"&amp;O[O]&amp;"'!$a:$a"),$A75,INDIRECT("'"&amp;O[O]&amp;"'!"&amp;ADDRESS(1, COLUMN(X:X), 2)&amp;":"&amp;ADDRESS(1, COLUMN(X:X), 2)))),))</f>
        <v/>
      </c>
      <c r="AA75" s="917" t="str">
        <f ca="1">IF(SUMPRODUCT(SUMIF(INDIRECT("'"&amp;O[O]&amp;"'!$a:$a"),$A75,INDIRECT("'"&amp;O[O]&amp;"'!"&amp;ADDRESS(1, COLUMN(Y:Y), 2)&amp;":"&amp;ADDRESS(1, COLUMN(Y:Y), 2))))=0, "", IFERROR(SUMPRODUCT(SUMIF(INDIRECT("'"&amp;O[O]&amp;"'!$a:$a"),$A75,INDIRECT("'"&amp;O[O]&amp;"'!"&amp;ADDRESS(1, COLUMN(Y:Y), 2)&amp;":"&amp;ADDRESS(1, COLUMN(Y:Y), 2)))),))</f>
        <v/>
      </c>
      <c r="AB75" s="917" t="str">
        <f ca="1">IF(SUMPRODUCT(SUMIF(INDIRECT("'"&amp;O[O]&amp;"'!$a:$a"),$A75,INDIRECT("'"&amp;O[O]&amp;"'!"&amp;ADDRESS(1, COLUMN(Z:Z), 2)&amp;":"&amp;ADDRESS(1, COLUMN(Z:Z), 2))))=0, "", IFERROR(SUMPRODUCT(SUMIF(INDIRECT("'"&amp;O[O]&amp;"'!$a:$a"),$A75,INDIRECT("'"&amp;O[O]&amp;"'!"&amp;ADDRESS(1, COLUMN(Z:Z), 2)&amp;":"&amp;ADDRESS(1, COLUMN(Z:Z), 2)))),))</f>
        <v/>
      </c>
      <c r="AC75" s="917" t="str">
        <f ca="1">IF(SUMPRODUCT(SUMIF(INDIRECT("'"&amp;O[O]&amp;"'!$a:$a"),$A75,INDIRECT("'"&amp;O[O]&amp;"'!"&amp;ADDRESS(1, COLUMN(AA:AA), 2)&amp;":"&amp;ADDRESS(1, COLUMN(AA:AA), 2))))=0, "", IFERROR(SUMPRODUCT(SUMIF(INDIRECT("'"&amp;O[O]&amp;"'!$a:$a"),$A75,INDIRECT("'"&amp;O[O]&amp;"'!"&amp;ADDRESS(1, COLUMN(AA:AA), 2)&amp;":"&amp;ADDRESS(1, COLUMN(AA:AA), 2)))),))</f>
        <v/>
      </c>
      <c r="AD75" s="917" t="str">
        <f ca="1">IF(SUMPRODUCT(SUMIF(INDIRECT("'"&amp;O[O]&amp;"'!$a:$a"),$A75,INDIRECT("'"&amp;O[O]&amp;"'!"&amp;ADDRESS(1, COLUMN(AB:AB), 2)&amp;":"&amp;ADDRESS(1, COLUMN(AB:AB), 2))))=0, "", IFERROR(SUMPRODUCT(SUMIF(INDIRECT("'"&amp;O[O]&amp;"'!$a:$a"),$A75,INDIRECT("'"&amp;O[O]&amp;"'!"&amp;ADDRESS(1, COLUMN(AB:AB), 2)&amp;":"&amp;ADDRESS(1, COLUMN(AB:AB), 2)))),))</f>
        <v/>
      </c>
      <c r="AE75" s="917" t="str">
        <f ca="1">IF(SUMPRODUCT(SUMIF(INDIRECT("'"&amp;O[O]&amp;"'!$a:$a"),$A75,INDIRECT("'"&amp;O[O]&amp;"'!"&amp;ADDRESS(1, COLUMN(AC:AC), 2)&amp;":"&amp;ADDRESS(1, COLUMN(AC:AC), 2))))=0, "", IFERROR(SUMPRODUCT(SUMIF(INDIRECT("'"&amp;O[O]&amp;"'!$a:$a"),$A75,INDIRECT("'"&amp;O[O]&amp;"'!"&amp;ADDRESS(1, COLUMN(AC:AC), 2)&amp;":"&amp;ADDRESS(1, COLUMN(AC:AC), 2)))),))</f>
        <v/>
      </c>
      <c r="AF75" s="917" t="str">
        <f ca="1">IF(SUMPRODUCT(SUMIF(INDIRECT("'"&amp;O[O]&amp;"'!$a:$a"),$A75,INDIRECT("'"&amp;O[O]&amp;"'!"&amp;ADDRESS(1, COLUMN(AD:AD), 2)&amp;":"&amp;ADDRESS(1, COLUMN(AD:AD), 2))))=0, "", IFERROR(SUMPRODUCT(SUMIF(INDIRECT("'"&amp;O[O]&amp;"'!$a:$a"),$A75,INDIRECT("'"&amp;O[O]&amp;"'!"&amp;ADDRESS(1, COLUMN(AD:AD), 2)&amp;":"&amp;ADDRESS(1, COLUMN(AD:AD), 2)))),))</f>
        <v/>
      </c>
      <c r="AG75" s="917" t="str">
        <f ca="1">IF(SUMPRODUCT(SUMIF(INDIRECT("'"&amp;O[O]&amp;"'!$a:$a"),$A75,INDIRECT("'"&amp;O[O]&amp;"'!"&amp;ADDRESS(1, COLUMN(AE:AE), 2)&amp;":"&amp;ADDRESS(1, COLUMN(AE:AE), 2))))=0, "", IFERROR(SUMPRODUCT(SUMIF(INDIRECT("'"&amp;O[O]&amp;"'!$a:$a"),$A75,INDIRECT("'"&amp;O[O]&amp;"'!"&amp;ADDRESS(1, COLUMN(AE:AE), 2)&amp;":"&amp;ADDRESS(1, COLUMN(AE:AE), 2)))),))</f>
        <v/>
      </c>
      <c r="AH75" s="917" t="str">
        <f ca="1">IF(SUMPRODUCT(SUMIF(INDIRECT("'"&amp;O[O]&amp;"'!$a:$a"),$A75,INDIRECT("'"&amp;O[O]&amp;"'!"&amp;ADDRESS(1, COLUMN(AF:AF), 2)&amp;":"&amp;ADDRESS(1, COLUMN(AF:AF), 2))))=0, "", IFERROR(SUMPRODUCT(SUMIF(INDIRECT("'"&amp;O[O]&amp;"'!$a:$a"),$A75,INDIRECT("'"&amp;O[O]&amp;"'!"&amp;ADDRESS(1, COLUMN(AF:AF), 2)&amp;":"&amp;ADDRESS(1, COLUMN(AF:AF), 2)))),))</f>
        <v/>
      </c>
      <c r="AI75" s="917" t="str">
        <f ca="1">IF(SUMPRODUCT(SUMIF(INDIRECT("'"&amp;O[O]&amp;"'!$a:$a"),$A75,INDIRECT("'"&amp;O[O]&amp;"'!"&amp;ADDRESS(1, COLUMN(AG:AG), 2)&amp;":"&amp;ADDRESS(1, COLUMN(AG:AG), 2))))=0, "", IFERROR(SUMPRODUCT(SUMIF(INDIRECT("'"&amp;O[O]&amp;"'!$a:$a"),$A75,INDIRECT("'"&amp;O[O]&amp;"'!"&amp;ADDRESS(1, COLUMN(AG:AG), 2)&amp;":"&amp;ADDRESS(1, COLUMN(AG:AG), 2)))),))</f>
        <v/>
      </c>
      <c r="AJ75" s="917" t="str">
        <f ca="1">IF(SUMPRODUCT(SUMIF(INDIRECT("'"&amp;O[O]&amp;"'!$a:$a"),$A75,INDIRECT("'"&amp;O[O]&amp;"'!"&amp;ADDRESS(1, COLUMN(AH:AH), 2)&amp;":"&amp;ADDRESS(1, COLUMN(AH:AH), 2))))=0, "", IFERROR(SUMPRODUCT(SUMIF(INDIRECT("'"&amp;O[O]&amp;"'!$a:$a"),$A75,INDIRECT("'"&amp;O[O]&amp;"'!"&amp;ADDRESS(1, COLUMN(AH:AH), 2)&amp;":"&amp;ADDRESS(1, COLUMN(AH:AH), 2)))),))</f>
        <v/>
      </c>
      <c r="AK75" s="917" t="str">
        <f ca="1">IF(SUMPRODUCT(SUMIF(INDIRECT("'"&amp;O[O]&amp;"'!$a:$a"),$A75,INDIRECT("'"&amp;O[O]&amp;"'!"&amp;ADDRESS(1, COLUMN(AI:AI), 2)&amp;":"&amp;ADDRESS(1, COLUMN(AI:AI), 2))))=0, "", IFERROR(SUMPRODUCT(SUMIF(INDIRECT("'"&amp;O[O]&amp;"'!$a:$a"),$A75,INDIRECT("'"&amp;O[O]&amp;"'!"&amp;ADDRESS(1, COLUMN(AI:AI), 2)&amp;":"&amp;ADDRESS(1, COLUMN(AI:AI), 2)))),))</f>
        <v/>
      </c>
      <c r="AL75" s="919" t="str">
        <f ca="1">IF(SUMPRODUCT(SUMIF(INDIRECT("'"&amp;O[O]&amp;"'!$a:$a"),$A75,INDIRECT("'"&amp;O[O]&amp;"'!"&amp;ADDRESS(1, COLUMN(AJ:AJ), 2)&amp;":"&amp;ADDRESS(1, COLUMN(AJ:AJ), 2))))=0, "", IFERROR(SUMPRODUCT(SUMIF(INDIRECT("'"&amp;O[O]&amp;"'!$a:$a"),$A75,INDIRECT("'"&amp;O[O]&amp;"'!"&amp;ADDRESS(1, COLUMN(AJ:AJ), 2)&amp;":"&amp;ADDRESS(1, COLUMN(AJ:AJ), 2)))),))</f>
        <v/>
      </c>
    </row>
    <row r="76" spans="1:38" s="763" customFormat="1">
      <c r="A76" s="920" t="s">
        <v>459</v>
      </c>
      <c r="B76" s="921" t="s">
        <v>43</v>
      </c>
      <c r="C76" s="921"/>
      <c r="D76" s="921"/>
      <c r="E76" s="917" t="str">
        <f ca="1">IFERROR(IF(SUMPRODUCT(SUMIF(INDIRECT("'"&amp;O[O]&amp;"'!$a:$a"),$A76,INDIRECT("'"&amp;O[O]&amp;"'!"&amp;ADDRESS(1, COLUMN(F:F), 2)&amp;":"&amp;ADDRESS(1, COLUMN(F:F), 2))))=0, "", SUMPRODUCT(SUMIF(INDIRECT("'"&amp;O[O]&amp;"'!$a:$a"),$A76,INDIRECT("'"&amp;O[O]&amp;"'!"&amp;ADDRESS(1, COLUMN(F:F), 2)&amp;":"&amp;ADDRESS(1, COLUMN(F:F), 2))))),)</f>
        <v/>
      </c>
      <c r="F76" s="917" t="str">
        <f ca="1">IFERROR(IF(SUMPRODUCT(SUMIF(INDIRECT("'"&amp;O[O]&amp;"'!$a:$a"),$A76,INDIRECT("'"&amp;O[O]&amp;"'!"&amp;ADDRESS(1, COLUMN(G:G), 2)&amp;":"&amp;ADDRESS(1, COLUMN(G:G), 2))))=0, "", SUMPRODUCT(SUMIF(INDIRECT("'"&amp;O[O]&amp;"'!$a:$a"),$A76,INDIRECT("'"&amp;O[O]&amp;"'!"&amp;ADDRESS(1, COLUMN(G:G), 2)&amp;":"&amp;ADDRESS(1, COLUMN(G:G), 2))))),)</f>
        <v/>
      </c>
      <c r="G76" s="914">
        <f t="shared" ca="1" si="10"/>
        <v>4</v>
      </c>
      <c r="H76" s="917">
        <f ca="1">IFERROR(IF(SUMPRODUCT(SUMIF(INDIRECT("'"&amp;O[O]&amp;"'!$a:$a"),$A76,INDIRECT("'"&amp;O[O]&amp;"'!"&amp;ADDRESS(1, COLUMN(I:I), 2)&amp;":"&amp;ADDRESS(1, COLUMN(I:I), 2))))=0, "", SUMPRODUCT(SUMIF(INDIRECT("'"&amp;O[O]&amp;"'!$a:$a"),$A76,INDIRECT("'"&amp;O[O]&amp;"'!"&amp;ADDRESS(1, COLUMN(I:I), 2)&amp;":"&amp;ADDRESS(1, COLUMN(I:I), 2))))),)</f>
        <v>4</v>
      </c>
      <c r="I76" s="917" t="str">
        <f ca="1">IFERROR(IF(SUMPRODUCT(SUMIF(INDIRECT("'"&amp;O[O]&amp;"'!$a:$a"),$A76,INDIRECT("'"&amp;O[O]&amp;"'!"&amp;ADDRESS(1, COLUMN(J:J), 2)&amp;":"&amp;ADDRESS(1, COLUMN(J:J), 2))))=0, "", SUMPRODUCT(SUMIF(INDIRECT("'"&amp;O[O]&amp;"'!$a:$a"),$A76,INDIRECT("'"&amp;O[O]&amp;"'!"&amp;ADDRESS(1, COLUMN(J:J), 2)&amp;":"&amp;ADDRESS(1, COLUMN(J:J), 2))))),)</f>
        <v/>
      </c>
      <c r="J76" s="917" t="str">
        <f ca="1">IFERROR(IF(SUMPRODUCT(SUMIF(INDIRECT("'"&amp;O[O]&amp;"'!$a:$a"),$A76,INDIRECT("'"&amp;O[O]&amp;"'!"&amp;ADDRESS(1, COLUMN(K:K), 2)&amp;":"&amp;ADDRESS(1, COLUMN(K:K), 2))))=0, "", SUMPRODUCT(SUMIF(INDIRECT("'"&amp;O[O]&amp;"'!$a:$a"),$A76,INDIRECT("'"&amp;O[O]&amp;"'!"&amp;ADDRESS(1, COLUMN(K:K), 2)&amp;":"&amp;ADDRESS(1, COLUMN(K:K), 2))))),)</f>
        <v/>
      </c>
      <c r="K76" s="922" t="s">
        <v>776</v>
      </c>
      <c r="L76" s="922" t="s">
        <v>776</v>
      </c>
      <c r="M76" s="917" t="str">
        <f ca="1">IF(SUMPRODUCT(SUMIF(INDIRECT("'"&amp;O[O]&amp;"'!$a:$a"),$A76,INDIRECT("'"&amp;O[O]&amp;"'!"&amp;ADDRESS(1, COLUMN(L:L), 2)&amp;":"&amp;ADDRESS(1, COLUMN(L:L), 2))))=0, "", IFERROR(SUMPRODUCT(SUMIF(INDIRECT("'"&amp;O[O]&amp;"'!$a:$a"),$A76,INDIRECT("'"&amp;O[O]&amp;"'!"&amp;ADDRESS(1, COLUMN(L:L), 2)&amp;":"&amp;ADDRESS(1, COLUMN(L:L), 2)))),))</f>
        <v/>
      </c>
      <c r="N76" s="917" t="str">
        <f ca="1">IF(SUMPRODUCT(SUMIF(INDIRECT("'"&amp;O[O]&amp;"'!$a:$a"),$A76,INDIRECT("'"&amp;O[O]&amp;"'!"&amp;ADDRESS(1, COLUMN(M:M), 2)&amp;":"&amp;ADDRESS(1, COLUMN(M:M), 2))))=0, "", IFERROR(SUMPRODUCT(SUMIF(INDIRECT("'"&amp;O[O]&amp;"'!$a:$a"),$A76,INDIRECT("'"&amp;O[O]&amp;"'!"&amp;ADDRESS(1, COLUMN(M:M), 2)&amp;":"&amp;ADDRESS(1, COLUMN(M:M), 2)))),))</f>
        <v/>
      </c>
      <c r="O76" s="917" t="str">
        <f ca="1">IF(SUMPRODUCT(SUMIF(INDIRECT("'"&amp;O[O]&amp;"'!$a:$a"),$A76,INDIRECT("'"&amp;O[O]&amp;"'!"&amp;ADDRESS(1, COLUMN(N:N), 2)&amp;":"&amp;ADDRESS(1, COLUMN(N:N), 2))))=0, "", IFERROR(SUMPRODUCT(SUMIF(INDIRECT("'"&amp;O[O]&amp;"'!$a:$a"),$A76,INDIRECT("'"&amp;O[O]&amp;"'!"&amp;ADDRESS(1, COLUMN(N:N), 2)&amp;":"&amp;ADDRESS(1, COLUMN(N:N), 2)))),))</f>
        <v/>
      </c>
      <c r="P76" s="917" t="str">
        <f ca="1">IF(SUMPRODUCT(SUMIF(INDIRECT("'"&amp;O[O]&amp;"'!$a:$a"),$A76,INDIRECT("'"&amp;O[O]&amp;"'!"&amp;ADDRESS(1, COLUMN(O:O), 2)&amp;":"&amp;ADDRESS(1, COLUMN(O:O), 2))))=0, "", IFERROR(SUMPRODUCT(SUMIF(INDIRECT("'"&amp;O[O]&amp;"'!$a:$a"),$A76,INDIRECT("'"&amp;O[O]&amp;"'!"&amp;ADDRESS(1, COLUMN(O:O), 2)&amp;":"&amp;ADDRESS(1, COLUMN(O:O), 2)))),))</f>
        <v/>
      </c>
      <c r="Q76" s="917" t="str">
        <f ca="1">IF(SUMPRODUCT(SUMIF(INDIRECT("'"&amp;O[O]&amp;"'!$a:$a"),$A76,INDIRECT("'"&amp;O[O]&amp;"'!"&amp;ADDRESS(1, COLUMN(P:P), 2)&amp;":"&amp;ADDRESS(1, COLUMN(P:P), 2))))=0, "", IFERROR(SUMPRODUCT(SUMIF(INDIRECT("'"&amp;O[O]&amp;"'!$a:$a"),$A76,INDIRECT("'"&amp;O[O]&amp;"'!"&amp;ADDRESS(1, COLUMN(P:P), 2)&amp;":"&amp;ADDRESS(1, COLUMN(P:P), 2)))),))</f>
        <v/>
      </c>
      <c r="R76" s="917" t="str">
        <f ca="1">IF(SUMPRODUCT(SUMIF(INDIRECT("'"&amp;O[O]&amp;"'!$a:$a"),$A76,INDIRECT("'"&amp;O[O]&amp;"'!"&amp;ADDRESS(1, COLUMN(Q:Q), 2)&amp;":"&amp;ADDRESS(1, COLUMN(Q:Q), 2))))=0, "", IFERROR(SUMPRODUCT(SUMIF(INDIRECT("'"&amp;O[O]&amp;"'!$a:$a"),$A76,INDIRECT("'"&amp;O[O]&amp;"'!"&amp;ADDRESS(1, COLUMN(Q:Q), 2)&amp;":"&amp;ADDRESS(1, COLUMN(Q:Q), 2)))),))</f>
        <v/>
      </c>
      <c r="S76" s="917" t="str">
        <f ca="1">IF(SUMPRODUCT(SUMIF(INDIRECT("'"&amp;O[O]&amp;"'!$a:$a"),$A76,INDIRECT("'"&amp;O[O]&amp;"'!"&amp;ADDRESS(1, COLUMN(R:R), 2)&amp;":"&amp;ADDRESS(1, COLUMN(R:R), 2))))=0, "", IFERROR(SUMPRODUCT(SUMIF(INDIRECT("'"&amp;O[O]&amp;"'!$a:$a"),$A76,INDIRECT("'"&amp;O[O]&amp;"'!"&amp;ADDRESS(1, COLUMN(R:R), 2)&amp;":"&amp;ADDRESS(1, COLUMN(R:R), 2)))),))</f>
        <v/>
      </c>
      <c r="T76" s="917" t="str">
        <f ca="1">IF(SUMPRODUCT(SUMIF(INDIRECT("'"&amp;O[O]&amp;"'!$a:$a"),$A76,INDIRECT("'"&amp;O[O]&amp;"'!"&amp;ADDRESS(1, COLUMN(S:S), 2)&amp;":"&amp;ADDRESS(1, COLUMN(S:S), 2))))=0, "", IFERROR(SUMPRODUCT(SUMIF(INDIRECT("'"&amp;O[O]&amp;"'!$a:$a"),$A76,INDIRECT("'"&amp;O[O]&amp;"'!"&amp;ADDRESS(1, COLUMN(S:S), 2)&amp;":"&amp;ADDRESS(1, COLUMN(S:S), 2)))),))</f>
        <v/>
      </c>
      <c r="U76" s="917" t="str">
        <f ca="1">IF(SUMPRODUCT(SUMIF(INDIRECT("'"&amp;O[O]&amp;"'!$a:$a"),$A76,INDIRECT("'"&amp;O[O]&amp;"'!"&amp;ADDRESS(1, COLUMN(T:T), 2)&amp;":"&amp;ADDRESS(1, COLUMN(T:T), 2))))=0, "", IFERROR(SUMPRODUCT(SUMIF(INDIRECT("'"&amp;O[O]&amp;"'!$a:$a"),$A76,INDIRECT("'"&amp;O[O]&amp;"'!"&amp;ADDRESS(1, COLUMN(T:T), 2)&amp;":"&amp;ADDRESS(1, COLUMN(T:T), 2)))),))</f>
        <v/>
      </c>
      <c r="V76" s="113" t="str">
        <f t="shared" ca="1" si="11"/>
        <v/>
      </c>
      <c r="W76" s="917" t="str">
        <f ca="1">IF(SUMPRODUCT(SUMIF(INDIRECT("'"&amp;O[O]&amp;"'!$a:$a"),$A76,INDIRECT("'"&amp;O[O]&amp;"'!"&amp;ADDRESS(1, COLUMN(U:U), 2)&amp;":"&amp;ADDRESS(1, COLUMN(U:U), 2))))=0, "", IFERROR(SUMPRODUCT(SUMIF(INDIRECT("'"&amp;O[O]&amp;"'!$a:$a"),$A76,INDIRECT("'"&amp;O[O]&amp;"'!"&amp;ADDRESS(1, COLUMN(U:U), 2)&amp;":"&amp;ADDRESS(1, COLUMN(U:U), 2)))),))</f>
        <v/>
      </c>
      <c r="X76" s="917" t="str">
        <f ca="1">IF(SUMPRODUCT(SUMIF(INDIRECT("'"&amp;O[O]&amp;"'!$a:$a"),$A76,INDIRECT("'"&amp;O[O]&amp;"'!"&amp;ADDRESS(1, COLUMN(V:V), 2)&amp;":"&amp;ADDRESS(1, COLUMN(V:V), 2))))=0, "", IFERROR(SUMPRODUCT(SUMIF(INDIRECT("'"&amp;O[O]&amp;"'!$a:$a"),$A76,INDIRECT("'"&amp;O[O]&amp;"'!"&amp;ADDRESS(1, COLUMN(V:V), 2)&amp;":"&amp;ADDRESS(1, COLUMN(V:V), 2)))),))</f>
        <v/>
      </c>
      <c r="Y76" s="917" t="str">
        <f ca="1">IF(SUMPRODUCT(SUMIF(INDIRECT("'"&amp;O[O]&amp;"'!$a:$a"),$A76,INDIRECT("'"&amp;O[O]&amp;"'!"&amp;ADDRESS(1, COLUMN(W:W), 2)&amp;":"&amp;ADDRESS(1, COLUMN(W:W), 2))))=0, "", IFERROR(SUMPRODUCT(SUMIF(INDIRECT("'"&amp;O[O]&amp;"'!$a:$a"),$A76,INDIRECT("'"&amp;O[O]&amp;"'!"&amp;ADDRESS(1, COLUMN(W:W), 2)&amp;":"&amp;ADDRESS(1, COLUMN(W:W), 2)))),))</f>
        <v/>
      </c>
      <c r="Z76" s="917" t="str">
        <f ca="1">IF(SUMPRODUCT(SUMIF(INDIRECT("'"&amp;O[O]&amp;"'!$a:$a"),$A76,INDIRECT("'"&amp;O[O]&amp;"'!"&amp;ADDRESS(1, COLUMN(X:X), 2)&amp;":"&amp;ADDRESS(1, COLUMN(X:X), 2))))=0, "", IFERROR(SUMPRODUCT(SUMIF(INDIRECT("'"&amp;O[O]&amp;"'!$a:$a"),$A76,INDIRECT("'"&amp;O[O]&amp;"'!"&amp;ADDRESS(1, COLUMN(X:X), 2)&amp;":"&amp;ADDRESS(1, COLUMN(X:X), 2)))),))</f>
        <v/>
      </c>
      <c r="AA76" s="917" t="str">
        <f ca="1">IF(SUMPRODUCT(SUMIF(INDIRECT("'"&amp;O[O]&amp;"'!$a:$a"),$A76,INDIRECT("'"&amp;O[O]&amp;"'!"&amp;ADDRESS(1, COLUMN(Y:Y), 2)&amp;":"&amp;ADDRESS(1, COLUMN(Y:Y), 2))))=0, "", IFERROR(SUMPRODUCT(SUMIF(INDIRECT("'"&amp;O[O]&amp;"'!$a:$a"),$A76,INDIRECT("'"&amp;O[O]&amp;"'!"&amp;ADDRESS(1, COLUMN(Y:Y), 2)&amp;":"&amp;ADDRESS(1, COLUMN(Y:Y), 2)))),))</f>
        <v/>
      </c>
      <c r="AB76" s="917" t="str">
        <f ca="1">IF(SUMPRODUCT(SUMIF(INDIRECT("'"&amp;O[O]&amp;"'!$a:$a"),$A76,INDIRECT("'"&amp;O[O]&amp;"'!"&amp;ADDRESS(1, COLUMN(Z:Z), 2)&amp;":"&amp;ADDRESS(1, COLUMN(Z:Z), 2))))=0, "", IFERROR(SUMPRODUCT(SUMIF(INDIRECT("'"&amp;O[O]&amp;"'!$a:$a"),$A76,INDIRECT("'"&amp;O[O]&amp;"'!"&amp;ADDRESS(1, COLUMN(Z:Z), 2)&amp;":"&amp;ADDRESS(1, COLUMN(Z:Z), 2)))),))</f>
        <v/>
      </c>
      <c r="AC76" s="917" t="str">
        <f ca="1">IF(SUMPRODUCT(SUMIF(INDIRECT("'"&amp;O[O]&amp;"'!$a:$a"),$A76,INDIRECT("'"&amp;O[O]&amp;"'!"&amp;ADDRESS(1, COLUMN(AA:AA), 2)&amp;":"&amp;ADDRESS(1, COLUMN(AA:AA), 2))))=0, "", IFERROR(SUMPRODUCT(SUMIF(INDIRECT("'"&amp;O[O]&amp;"'!$a:$a"),$A76,INDIRECT("'"&amp;O[O]&amp;"'!"&amp;ADDRESS(1, COLUMN(AA:AA), 2)&amp;":"&amp;ADDRESS(1, COLUMN(AA:AA), 2)))),))</f>
        <v/>
      </c>
      <c r="AD76" s="917" t="str">
        <f ca="1">IF(SUMPRODUCT(SUMIF(INDIRECT("'"&amp;O[O]&amp;"'!$a:$a"),$A76,INDIRECT("'"&amp;O[O]&amp;"'!"&amp;ADDRESS(1, COLUMN(AB:AB), 2)&amp;":"&amp;ADDRESS(1, COLUMN(AB:AB), 2))))=0, "", IFERROR(SUMPRODUCT(SUMIF(INDIRECT("'"&amp;O[O]&amp;"'!$a:$a"),$A76,INDIRECT("'"&amp;O[O]&amp;"'!"&amp;ADDRESS(1, COLUMN(AB:AB), 2)&amp;":"&amp;ADDRESS(1, COLUMN(AB:AB), 2)))),))</f>
        <v/>
      </c>
      <c r="AE76" s="917" t="str">
        <f ca="1">IF(SUMPRODUCT(SUMIF(INDIRECT("'"&amp;O[O]&amp;"'!$a:$a"),$A76,INDIRECT("'"&amp;O[O]&amp;"'!"&amp;ADDRESS(1, COLUMN(AC:AC), 2)&amp;":"&amp;ADDRESS(1, COLUMN(AC:AC), 2))))=0, "", IFERROR(SUMPRODUCT(SUMIF(INDIRECT("'"&amp;O[O]&amp;"'!$a:$a"),$A76,INDIRECT("'"&amp;O[O]&amp;"'!"&amp;ADDRESS(1, COLUMN(AC:AC), 2)&amp;":"&amp;ADDRESS(1, COLUMN(AC:AC), 2)))),))</f>
        <v/>
      </c>
      <c r="AF76" s="917" t="str">
        <f ca="1">IF(SUMPRODUCT(SUMIF(INDIRECT("'"&amp;O[O]&amp;"'!$a:$a"),$A76,INDIRECT("'"&amp;O[O]&amp;"'!"&amp;ADDRESS(1, COLUMN(AD:AD), 2)&amp;":"&amp;ADDRESS(1, COLUMN(AD:AD), 2))))=0, "", IFERROR(SUMPRODUCT(SUMIF(INDIRECT("'"&amp;O[O]&amp;"'!$a:$a"),$A76,INDIRECT("'"&amp;O[O]&amp;"'!"&amp;ADDRESS(1, COLUMN(AD:AD), 2)&amp;":"&amp;ADDRESS(1, COLUMN(AD:AD), 2)))),))</f>
        <v/>
      </c>
      <c r="AG76" s="917" t="str">
        <f ca="1">IF(SUMPRODUCT(SUMIF(INDIRECT("'"&amp;O[O]&amp;"'!$a:$a"),$A76,INDIRECT("'"&amp;O[O]&amp;"'!"&amp;ADDRESS(1, COLUMN(AE:AE), 2)&amp;":"&amp;ADDRESS(1, COLUMN(AE:AE), 2))))=0, "", IFERROR(SUMPRODUCT(SUMIF(INDIRECT("'"&amp;O[O]&amp;"'!$a:$a"),$A76,INDIRECT("'"&amp;O[O]&amp;"'!"&amp;ADDRESS(1, COLUMN(AE:AE), 2)&amp;":"&amp;ADDRESS(1, COLUMN(AE:AE), 2)))),))</f>
        <v/>
      </c>
      <c r="AH76" s="917" t="str">
        <f ca="1">IF(SUMPRODUCT(SUMIF(INDIRECT("'"&amp;O[O]&amp;"'!$a:$a"),$A76,INDIRECT("'"&amp;O[O]&amp;"'!"&amp;ADDRESS(1, COLUMN(AF:AF), 2)&amp;":"&amp;ADDRESS(1, COLUMN(AF:AF), 2))))=0, "", IFERROR(SUMPRODUCT(SUMIF(INDIRECT("'"&amp;O[O]&amp;"'!$a:$a"),$A76,INDIRECT("'"&amp;O[O]&amp;"'!"&amp;ADDRESS(1, COLUMN(AF:AF), 2)&amp;":"&amp;ADDRESS(1, COLUMN(AF:AF), 2)))),))</f>
        <v/>
      </c>
      <c r="AI76" s="917" t="str">
        <f ca="1">IF(SUMPRODUCT(SUMIF(INDIRECT("'"&amp;O[O]&amp;"'!$a:$a"),$A76,INDIRECT("'"&amp;O[O]&amp;"'!"&amp;ADDRESS(1, COLUMN(AG:AG), 2)&amp;":"&amp;ADDRESS(1, COLUMN(AG:AG), 2))))=0, "", IFERROR(SUMPRODUCT(SUMIF(INDIRECT("'"&amp;O[O]&amp;"'!$a:$a"),$A76,INDIRECT("'"&amp;O[O]&amp;"'!"&amp;ADDRESS(1, COLUMN(AG:AG), 2)&amp;":"&amp;ADDRESS(1, COLUMN(AG:AG), 2)))),))</f>
        <v/>
      </c>
      <c r="AJ76" s="917" t="str">
        <f ca="1">IF(SUMPRODUCT(SUMIF(INDIRECT("'"&amp;O[O]&amp;"'!$a:$a"),$A76,INDIRECT("'"&amp;O[O]&amp;"'!"&amp;ADDRESS(1, COLUMN(AH:AH), 2)&amp;":"&amp;ADDRESS(1, COLUMN(AH:AH), 2))))=0, "", IFERROR(SUMPRODUCT(SUMIF(INDIRECT("'"&amp;O[O]&amp;"'!$a:$a"),$A76,INDIRECT("'"&amp;O[O]&amp;"'!"&amp;ADDRESS(1, COLUMN(AH:AH), 2)&amp;":"&amp;ADDRESS(1, COLUMN(AH:AH), 2)))),))</f>
        <v/>
      </c>
      <c r="AK76" s="917" t="str">
        <f ca="1">IF(SUMPRODUCT(SUMIF(INDIRECT("'"&amp;O[O]&amp;"'!$a:$a"),$A76,INDIRECT("'"&amp;O[O]&amp;"'!"&amp;ADDRESS(1, COLUMN(AI:AI), 2)&amp;":"&amp;ADDRESS(1, COLUMN(AI:AI), 2))))=0, "", IFERROR(SUMPRODUCT(SUMIF(INDIRECT("'"&amp;O[O]&amp;"'!$a:$a"),$A76,INDIRECT("'"&amp;O[O]&amp;"'!"&amp;ADDRESS(1, COLUMN(AI:AI), 2)&amp;":"&amp;ADDRESS(1, COLUMN(AI:AI), 2)))),))</f>
        <v/>
      </c>
      <c r="AL76" s="919" t="str">
        <f ca="1">IF(SUMPRODUCT(SUMIF(INDIRECT("'"&amp;O[O]&amp;"'!$a:$a"),$A76,INDIRECT("'"&amp;O[O]&amp;"'!"&amp;ADDRESS(1, COLUMN(AJ:AJ), 2)&amp;":"&amp;ADDRESS(1, COLUMN(AJ:AJ), 2))))=0, "", IFERROR(SUMPRODUCT(SUMIF(INDIRECT("'"&amp;O[O]&amp;"'!$a:$a"),$A76,INDIRECT("'"&amp;O[O]&amp;"'!"&amp;ADDRESS(1, COLUMN(AJ:AJ), 2)&amp;":"&amp;ADDRESS(1, COLUMN(AJ:AJ), 2)))),))</f>
        <v/>
      </c>
    </row>
    <row r="77" spans="1:38" s="763" customFormat="1">
      <c r="A77" s="920" t="s">
        <v>497</v>
      </c>
      <c r="B77" s="921" t="s">
        <v>43</v>
      </c>
      <c r="C77" s="921"/>
      <c r="D77" s="921"/>
      <c r="E77" s="917" t="str">
        <f ca="1">IFERROR(IF(SUMPRODUCT(SUMIF(INDIRECT("'"&amp;O[O]&amp;"'!$a:$a"),$A77,INDIRECT("'"&amp;O[O]&amp;"'!"&amp;ADDRESS(1, COLUMN(F:F), 2)&amp;":"&amp;ADDRESS(1, COLUMN(F:F), 2))))=0, "", SUMPRODUCT(SUMIF(INDIRECT("'"&amp;O[O]&amp;"'!$a:$a"),$A77,INDIRECT("'"&amp;O[O]&amp;"'!"&amp;ADDRESS(1, COLUMN(F:F), 2)&amp;":"&amp;ADDRESS(1, COLUMN(F:F), 2))))),)</f>
        <v/>
      </c>
      <c r="F77" s="917" t="str">
        <f ca="1">IFERROR(IF(SUMPRODUCT(SUMIF(INDIRECT("'"&amp;O[O]&amp;"'!$a:$a"),$A77,INDIRECT("'"&amp;O[O]&amp;"'!"&amp;ADDRESS(1, COLUMN(G:G), 2)&amp;":"&amp;ADDRESS(1, COLUMN(G:G), 2))))=0, "", SUMPRODUCT(SUMIF(INDIRECT("'"&amp;O[O]&amp;"'!$a:$a"),$A77,INDIRECT("'"&amp;O[O]&amp;"'!"&amp;ADDRESS(1, COLUMN(G:G), 2)&amp;":"&amp;ADDRESS(1, COLUMN(G:G), 2))))),)</f>
        <v/>
      </c>
      <c r="G77" s="914" t="str">
        <f t="shared" ca="1" si="10"/>
        <v/>
      </c>
      <c r="H77" s="917" t="str">
        <f ca="1">IFERROR(IF(SUMPRODUCT(SUMIF(INDIRECT("'"&amp;O[O]&amp;"'!$a:$a"),$A77,INDIRECT("'"&amp;O[O]&amp;"'!"&amp;ADDRESS(1, COLUMN(I:I), 2)&amp;":"&amp;ADDRESS(1, COLUMN(I:I), 2))))=0, "", SUMPRODUCT(SUMIF(INDIRECT("'"&amp;O[O]&amp;"'!$a:$a"),$A77,INDIRECT("'"&amp;O[O]&amp;"'!"&amp;ADDRESS(1, COLUMN(I:I), 2)&amp;":"&amp;ADDRESS(1, COLUMN(I:I), 2))))),)</f>
        <v/>
      </c>
      <c r="I77" s="917" t="str">
        <f ca="1">IFERROR(IF(SUMPRODUCT(SUMIF(INDIRECT("'"&amp;O[O]&amp;"'!$a:$a"),$A77,INDIRECT("'"&amp;O[O]&amp;"'!"&amp;ADDRESS(1, COLUMN(J:J), 2)&amp;":"&amp;ADDRESS(1, COLUMN(J:J), 2))))=0, "", SUMPRODUCT(SUMIF(INDIRECT("'"&amp;O[O]&amp;"'!$a:$a"),$A77,INDIRECT("'"&amp;O[O]&amp;"'!"&amp;ADDRESS(1, COLUMN(J:J), 2)&amp;":"&amp;ADDRESS(1, COLUMN(J:J), 2))))),)</f>
        <v/>
      </c>
      <c r="J77" s="917">
        <f ca="1">IFERROR(IF(SUMPRODUCT(SUMIF(INDIRECT("'"&amp;O[O]&amp;"'!$a:$a"),$A77,INDIRECT("'"&amp;O[O]&amp;"'!"&amp;ADDRESS(1, COLUMN(K:K), 2)&amp;":"&amp;ADDRESS(1, COLUMN(K:K), 2))))=0, "", SUMPRODUCT(SUMIF(INDIRECT("'"&amp;O[O]&amp;"'!$a:$a"),$A77,INDIRECT("'"&amp;O[O]&amp;"'!"&amp;ADDRESS(1, COLUMN(K:K), 2)&amp;":"&amp;ADDRESS(1, COLUMN(K:K), 2))))),)</f>
        <v>87</v>
      </c>
      <c r="K77" s="922" t="s">
        <v>776</v>
      </c>
      <c r="L77" s="922" t="s">
        <v>776</v>
      </c>
      <c r="M77" s="917" t="str">
        <f ca="1">IF(SUMPRODUCT(SUMIF(INDIRECT("'"&amp;O[O]&amp;"'!$a:$a"),$A77,INDIRECT("'"&amp;O[O]&amp;"'!"&amp;ADDRESS(1, COLUMN(L:L), 2)&amp;":"&amp;ADDRESS(1, COLUMN(L:L), 2))))=0, "", IFERROR(SUMPRODUCT(SUMIF(INDIRECT("'"&amp;O[O]&amp;"'!$a:$a"),$A77,INDIRECT("'"&amp;O[O]&amp;"'!"&amp;ADDRESS(1, COLUMN(L:L), 2)&amp;":"&amp;ADDRESS(1, COLUMN(L:L), 2)))),))</f>
        <v/>
      </c>
      <c r="N77" s="917" t="str">
        <f ca="1">IF(SUMPRODUCT(SUMIF(INDIRECT("'"&amp;O[O]&amp;"'!$a:$a"),$A77,INDIRECT("'"&amp;O[O]&amp;"'!"&amp;ADDRESS(1, COLUMN(M:M), 2)&amp;":"&amp;ADDRESS(1, COLUMN(M:M), 2))))=0, "", IFERROR(SUMPRODUCT(SUMIF(INDIRECT("'"&amp;O[O]&amp;"'!$a:$a"),$A77,INDIRECT("'"&amp;O[O]&amp;"'!"&amp;ADDRESS(1, COLUMN(M:M), 2)&amp;":"&amp;ADDRESS(1, COLUMN(M:M), 2)))),))</f>
        <v/>
      </c>
      <c r="O77" s="917" t="str">
        <f ca="1">IF(SUMPRODUCT(SUMIF(INDIRECT("'"&amp;O[O]&amp;"'!$a:$a"),$A77,INDIRECT("'"&amp;O[O]&amp;"'!"&amp;ADDRESS(1, COLUMN(N:N), 2)&amp;":"&amp;ADDRESS(1, COLUMN(N:N), 2))))=0, "", IFERROR(SUMPRODUCT(SUMIF(INDIRECT("'"&amp;O[O]&amp;"'!$a:$a"),$A77,INDIRECT("'"&amp;O[O]&amp;"'!"&amp;ADDRESS(1, COLUMN(N:N), 2)&amp;":"&amp;ADDRESS(1, COLUMN(N:N), 2)))),))</f>
        <v/>
      </c>
      <c r="P77" s="917" t="str">
        <f ca="1">IF(SUMPRODUCT(SUMIF(INDIRECT("'"&amp;O[O]&amp;"'!$a:$a"),$A77,INDIRECT("'"&amp;O[O]&amp;"'!"&amp;ADDRESS(1, COLUMN(O:O), 2)&amp;":"&amp;ADDRESS(1, COLUMN(O:O), 2))))=0, "", IFERROR(SUMPRODUCT(SUMIF(INDIRECT("'"&amp;O[O]&amp;"'!$a:$a"),$A77,INDIRECT("'"&amp;O[O]&amp;"'!"&amp;ADDRESS(1, COLUMN(O:O), 2)&amp;":"&amp;ADDRESS(1, COLUMN(O:O), 2)))),))</f>
        <v/>
      </c>
      <c r="Q77" s="917">
        <f ca="1">IF(SUMPRODUCT(SUMIF(INDIRECT("'"&amp;O[O]&amp;"'!$a:$a"),$A77,INDIRECT("'"&amp;O[O]&amp;"'!"&amp;ADDRESS(1, COLUMN(P:P), 2)&amp;":"&amp;ADDRESS(1, COLUMN(P:P), 2))))=0, "", IFERROR(SUMPRODUCT(SUMIF(INDIRECT("'"&amp;O[O]&amp;"'!$a:$a"),$A77,INDIRECT("'"&amp;O[O]&amp;"'!"&amp;ADDRESS(1, COLUMN(P:P), 2)&amp;":"&amp;ADDRESS(1, COLUMN(P:P), 2)))),))</f>
        <v>87</v>
      </c>
      <c r="R77" s="917" t="str">
        <f ca="1">IF(SUMPRODUCT(SUMIF(INDIRECT("'"&amp;O[O]&amp;"'!$a:$a"),$A77,INDIRECT("'"&amp;O[O]&amp;"'!"&amp;ADDRESS(1, COLUMN(Q:Q), 2)&amp;":"&amp;ADDRESS(1, COLUMN(Q:Q), 2))))=0, "", IFERROR(SUMPRODUCT(SUMIF(INDIRECT("'"&amp;O[O]&amp;"'!$a:$a"),$A77,INDIRECT("'"&amp;O[O]&amp;"'!"&amp;ADDRESS(1, COLUMN(Q:Q), 2)&amp;":"&amp;ADDRESS(1, COLUMN(Q:Q), 2)))),))</f>
        <v/>
      </c>
      <c r="S77" s="917" t="str">
        <f ca="1">IF(SUMPRODUCT(SUMIF(INDIRECT("'"&amp;O[O]&amp;"'!$a:$a"),$A77,INDIRECT("'"&amp;O[O]&amp;"'!"&amp;ADDRESS(1, COLUMN(R:R), 2)&amp;":"&amp;ADDRESS(1, COLUMN(R:R), 2))))=0, "", IFERROR(SUMPRODUCT(SUMIF(INDIRECT("'"&amp;O[O]&amp;"'!$a:$a"),$A77,INDIRECT("'"&amp;O[O]&amp;"'!"&amp;ADDRESS(1, COLUMN(R:R), 2)&amp;":"&amp;ADDRESS(1, COLUMN(R:R), 2)))),))</f>
        <v/>
      </c>
      <c r="T77" s="917" t="str">
        <f ca="1">IF(SUMPRODUCT(SUMIF(INDIRECT("'"&amp;O[O]&amp;"'!$a:$a"),$A77,INDIRECT("'"&amp;O[O]&amp;"'!"&amp;ADDRESS(1, COLUMN(S:S), 2)&amp;":"&amp;ADDRESS(1, COLUMN(S:S), 2))))=0, "", IFERROR(SUMPRODUCT(SUMIF(INDIRECT("'"&amp;O[O]&amp;"'!$a:$a"),$A77,INDIRECT("'"&amp;O[O]&amp;"'!"&amp;ADDRESS(1, COLUMN(S:S), 2)&amp;":"&amp;ADDRESS(1, COLUMN(S:S), 2)))),))</f>
        <v/>
      </c>
      <c r="U77" s="917" t="str">
        <f ca="1">IF(SUMPRODUCT(SUMIF(INDIRECT("'"&amp;O[O]&amp;"'!$a:$a"),$A77,INDIRECT("'"&amp;O[O]&amp;"'!"&amp;ADDRESS(1, COLUMN(T:T), 2)&amp;":"&amp;ADDRESS(1, COLUMN(T:T), 2))))=0, "", IFERROR(SUMPRODUCT(SUMIF(INDIRECT("'"&amp;O[O]&amp;"'!$a:$a"),$A77,INDIRECT("'"&amp;O[O]&amp;"'!"&amp;ADDRESS(1, COLUMN(T:T), 2)&amp;":"&amp;ADDRESS(1, COLUMN(T:T), 2)))),))</f>
        <v/>
      </c>
      <c r="V77" s="113" t="str">
        <f t="shared" ca="1" si="11"/>
        <v/>
      </c>
      <c r="W77" s="917" t="str">
        <f ca="1">IF(SUMPRODUCT(SUMIF(INDIRECT("'"&amp;O[O]&amp;"'!$a:$a"),$A77,INDIRECT("'"&amp;O[O]&amp;"'!"&amp;ADDRESS(1, COLUMN(U:U), 2)&amp;":"&amp;ADDRESS(1, COLUMN(U:U), 2))))=0, "", IFERROR(SUMPRODUCT(SUMIF(INDIRECT("'"&amp;O[O]&amp;"'!$a:$a"),$A77,INDIRECT("'"&amp;O[O]&amp;"'!"&amp;ADDRESS(1, COLUMN(U:U), 2)&amp;":"&amp;ADDRESS(1, COLUMN(U:U), 2)))),))</f>
        <v/>
      </c>
      <c r="X77" s="917" t="str">
        <f ca="1">IF(SUMPRODUCT(SUMIF(INDIRECT("'"&amp;O[O]&amp;"'!$a:$a"),$A77,INDIRECT("'"&amp;O[O]&amp;"'!"&amp;ADDRESS(1, COLUMN(V:V), 2)&amp;":"&amp;ADDRESS(1, COLUMN(V:V), 2))))=0, "", IFERROR(SUMPRODUCT(SUMIF(INDIRECT("'"&amp;O[O]&amp;"'!$a:$a"),$A77,INDIRECT("'"&amp;O[O]&amp;"'!"&amp;ADDRESS(1, COLUMN(V:V), 2)&amp;":"&amp;ADDRESS(1, COLUMN(V:V), 2)))),))</f>
        <v/>
      </c>
      <c r="Y77" s="917" t="str">
        <f ca="1">IF(SUMPRODUCT(SUMIF(INDIRECT("'"&amp;O[O]&amp;"'!$a:$a"),$A77,INDIRECT("'"&amp;O[O]&amp;"'!"&amp;ADDRESS(1, COLUMN(W:W), 2)&amp;":"&amp;ADDRESS(1, COLUMN(W:W), 2))))=0, "", IFERROR(SUMPRODUCT(SUMIF(INDIRECT("'"&amp;O[O]&amp;"'!$a:$a"),$A77,INDIRECT("'"&amp;O[O]&amp;"'!"&amp;ADDRESS(1, COLUMN(W:W), 2)&amp;":"&amp;ADDRESS(1, COLUMN(W:W), 2)))),))</f>
        <v/>
      </c>
      <c r="Z77" s="917" t="str">
        <f ca="1">IF(SUMPRODUCT(SUMIF(INDIRECT("'"&amp;O[O]&amp;"'!$a:$a"),$A77,INDIRECT("'"&amp;O[O]&amp;"'!"&amp;ADDRESS(1, COLUMN(X:X), 2)&amp;":"&amp;ADDRESS(1, COLUMN(X:X), 2))))=0, "", IFERROR(SUMPRODUCT(SUMIF(INDIRECT("'"&amp;O[O]&amp;"'!$a:$a"),$A77,INDIRECT("'"&amp;O[O]&amp;"'!"&amp;ADDRESS(1, COLUMN(X:X), 2)&amp;":"&amp;ADDRESS(1, COLUMN(X:X), 2)))),))</f>
        <v/>
      </c>
      <c r="AA77" s="917" t="str">
        <f ca="1">IF(SUMPRODUCT(SUMIF(INDIRECT("'"&amp;O[O]&amp;"'!$a:$a"),$A77,INDIRECT("'"&amp;O[O]&amp;"'!"&amp;ADDRESS(1, COLUMN(Y:Y), 2)&amp;":"&amp;ADDRESS(1, COLUMN(Y:Y), 2))))=0, "", IFERROR(SUMPRODUCT(SUMIF(INDIRECT("'"&amp;O[O]&amp;"'!$a:$a"),$A77,INDIRECT("'"&amp;O[O]&amp;"'!"&amp;ADDRESS(1, COLUMN(Y:Y), 2)&amp;":"&amp;ADDRESS(1, COLUMN(Y:Y), 2)))),))</f>
        <v/>
      </c>
      <c r="AB77" s="917" t="str">
        <f ca="1">IF(SUMPRODUCT(SUMIF(INDIRECT("'"&amp;O[O]&amp;"'!$a:$a"),$A77,INDIRECT("'"&amp;O[O]&amp;"'!"&amp;ADDRESS(1, COLUMN(Z:Z), 2)&amp;":"&amp;ADDRESS(1, COLUMN(Z:Z), 2))))=0, "", IFERROR(SUMPRODUCT(SUMIF(INDIRECT("'"&amp;O[O]&amp;"'!$a:$a"),$A77,INDIRECT("'"&amp;O[O]&amp;"'!"&amp;ADDRESS(1, COLUMN(Z:Z), 2)&amp;":"&amp;ADDRESS(1, COLUMN(Z:Z), 2)))),))</f>
        <v/>
      </c>
      <c r="AC77" s="917" t="str">
        <f ca="1">IF(SUMPRODUCT(SUMIF(INDIRECT("'"&amp;O[O]&amp;"'!$a:$a"),$A77,INDIRECT("'"&amp;O[O]&amp;"'!"&amp;ADDRESS(1, COLUMN(AA:AA), 2)&amp;":"&amp;ADDRESS(1, COLUMN(AA:AA), 2))))=0, "", IFERROR(SUMPRODUCT(SUMIF(INDIRECT("'"&amp;O[O]&amp;"'!$a:$a"),$A77,INDIRECT("'"&amp;O[O]&amp;"'!"&amp;ADDRESS(1, COLUMN(AA:AA), 2)&amp;":"&amp;ADDRESS(1, COLUMN(AA:AA), 2)))),))</f>
        <v/>
      </c>
      <c r="AD77" s="917" t="str">
        <f ca="1">IF(SUMPRODUCT(SUMIF(INDIRECT("'"&amp;O[O]&amp;"'!$a:$a"),$A77,INDIRECT("'"&amp;O[O]&amp;"'!"&amp;ADDRESS(1, COLUMN(AB:AB), 2)&amp;":"&amp;ADDRESS(1, COLUMN(AB:AB), 2))))=0, "", IFERROR(SUMPRODUCT(SUMIF(INDIRECT("'"&amp;O[O]&amp;"'!$a:$a"),$A77,INDIRECT("'"&amp;O[O]&amp;"'!"&amp;ADDRESS(1, COLUMN(AB:AB), 2)&amp;":"&amp;ADDRESS(1, COLUMN(AB:AB), 2)))),))</f>
        <v/>
      </c>
      <c r="AE77" s="917" t="str">
        <f ca="1">IF(SUMPRODUCT(SUMIF(INDIRECT("'"&amp;O[O]&amp;"'!$a:$a"),$A77,INDIRECT("'"&amp;O[O]&amp;"'!"&amp;ADDRESS(1, COLUMN(AC:AC), 2)&amp;":"&amp;ADDRESS(1, COLUMN(AC:AC), 2))))=0, "", IFERROR(SUMPRODUCT(SUMIF(INDIRECT("'"&amp;O[O]&amp;"'!$a:$a"),$A77,INDIRECT("'"&amp;O[O]&amp;"'!"&amp;ADDRESS(1, COLUMN(AC:AC), 2)&amp;":"&amp;ADDRESS(1, COLUMN(AC:AC), 2)))),))</f>
        <v/>
      </c>
      <c r="AF77" s="917" t="str">
        <f ca="1">IF(SUMPRODUCT(SUMIF(INDIRECT("'"&amp;O[O]&amp;"'!$a:$a"),$A77,INDIRECT("'"&amp;O[O]&amp;"'!"&amp;ADDRESS(1, COLUMN(AD:AD), 2)&amp;":"&amp;ADDRESS(1, COLUMN(AD:AD), 2))))=0, "", IFERROR(SUMPRODUCT(SUMIF(INDIRECT("'"&amp;O[O]&amp;"'!$a:$a"),$A77,INDIRECT("'"&amp;O[O]&amp;"'!"&amp;ADDRESS(1, COLUMN(AD:AD), 2)&amp;":"&amp;ADDRESS(1, COLUMN(AD:AD), 2)))),))</f>
        <v/>
      </c>
      <c r="AG77" s="917" t="str">
        <f ca="1">IF(SUMPRODUCT(SUMIF(INDIRECT("'"&amp;O[O]&amp;"'!$a:$a"),$A77,INDIRECT("'"&amp;O[O]&amp;"'!"&amp;ADDRESS(1, COLUMN(AE:AE), 2)&amp;":"&amp;ADDRESS(1, COLUMN(AE:AE), 2))))=0, "", IFERROR(SUMPRODUCT(SUMIF(INDIRECT("'"&amp;O[O]&amp;"'!$a:$a"),$A77,INDIRECT("'"&amp;O[O]&amp;"'!"&amp;ADDRESS(1, COLUMN(AE:AE), 2)&amp;":"&amp;ADDRESS(1, COLUMN(AE:AE), 2)))),))</f>
        <v/>
      </c>
      <c r="AH77" s="917" t="str">
        <f ca="1">IF(SUMPRODUCT(SUMIF(INDIRECT("'"&amp;O[O]&amp;"'!$a:$a"),$A77,INDIRECT("'"&amp;O[O]&amp;"'!"&amp;ADDRESS(1, COLUMN(AF:AF), 2)&amp;":"&amp;ADDRESS(1, COLUMN(AF:AF), 2))))=0, "", IFERROR(SUMPRODUCT(SUMIF(INDIRECT("'"&amp;O[O]&amp;"'!$a:$a"),$A77,INDIRECT("'"&amp;O[O]&amp;"'!"&amp;ADDRESS(1, COLUMN(AF:AF), 2)&amp;":"&amp;ADDRESS(1, COLUMN(AF:AF), 2)))),))</f>
        <v/>
      </c>
      <c r="AI77" s="917" t="str">
        <f ca="1">IF(SUMPRODUCT(SUMIF(INDIRECT("'"&amp;O[O]&amp;"'!$a:$a"),$A77,INDIRECT("'"&amp;O[O]&amp;"'!"&amp;ADDRESS(1, COLUMN(AG:AG), 2)&amp;":"&amp;ADDRESS(1, COLUMN(AG:AG), 2))))=0, "", IFERROR(SUMPRODUCT(SUMIF(INDIRECT("'"&amp;O[O]&amp;"'!$a:$a"),$A77,INDIRECT("'"&amp;O[O]&amp;"'!"&amp;ADDRESS(1, COLUMN(AG:AG), 2)&amp;":"&amp;ADDRESS(1, COLUMN(AG:AG), 2)))),))</f>
        <v/>
      </c>
      <c r="AJ77" s="917" t="str">
        <f ca="1">IF(SUMPRODUCT(SUMIF(INDIRECT("'"&amp;O[O]&amp;"'!$a:$a"),$A77,INDIRECT("'"&amp;O[O]&amp;"'!"&amp;ADDRESS(1, COLUMN(AH:AH), 2)&amp;":"&amp;ADDRESS(1, COLUMN(AH:AH), 2))))=0, "", IFERROR(SUMPRODUCT(SUMIF(INDIRECT("'"&amp;O[O]&amp;"'!$a:$a"),$A77,INDIRECT("'"&amp;O[O]&amp;"'!"&amp;ADDRESS(1, COLUMN(AH:AH), 2)&amp;":"&amp;ADDRESS(1, COLUMN(AH:AH), 2)))),))</f>
        <v/>
      </c>
      <c r="AK77" s="917" t="str">
        <f ca="1">IF(SUMPRODUCT(SUMIF(INDIRECT("'"&amp;O[O]&amp;"'!$a:$a"),$A77,INDIRECT("'"&amp;O[O]&amp;"'!"&amp;ADDRESS(1, COLUMN(AI:AI), 2)&amp;":"&amp;ADDRESS(1, COLUMN(AI:AI), 2))))=0, "", IFERROR(SUMPRODUCT(SUMIF(INDIRECT("'"&amp;O[O]&amp;"'!$a:$a"),$A77,INDIRECT("'"&amp;O[O]&amp;"'!"&amp;ADDRESS(1, COLUMN(AI:AI), 2)&amp;":"&amp;ADDRESS(1, COLUMN(AI:AI), 2)))),))</f>
        <v/>
      </c>
      <c r="AL77" s="919" t="str">
        <f ca="1">IF(SUMPRODUCT(SUMIF(INDIRECT("'"&amp;O[O]&amp;"'!$a:$a"),$A77,INDIRECT("'"&amp;O[O]&amp;"'!"&amp;ADDRESS(1, COLUMN(AJ:AJ), 2)&amp;":"&amp;ADDRESS(1, COLUMN(AJ:AJ), 2))))=0, "", IFERROR(SUMPRODUCT(SUMIF(INDIRECT("'"&amp;O[O]&amp;"'!$a:$a"),$A77,INDIRECT("'"&amp;O[O]&amp;"'!"&amp;ADDRESS(1, COLUMN(AJ:AJ), 2)&amp;":"&amp;ADDRESS(1, COLUMN(AJ:AJ), 2)))),))</f>
        <v/>
      </c>
    </row>
    <row r="78" spans="1:38" s="763" customFormat="1">
      <c r="A78" s="920" t="s">
        <v>401</v>
      </c>
      <c r="B78" s="921" t="s">
        <v>350</v>
      </c>
      <c r="C78" s="921"/>
      <c r="D78" s="921"/>
      <c r="E78" s="917" t="str">
        <f ca="1">IFERROR(IF(SUMPRODUCT(SUMIF(INDIRECT("'"&amp;O[O]&amp;"'!$a:$a"),$A78,INDIRECT("'"&amp;O[O]&amp;"'!"&amp;ADDRESS(1, COLUMN(F:F), 2)&amp;":"&amp;ADDRESS(1, COLUMN(F:F), 2))))=0, "", SUMPRODUCT(SUMIF(INDIRECT("'"&amp;O[O]&amp;"'!$a:$a"),$A78,INDIRECT("'"&amp;O[O]&amp;"'!"&amp;ADDRESS(1, COLUMN(F:F), 2)&amp;":"&amp;ADDRESS(1, COLUMN(F:F), 2))))),)</f>
        <v/>
      </c>
      <c r="F78" s="917" t="str">
        <f ca="1">IFERROR(IF(SUMPRODUCT(SUMIF(INDIRECT("'"&amp;O[O]&amp;"'!$a:$a"),$A78,INDIRECT("'"&amp;O[O]&amp;"'!"&amp;ADDRESS(1, COLUMN(G:G), 2)&amp;":"&amp;ADDRESS(1, COLUMN(G:G), 2))))=0, "", SUMPRODUCT(SUMIF(INDIRECT("'"&amp;O[O]&amp;"'!$a:$a"),$A78,INDIRECT("'"&amp;O[O]&amp;"'!"&amp;ADDRESS(1, COLUMN(G:G), 2)&amp;":"&amp;ADDRESS(1, COLUMN(G:G), 2))))),)</f>
        <v/>
      </c>
      <c r="G78" s="914">
        <f t="shared" ca="1" si="10"/>
        <v>28</v>
      </c>
      <c r="H78" s="917" t="str">
        <f ca="1">IFERROR(IF(SUMPRODUCT(SUMIF(INDIRECT("'"&amp;O[O]&amp;"'!$a:$a"),$A78,INDIRECT("'"&amp;O[O]&amp;"'!"&amp;ADDRESS(1, COLUMN(I:I), 2)&amp;":"&amp;ADDRESS(1, COLUMN(I:I), 2))))=0, "", SUMPRODUCT(SUMIF(INDIRECT("'"&amp;O[O]&amp;"'!$a:$a"),$A78,INDIRECT("'"&amp;O[O]&amp;"'!"&amp;ADDRESS(1, COLUMN(I:I), 2)&amp;":"&amp;ADDRESS(1, COLUMN(I:I), 2))))),)</f>
        <v/>
      </c>
      <c r="I78" s="917">
        <f ca="1">IFERROR(IF(SUMPRODUCT(SUMIF(INDIRECT("'"&amp;O[O]&amp;"'!$a:$a"),$A78,INDIRECT("'"&amp;O[O]&amp;"'!"&amp;ADDRESS(1, COLUMN(J:J), 2)&amp;":"&amp;ADDRESS(1, COLUMN(J:J), 2))))=0, "", SUMPRODUCT(SUMIF(INDIRECT("'"&amp;O[O]&amp;"'!$a:$a"),$A78,INDIRECT("'"&amp;O[O]&amp;"'!"&amp;ADDRESS(1, COLUMN(J:J), 2)&amp;":"&amp;ADDRESS(1, COLUMN(J:J), 2))))),)</f>
        <v>28</v>
      </c>
      <c r="J78" s="917" t="str">
        <f ca="1">IFERROR(IF(SUMPRODUCT(SUMIF(INDIRECT("'"&amp;O[O]&amp;"'!$a:$a"),$A78,INDIRECT("'"&amp;O[O]&amp;"'!"&amp;ADDRESS(1, COLUMN(K:K), 2)&amp;":"&amp;ADDRESS(1, COLUMN(K:K), 2))))=0, "", SUMPRODUCT(SUMIF(INDIRECT("'"&amp;O[O]&amp;"'!$a:$a"),$A78,INDIRECT("'"&amp;O[O]&amp;"'!"&amp;ADDRESS(1, COLUMN(K:K), 2)&amp;":"&amp;ADDRESS(1, COLUMN(K:K), 2))))),)</f>
        <v/>
      </c>
      <c r="K78" s="922" t="s">
        <v>776</v>
      </c>
      <c r="L78" s="922" t="s">
        <v>776</v>
      </c>
      <c r="M78" s="917" t="str">
        <f ca="1">IF(SUMPRODUCT(SUMIF(INDIRECT("'"&amp;O[O]&amp;"'!$a:$a"),$A78,INDIRECT("'"&amp;O[O]&amp;"'!"&amp;ADDRESS(1, COLUMN(L:L), 2)&amp;":"&amp;ADDRESS(1, COLUMN(L:L), 2))))=0, "", IFERROR(SUMPRODUCT(SUMIF(INDIRECT("'"&amp;O[O]&amp;"'!$a:$a"),$A78,INDIRECT("'"&amp;O[O]&amp;"'!"&amp;ADDRESS(1, COLUMN(L:L), 2)&amp;":"&amp;ADDRESS(1, COLUMN(L:L), 2)))),))</f>
        <v/>
      </c>
      <c r="N78" s="917" t="str">
        <f ca="1">IF(SUMPRODUCT(SUMIF(INDIRECT("'"&amp;O[O]&amp;"'!$a:$a"),$A78,INDIRECT("'"&amp;O[O]&amp;"'!"&amp;ADDRESS(1, COLUMN(M:M), 2)&amp;":"&amp;ADDRESS(1, COLUMN(M:M), 2))))=0, "", IFERROR(SUMPRODUCT(SUMIF(INDIRECT("'"&amp;O[O]&amp;"'!$a:$a"),$A78,INDIRECT("'"&amp;O[O]&amp;"'!"&amp;ADDRESS(1, COLUMN(M:M), 2)&amp;":"&amp;ADDRESS(1, COLUMN(M:M), 2)))),))</f>
        <v/>
      </c>
      <c r="O78" s="917" t="str">
        <f ca="1">IF(SUMPRODUCT(SUMIF(INDIRECT("'"&amp;O[O]&amp;"'!$a:$a"),$A78,INDIRECT("'"&amp;O[O]&amp;"'!"&amp;ADDRESS(1, COLUMN(N:N), 2)&amp;":"&amp;ADDRESS(1, COLUMN(N:N), 2))))=0, "", IFERROR(SUMPRODUCT(SUMIF(INDIRECT("'"&amp;O[O]&amp;"'!$a:$a"),$A78,INDIRECT("'"&amp;O[O]&amp;"'!"&amp;ADDRESS(1, COLUMN(N:N), 2)&amp;":"&amp;ADDRESS(1, COLUMN(N:N), 2)))),))</f>
        <v/>
      </c>
      <c r="P78" s="917" t="str">
        <f ca="1">IF(SUMPRODUCT(SUMIF(INDIRECT("'"&amp;O[O]&amp;"'!$a:$a"),$A78,INDIRECT("'"&amp;O[O]&amp;"'!"&amp;ADDRESS(1, COLUMN(O:O), 2)&amp;":"&amp;ADDRESS(1, COLUMN(O:O), 2))))=0, "", IFERROR(SUMPRODUCT(SUMIF(INDIRECT("'"&amp;O[O]&amp;"'!$a:$a"),$A78,INDIRECT("'"&amp;O[O]&amp;"'!"&amp;ADDRESS(1, COLUMN(O:O), 2)&amp;":"&amp;ADDRESS(1, COLUMN(O:O), 2)))),))</f>
        <v/>
      </c>
      <c r="Q78" s="917" t="str">
        <f ca="1">IF(SUMPRODUCT(SUMIF(INDIRECT("'"&amp;O[O]&amp;"'!$a:$a"),$A78,INDIRECT("'"&amp;O[O]&amp;"'!"&amp;ADDRESS(1, COLUMN(P:P), 2)&amp;":"&amp;ADDRESS(1, COLUMN(P:P), 2))))=0, "", IFERROR(SUMPRODUCT(SUMIF(INDIRECT("'"&amp;O[O]&amp;"'!$a:$a"),$A78,INDIRECT("'"&amp;O[O]&amp;"'!"&amp;ADDRESS(1, COLUMN(P:P), 2)&amp;":"&amp;ADDRESS(1, COLUMN(P:P), 2)))),))</f>
        <v/>
      </c>
      <c r="R78" s="917" t="str">
        <f ca="1">IF(SUMPRODUCT(SUMIF(INDIRECT("'"&amp;O[O]&amp;"'!$a:$a"),$A78,INDIRECT("'"&amp;O[O]&amp;"'!"&amp;ADDRESS(1, COLUMN(Q:Q), 2)&amp;":"&amp;ADDRESS(1, COLUMN(Q:Q), 2))))=0, "", IFERROR(SUMPRODUCT(SUMIF(INDIRECT("'"&amp;O[O]&amp;"'!$a:$a"),$A78,INDIRECT("'"&amp;O[O]&amp;"'!"&amp;ADDRESS(1, COLUMN(Q:Q), 2)&amp;":"&amp;ADDRESS(1, COLUMN(Q:Q), 2)))),))</f>
        <v/>
      </c>
      <c r="S78" s="917" t="str">
        <f ca="1">IF(SUMPRODUCT(SUMIF(INDIRECT("'"&amp;O[O]&amp;"'!$a:$a"),$A78,INDIRECT("'"&amp;O[O]&amp;"'!"&amp;ADDRESS(1, COLUMN(R:R), 2)&amp;":"&amp;ADDRESS(1, COLUMN(R:R), 2))))=0, "", IFERROR(SUMPRODUCT(SUMIF(INDIRECT("'"&amp;O[O]&amp;"'!$a:$a"),$A78,INDIRECT("'"&amp;O[O]&amp;"'!"&amp;ADDRESS(1, COLUMN(R:R), 2)&amp;":"&amp;ADDRESS(1, COLUMN(R:R), 2)))),))</f>
        <v/>
      </c>
      <c r="T78" s="917" t="str">
        <f ca="1">IF(SUMPRODUCT(SUMIF(INDIRECT("'"&amp;O[O]&amp;"'!$a:$a"),$A78,INDIRECT("'"&amp;O[O]&amp;"'!"&amp;ADDRESS(1, COLUMN(S:S), 2)&amp;":"&amp;ADDRESS(1, COLUMN(S:S), 2))))=0, "", IFERROR(SUMPRODUCT(SUMIF(INDIRECT("'"&amp;O[O]&amp;"'!$a:$a"),$A78,INDIRECT("'"&amp;O[O]&amp;"'!"&amp;ADDRESS(1, COLUMN(S:S), 2)&amp;":"&amp;ADDRESS(1, COLUMN(S:S), 2)))),))</f>
        <v/>
      </c>
      <c r="U78" s="917" t="str">
        <f ca="1">IF(SUMPRODUCT(SUMIF(INDIRECT("'"&amp;O[O]&amp;"'!$a:$a"),$A78,INDIRECT("'"&amp;O[O]&amp;"'!"&amp;ADDRESS(1, COLUMN(T:T), 2)&amp;":"&amp;ADDRESS(1, COLUMN(T:T), 2))))=0, "", IFERROR(SUMPRODUCT(SUMIF(INDIRECT("'"&amp;O[O]&amp;"'!$a:$a"),$A78,INDIRECT("'"&amp;O[O]&amp;"'!"&amp;ADDRESS(1, COLUMN(T:T), 2)&amp;":"&amp;ADDRESS(1, COLUMN(T:T), 2)))),))</f>
        <v/>
      </c>
      <c r="V78" s="113" t="str">
        <f t="shared" ca="1" si="11"/>
        <v/>
      </c>
      <c r="W78" s="917" t="str">
        <f ca="1">IF(SUMPRODUCT(SUMIF(INDIRECT("'"&amp;O[O]&amp;"'!$a:$a"),$A78,INDIRECT("'"&amp;O[O]&amp;"'!"&amp;ADDRESS(1, COLUMN(U:U), 2)&amp;":"&amp;ADDRESS(1, COLUMN(U:U), 2))))=0, "", IFERROR(SUMPRODUCT(SUMIF(INDIRECT("'"&amp;O[O]&amp;"'!$a:$a"),$A78,INDIRECT("'"&amp;O[O]&amp;"'!"&amp;ADDRESS(1, COLUMN(U:U), 2)&amp;":"&amp;ADDRESS(1, COLUMN(U:U), 2)))),))</f>
        <v/>
      </c>
      <c r="X78" s="917" t="str">
        <f ca="1">IF(SUMPRODUCT(SUMIF(INDIRECT("'"&amp;O[O]&amp;"'!$a:$a"),$A78,INDIRECT("'"&amp;O[O]&amp;"'!"&amp;ADDRESS(1, COLUMN(V:V), 2)&amp;":"&amp;ADDRESS(1, COLUMN(V:V), 2))))=0, "", IFERROR(SUMPRODUCT(SUMIF(INDIRECT("'"&amp;O[O]&amp;"'!$a:$a"),$A78,INDIRECT("'"&amp;O[O]&amp;"'!"&amp;ADDRESS(1, COLUMN(V:V), 2)&amp;":"&amp;ADDRESS(1, COLUMN(V:V), 2)))),))</f>
        <v/>
      </c>
      <c r="Y78" s="917" t="str">
        <f ca="1">IF(SUMPRODUCT(SUMIF(INDIRECT("'"&amp;O[O]&amp;"'!$a:$a"),$A78,INDIRECT("'"&amp;O[O]&amp;"'!"&amp;ADDRESS(1, COLUMN(W:W), 2)&amp;":"&amp;ADDRESS(1, COLUMN(W:W), 2))))=0, "", IFERROR(SUMPRODUCT(SUMIF(INDIRECT("'"&amp;O[O]&amp;"'!$a:$a"),$A78,INDIRECT("'"&amp;O[O]&amp;"'!"&amp;ADDRESS(1, COLUMN(W:W), 2)&amp;":"&amp;ADDRESS(1, COLUMN(W:W), 2)))),))</f>
        <v/>
      </c>
      <c r="Z78" s="917" t="str">
        <f ca="1">IF(SUMPRODUCT(SUMIF(INDIRECT("'"&amp;O[O]&amp;"'!$a:$a"),$A78,INDIRECT("'"&amp;O[O]&amp;"'!"&amp;ADDRESS(1, COLUMN(X:X), 2)&amp;":"&amp;ADDRESS(1, COLUMN(X:X), 2))))=0, "", IFERROR(SUMPRODUCT(SUMIF(INDIRECT("'"&amp;O[O]&amp;"'!$a:$a"),$A78,INDIRECT("'"&amp;O[O]&amp;"'!"&amp;ADDRESS(1, COLUMN(X:X), 2)&amp;":"&amp;ADDRESS(1, COLUMN(X:X), 2)))),))</f>
        <v/>
      </c>
      <c r="AA78" s="917" t="str">
        <f ca="1">IF(SUMPRODUCT(SUMIF(INDIRECT("'"&amp;O[O]&amp;"'!$a:$a"),$A78,INDIRECT("'"&amp;O[O]&amp;"'!"&amp;ADDRESS(1, COLUMN(Y:Y), 2)&amp;":"&amp;ADDRESS(1, COLUMN(Y:Y), 2))))=0, "", IFERROR(SUMPRODUCT(SUMIF(INDIRECT("'"&amp;O[O]&amp;"'!$a:$a"),$A78,INDIRECT("'"&amp;O[O]&amp;"'!"&amp;ADDRESS(1, COLUMN(Y:Y), 2)&amp;":"&amp;ADDRESS(1, COLUMN(Y:Y), 2)))),))</f>
        <v/>
      </c>
      <c r="AB78" s="917" t="str">
        <f ca="1">IF(SUMPRODUCT(SUMIF(INDIRECT("'"&amp;O[O]&amp;"'!$a:$a"),$A78,INDIRECT("'"&amp;O[O]&amp;"'!"&amp;ADDRESS(1, COLUMN(Z:Z), 2)&amp;":"&amp;ADDRESS(1, COLUMN(Z:Z), 2))))=0, "", IFERROR(SUMPRODUCT(SUMIF(INDIRECT("'"&amp;O[O]&amp;"'!$a:$a"),$A78,INDIRECT("'"&amp;O[O]&amp;"'!"&amp;ADDRESS(1, COLUMN(Z:Z), 2)&amp;":"&amp;ADDRESS(1, COLUMN(Z:Z), 2)))),))</f>
        <v/>
      </c>
      <c r="AC78" s="917" t="str">
        <f ca="1">IF(SUMPRODUCT(SUMIF(INDIRECT("'"&amp;O[O]&amp;"'!$a:$a"),$A78,INDIRECT("'"&amp;O[O]&amp;"'!"&amp;ADDRESS(1, COLUMN(AA:AA), 2)&amp;":"&amp;ADDRESS(1, COLUMN(AA:AA), 2))))=0, "", IFERROR(SUMPRODUCT(SUMIF(INDIRECT("'"&amp;O[O]&amp;"'!$a:$a"),$A78,INDIRECT("'"&amp;O[O]&amp;"'!"&amp;ADDRESS(1, COLUMN(AA:AA), 2)&amp;":"&amp;ADDRESS(1, COLUMN(AA:AA), 2)))),))</f>
        <v/>
      </c>
      <c r="AD78" s="917" t="str">
        <f ca="1">IF(SUMPRODUCT(SUMIF(INDIRECT("'"&amp;O[O]&amp;"'!$a:$a"),$A78,INDIRECT("'"&amp;O[O]&amp;"'!"&amp;ADDRESS(1, COLUMN(AB:AB), 2)&amp;":"&amp;ADDRESS(1, COLUMN(AB:AB), 2))))=0, "", IFERROR(SUMPRODUCT(SUMIF(INDIRECT("'"&amp;O[O]&amp;"'!$a:$a"),$A78,INDIRECT("'"&amp;O[O]&amp;"'!"&amp;ADDRESS(1, COLUMN(AB:AB), 2)&amp;":"&amp;ADDRESS(1, COLUMN(AB:AB), 2)))),))</f>
        <v/>
      </c>
      <c r="AE78" s="917" t="str">
        <f ca="1">IF(SUMPRODUCT(SUMIF(INDIRECT("'"&amp;O[O]&amp;"'!$a:$a"),$A78,INDIRECT("'"&amp;O[O]&amp;"'!"&amp;ADDRESS(1, COLUMN(AC:AC), 2)&amp;":"&amp;ADDRESS(1, COLUMN(AC:AC), 2))))=0, "", IFERROR(SUMPRODUCT(SUMIF(INDIRECT("'"&amp;O[O]&amp;"'!$a:$a"),$A78,INDIRECT("'"&amp;O[O]&amp;"'!"&amp;ADDRESS(1, COLUMN(AC:AC), 2)&amp;":"&amp;ADDRESS(1, COLUMN(AC:AC), 2)))),))</f>
        <v/>
      </c>
      <c r="AF78" s="917" t="str">
        <f ca="1">IF(SUMPRODUCT(SUMIF(INDIRECT("'"&amp;O[O]&amp;"'!$a:$a"),$A78,INDIRECT("'"&amp;O[O]&amp;"'!"&amp;ADDRESS(1, COLUMN(AD:AD), 2)&amp;":"&amp;ADDRESS(1, COLUMN(AD:AD), 2))))=0, "", IFERROR(SUMPRODUCT(SUMIF(INDIRECT("'"&amp;O[O]&amp;"'!$a:$a"),$A78,INDIRECT("'"&amp;O[O]&amp;"'!"&amp;ADDRESS(1, COLUMN(AD:AD), 2)&amp;":"&amp;ADDRESS(1, COLUMN(AD:AD), 2)))),))</f>
        <v/>
      </c>
      <c r="AG78" s="917" t="str">
        <f ca="1">IF(SUMPRODUCT(SUMIF(INDIRECT("'"&amp;O[O]&amp;"'!$a:$a"),$A78,INDIRECT("'"&amp;O[O]&amp;"'!"&amp;ADDRESS(1, COLUMN(AE:AE), 2)&amp;":"&amp;ADDRESS(1, COLUMN(AE:AE), 2))))=0, "", IFERROR(SUMPRODUCT(SUMIF(INDIRECT("'"&amp;O[O]&amp;"'!$a:$a"),$A78,INDIRECT("'"&amp;O[O]&amp;"'!"&amp;ADDRESS(1, COLUMN(AE:AE), 2)&amp;":"&amp;ADDRESS(1, COLUMN(AE:AE), 2)))),))</f>
        <v/>
      </c>
      <c r="AH78" s="917" t="str">
        <f ca="1">IF(SUMPRODUCT(SUMIF(INDIRECT("'"&amp;O[O]&amp;"'!$a:$a"),$A78,INDIRECT("'"&amp;O[O]&amp;"'!"&amp;ADDRESS(1, COLUMN(AF:AF), 2)&amp;":"&amp;ADDRESS(1, COLUMN(AF:AF), 2))))=0, "", IFERROR(SUMPRODUCT(SUMIF(INDIRECT("'"&amp;O[O]&amp;"'!$a:$a"),$A78,INDIRECT("'"&amp;O[O]&amp;"'!"&amp;ADDRESS(1, COLUMN(AF:AF), 2)&amp;":"&amp;ADDRESS(1, COLUMN(AF:AF), 2)))),))</f>
        <v/>
      </c>
      <c r="AI78" s="917" t="str">
        <f ca="1">IF(SUMPRODUCT(SUMIF(INDIRECT("'"&amp;O[O]&amp;"'!$a:$a"),$A78,INDIRECT("'"&amp;O[O]&amp;"'!"&amp;ADDRESS(1, COLUMN(AG:AG), 2)&amp;":"&amp;ADDRESS(1, COLUMN(AG:AG), 2))))=0, "", IFERROR(SUMPRODUCT(SUMIF(INDIRECT("'"&amp;O[O]&amp;"'!$a:$a"),$A78,INDIRECT("'"&amp;O[O]&amp;"'!"&amp;ADDRESS(1, COLUMN(AG:AG), 2)&amp;":"&amp;ADDRESS(1, COLUMN(AG:AG), 2)))),))</f>
        <v/>
      </c>
      <c r="AJ78" s="917" t="str">
        <f ca="1">IF(SUMPRODUCT(SUMIF(INDIRECT("'"&amp;O[O]&amp;"'!$a:$a"),$A78,INDIRECT("'"&amp;O[O]&amp;"'!"&amp;ADDRESS(1, COLUMN(AH:AH), 2)&amp;":"&amp;ADDRESS(1, COLUMN(AH:AH), 2))))=0, "", IFERROR(SUMPRODUCT(SUMIF(INDIRECT("'"&amp;O[O]&amp;"'!$a:$a"),$A78,INDIRECT("'"&amp;O[O]&amp;"'!"&amp;ADDRESS(1, COLUMN(AH:AH), 2)&amp;":"&amp;ADDRESS(1, COLUMN(AH:AH), 2)))),))</f>
        <v/>
      </c>
      <c r="AK78" s="917" t="str">
        <f ca="1">IF(SUMPRODUCT(SUMIF(INDIRECT("'"&amp;O[O]&amp;"'!$a:$a"),$A78,INDIRECT("'"&amp;O[O]&amp;"'!"&amp;ADDRESS(1, COLUMN(AI:AI), 2)&amp;":"&amp;ADDRESS(1, COLUMN(AI:AI), 2))))=0, "", IFERROR(SUMPRODUCT(SUMIF(INDIRECT("'"&amp;O[O]&amp;"'!$a:$a"),$A78,INDIRECT("'"&amp;O[O]&amp;"'!"&amp;ADDRESS(1, COLUMN(AI:AI), 2)&amp;":"&amp;ADDRESS(1, COLUMN(AI:AI), 2)))),))</f>
        <v/>
      </c>
      <c r="AL78" s="919" t="str">
        <f ca="1">IF(SUMPRODUCT(SUMIF(INDIRECT("'"&amp;O[O]&amp;"'!$a:$a"),$A78,INDIRECT("'"&amp;O[O]&amp;"'!"&amp;ADDRESS(1, COLUMN(AJ:AJ), 2)&amp;":"&amp;ADDRESS(1, COLUMN(AJ:AJ), 2))))=0, "", IFERROR(SUMPRODUCT(SUMIF(INDIRECT("'"&amp;O[O]&amp;"'!$a:$a"),$A78,INDIRECT("'"&amp;O[O]&amp;"'!"&amp;ADDRESS(1, COLUMN(AJ:AJ), 2)&amp;":"&amp;ADDRESS(1, COLUMN(AJ:AJ), 2)))),))</f>
        <v/>
      </c>
    </row>
    <row r="79" spans="1:38" s="763" customFormat="1">
      <c r="A79" s="920" t="s">
        <v>402</v>
      </c>
      <c r="B79" s="921" t="s">
        <v>43</v>
      </c>
      <c r="C79" s="921"/>
      <c r="D79" s="921"/>
      <c r="E79" s="917" t="str">
        <f ca="1">IFERROR(IF(SUMPRODUCT(SUMIF(INDIRECT("'"&amp;O[O]&amp;"'!$a:$a"),$A79,INDIRECT("'"&amp;O[O]&amp;"'!"&amp;ADDRESS(1, COLUMN(F:F), 2)&amp;":"&amp;ADDRESS(1, COLUMN(F:F), 2))))=0, "", SUMPRODUCT(SUMIF(INDIRECT("'"&amp;O[O]&amp;"'!$a:$a"),$A79,INDIRECT("'"&amp;O[O]&amp;"'!"&amp;ADDRESS(1, COLUMN(F:F), 2)&amp;":"&amp;ADDRESS(1, COLUMN(F:F), 2))))),)</f>
        <v/>
      </c>
      <c r="F79" s="917" t="str">
        <f ca="1">IFERROR(IF(SUMPRODUCT(SUMIF(INDIRECT("'"&amp;O[O]&amp;"'!$a:$a"),$A79,INDIRECT("'"&amp;O[O]&amp;"'!"&amp;ADDRESS(1, COLUMN(G:G), 2)&amp;":"&amp;ADDRESS(1, COLUMN(G:G), 2))))=0, "", SUMPRODUCT(SUMIF(INDIRECT("'"&amp;O[O]&amp;"'!$a:$a"),$A79,INDIRECT("'"&amp;O[O]&amp;"'!"&amp;ADDRESS(1, COLUMN(G:G), 2)&amp;":"&amp;ADDRESS(1, COLUMN(G:G), 2))))),)</f>
        <v/>
      </c>
      <c r="G79" s="914" t="str">
        <f t="shared" ca="1" si="10"/>
        <v/>
      </c>
      <c r="H79" s="917" t="str">
        <f ca="1">IFERROR(IF(SUMPRODUCT(SUMIF(INDIRECT("'"&amp;O[O]&amp;"'!$a:$a"),$A79,INDIRECT("'"&amp;O[O]&amp;"'!"&amp;ADDRESS(1, COLUMN(I:I), 2)&amp;":"&amp;ADDRESS(1, COLUMN(I:I), 2))))=0, "", SUMPRODUCT(SUMIF(INDIRECT("'"&amp;O[O]&amp;"'!$a:$a"),$A79,INDIRECT("'"&amp;O[O]&amp;"'!"&amp;ADDRESS(1, COLUMN(I:I), 2)&amp;":"&amp;ADDRESS(1, COLUMN(I:I), 2))))),)</f>
        <v/>
      </c>
      <c r="I79" s="917" t="str">
        <f ca="1">IFERROR(IF(SUMPRODUCT(SUMIF(INDIRECT("'"&amp;O[O]&amp;"'!$a:$a"),$A79,INDIRECT("'"&amp;O[O]&amp;"'!"&amp;ADDRESS(1, COLUMN(J:J), 2)&amp;":"&amp;ADDRESS(1, COLUMN(J:J), 2))))=0, "", SUMPRODUCT(SUMIF(INDIRECT("'"&amp;O[O]&amp;"'!$a:$a"),$A79,INDIRECT("'"&amp;O[O]&amp;"'!"&amp;ADDRESS(1, COLUMN(J:J), 2)&amp;":"&amp;ADDRESS(1, COLUMN(J:J), 2))))),)</f>
        <v/>
      </c>
      <c r="J79" s="917" t="str">
        <f ca="1">IFERROR(IF(SUMPRODUCT(SUMIF(INDIRECT("'"&amp;O[O]&amp;"'!$a:$a"),$A79,INDIRECT("'"&amp;O[O]&amp;"'!"&amp;ADDRESS(1, COLUMN(K:K), 2)&amp;":"&amp;ADDRESS(1, COLUMN(K:K), 2))))=0, "", SUMPRODUCT(SUMIF(INDIRECT("'"&amp;O[O]&amp;"'!$a:$a"),$A79,INDIRECT("'"&amp;O[O]&amp;"'!"&amp;ADDRESS(1, COLUMN(K:K), 2)&amp;":"&amp;ADDRESS(1, COLUMN(K:K), 2))))),)</f>
        <v/>
      </c>
      <c r="K79" s="922" t="s">
        <v>776</v>
      </c>
      <c r="L79" s="922" t="s">
        <v>776</v>
      </c>
      <c r="M79" s="917" t="str">
        <f ca="1">IF(SUMPRODUCT(SUMIF(INDIRECT("'"&amp;O[O]&amp;"'!$a:$a"),$A79,INDIRECT("'"&amp;O[O]&amp;"'!"&amp;ADDRESS(1, COLUMN(L:L), 2)&amp;":"&amp;ADDRESS(1, COLUMN(L:L), 2))))=0, "", IFERROR(SUMPRODUCT(SUMIF(INDIRECT("'"&amp;O[O]&amp;"'!$a:$a"),$A79,INDIRECT("'"&amp;O[O]&amp;"'!"&amp;ADDRESS(1, COLUMN(L:L), 2)&amp;":"&amp;ADDRESS(1, COLUMN(L:L), 2)))),))</f>
        <v/>
      </c>
      <c r="N79" s="917" t="str">
        <f ca="1">IF(SUMPRODUCT(SUMIF(INDIRECT("'"&amp;O[O]&amp;"'!$a:$a"),$A79,INDIRECT("'"&amp;O[O]&amp;"'!"&amp;ADDRESS(1, COLUMN(M:M), 2)&amp;":"&amp;ADDRESS(1, COLUMN(M:M), 2))))=0, "", IFERROR(SUMPRODUCT(SUMIF(INDIRECT("'"&amp;O[O]&amp;"'!$a:$a"),$A79,INDIRECT("'"&amp;O[O]&amp;"'!"&amp;ADDRESS(1, COLUMN(M:M), 2)&amp;":"&amp;ADDRESS(1, COLUMN(M:M), 2)))),))</f>
        <v/>
      </c>
      <c r="O79" s="917" t="str">
        <f ca="1">IF(SUMPRODUCT(SUMIF(INDIRECT("'"&amp;O[O]&amp;"'!$a:$a"),$A79,INDIRECT("'"&amp;O[O]&amp;"'!"&amp;ADDRESS(1, COLUMN(N:N), 2)&amp;":"&amp;ADDRESS(1, COLUMN(N:N), 2))))=0, "", IFERROR(SUMPRODUCT(SUMIF(INDIRECT("'"&amp;O[O]&amp;"'!$a:$a"),$A79,INDIRECT("'"&amp;O[O]&amp;"'!"&amp;ADDRESS(1, COLUMN(N:N), 2)&amp;":"&amp;ADDRESS(1, COLUMN(N:N), 2)))),))</f>
        <v/>
      </c>
      <c r="P79" s="917" t="str">
        <f ca="1">IF(SUMPRODUCT(SUMIF(INDIRECT("'"&amp;O[O]&amp;"'!$a:$a"),$A79,INDIRECT("'"&amp;O[O]&amp;"'!"&amp;ADDRESS(1, COLUMN(O:O), 2)&amp;":"&amp;ADDRESS(1, COLUMN(O:O), 2))))=0, "", IFERROR(SUMPRODUCT(SUMIF(INDIRECT("'"&amp;O[O]&amp;"'!$a:$a"),$A79,INDIRECT("'"&amp;O[O]&amp;"'!"&amp;ADDRESS(1, COLUMN(O:O), 2)&amp;":"&amp;ADDRESS(1, COLUMN(O:O), 2)))),))</f>
        <v/>
      </c>
      <c r="Q79" s="917" t="str">
        <f ca="1">IF(SUMPRODUCT(SUMIF(INDIRECT("'"&amp;O[O]&amp;"'!$a:$a"),$A79,INDIRECT("'"&amp;O[O]&amp;"'!"&amp;ADDRESS(1, COLUMN(P:P), 2)&amp;":"&amp;ADDRESS(1, COLUMN(P:P), 2))))=0, "", IFERROR(SUMPRODUCT(SUMIF(INDIRECT("'"&amp;O[O]&amp;"'!$a:$a"),$A79,INDIRECT("'"&amp;O[O]&amp;"'!"&amp;ADDRESS(1, COLUMN(P:P), 2)&amp;":"&amp;ADDRESS(1, COLUMN(P:P), 2)))),))</f>
        <v/>
      </c>
      <c r="R79" s="917" t="str">
        <f ca="1">IF(SUMPRODUCT(SUMIF(INDIRECT("'"&amp;O[O]&amp;"'!$a:$a"),$A79,INDIRECT("'"&amp;O[O]&amp;"'!"&amp;ADDRESS(1, COLUMN(Q:Q), 2)&amp;":"&amp;ADDRESS(1, COLUMN(Q:Q), 2))))=0, "", IFERROR(SUMPRODUCT(SUMIF(INDIRECT("'"&amp;O[O]&amp;"'!$a:$a"),$A79,INDIRECT("'"&amp;O[O]&amp;"'!"&amp;ADDRESS(1, COLUMN(Q:Q), 2)&amp;":"&amp;ADDRESS(1, COLUMN(Q:Q), 2)))),))</f>
        <v/>
      </c>
      <c r="S79" s="917" t="str">
        <f ca="1">IF(SUMPRODUCT(SUMIF(INDIRECT("'"&amp;O[O]&amp;"'!$a:$a"),$A79,INDIRECT("'"&amp;O[O]&amp;"'!"&amp;ADDRESS(1, COLUMN(R:R), 2)&amp;":"&amp;ADDRESS(1, COLUMN(R:R), 2))))=0, "", IFERROR(SUMPRODUCT(SUMIF(INDIRECT("'"&amp;O[O]&amp;"'!$a:$a"),$A79,INDIRECT("'"&amp;O[O]&amp;"'!"&amp;ADDRESS(1, COLUMN(R:R), 2)&amp;":"&amp;ADDRESS(1, COLUMN(R:R), 2)))),))</f>
        <v/>
      </c>
      <c r="T79" s="917" t="str">
        <f ca="1">IF(SUMPRODUCT(SUMIF(INDIRECT("'"&amp;O[O]&amp;"'!$a:$a"),$A79,INDIRECT("'"&amp;O[O]&amp;"'!"&amp;ADDRESS(1, COLUMN(S:S), 2)&amp;":"&amp;ADDRESS(1, COLUMN(S:S), 2))))=0, "", IFERROR(SUMPRODUCT(SUMIF(INDIRECT("'"&amp;O[O]&amp;"'!$a:$a"),$A79,INDIRECT("'"&amp;O[O]&amp;"'!"&amp;ADDRESS(1, COLUMN(S:S), 2)&amp;":"&amp;ADDRESS(1, COLUMN(S:S), 2)))),))</f>
        <v/>
      </c>
      <c r="U79" s="917" t="str">
        <f ca="1">IF(SUMPRODUCT(SUMIF(INDIRECT("'"&amp;O[O]&amp;"'!$a:$a"),$A79,INDIRECT("'"&amp;O[O]&amp;"'!"&amp;ADDRESS(1, COLUMN(T:T), 2)&amp;":"&amp;ADDRESS(1, COLUMN(T:T), 2))))=0, "", IFERROR(SUMPRODUCT(SUMIF(INDIRECT("'"&amp;O[O]&amp;"'!$a:$a"),$A79,INDIRECT("'"&amp;O[O]&amp;"'!"&amp;ADDRESS(1, COLUMN(T:T), 2)&amp;":"&amp;ADDRESS(1, COLUMN(T:T), 2)))),))</f>
        <v/>
      </c>
      <c r="V79" s="113" t="str">
        <f t="shared" ca="1" si="11"/>
        <v/>
      </c>
      <c r="W79" s="917" t="str">
        <f ca="1">IF(SUMPRODUCT(SUMIF(INDIRECT("'"&amp;O[O]&amp;"'!$a:$a"),$A79,INDIRECT("'"&amp;O[O]&amp;"'!"&amp;ADDRESS(1, COLUMN(U:U), 2)&amp;":"&amp;ADDRESS(1, COLUMN(U:U), 2))))=0, "", IFERROR(SUMPRODUCT(SUMIF(INDIRECT("'"&amp;O[O]&amp;"'!$a:$a"),$A79,INDIRECT("'"&amp;O[O]&amp;"'!"&amp;ADDRESS(1, COLUMN(U:U), 2)&amp;":"&amp;ADDRESS(1, COLUMN(U:U), 2)))),))</f>
        <v/>
      </c>
      <c r="X79" s="917" t="str">
        <f ca="1">IF(SUMPRODUCT(SUMIF(INDIRECT("'"&amp;O[O]&amp;"'!$a:$a"),$A79,INDIRECT("'"&amp;O[O]&amp;"'!"&amp;ADDRESS(1, COLUMN(V:V), 2)&amp;":"&amp;ADDRESS(1, COLUMN(V:V), 2))))=0, "", IFERROR(SUMPRODUCT(SUMIF(INDIRECT("'"&amp;O[O]&amp;"'!$a:$a"),$A79,INDIRECT("'"&amp;O[O]&amp;"'!"&amp;ADDRESS(1, COLUMN(V:V), 2)&amp;":"&amp;ADDRESS(1, COLUMN(V:V), 2)))),))</f>
        <v/>
      </c>
      <c r="Y79" s="917" t="str">
        <f ca="1">IF(SUMPRODUCT(SUMIF(INDIRECT("'"&amp;O[O]&amp;"'!$a:$a"),$A79,INDIRECT("'"&amp;O[O]&amp;"'!"&amp;ADDRESS(1, COLUMN(W:W), 2)&amp;":"&amp;ADDRESS(1, COLUMN(W:W), 2))))=0, "", IFERROR(SUMPRODUCT(SUMIF(INDIRECT("'"&amp;O[O]&amp;"'!$a:$a"),$A79,INDIRECT("'"&amp;O[O]&amp;"'!"&amp;ADDRESS(1, COLUMN(W:W), 2)&amp;":"&amp;ADDRESS(1, COLUMN(W:W), 2)))),))</f>
        <v/>
      </c>
      <c r="Z79" s="917" t="str">
        <f ca="1">IF(SUMPRODUCT(SUMIF(INDIRECT("'"&amp;O[O]&amp;"'!$a:$a"),$A79,INDIRECT("'"&amp;O[O]&amp;"'!"&amp;ADDRESS(1, COLUMN(X:X), 2)&amp;":"&amp;ADDRESS(1, COLUMN(X:X), 2))))=0, "", IFERROR(SUMPRODUCT(SUMIF(INDIRECT("'"&amp;O[O]&amp;"'!$a:$a"),$A79,INDIRECT("'"&amp;O[O]&amp;"'!"&amp;ADDRESS(1, COLUMN(X:X), 2)&amp;":"&amp;ADDRESS(1, COLUMN(X:X), 2)))),))</f>
        <v/>
      </c>
      <c r="AA79" s="917" t="str">
        <f ca="1">IF(SUMPRODUCT(SUMIF(INDIRECT("'"&amp;O[O]&amp;"'!$a:$a"),$A79,INDIRECT("'"&amp;O[O]&amp;"'!"&amp;ADDRESS(1, COLUMN(Y:Y), 2)&amp;":"&amp;ADDRESS(1, COLUMN(Y:Y), 2))))=0, "", IFERROR(SUMPRODUCT(SUMIF(INDIRECT("'"&amp;O[O]&amp;"'!$a:$a"),$A79,INDIRECT("'"&amp;O[O]&amp;"'!"&amp;ADDRESS(1, COLUMN(Y:Y), 2)&amp;":"&amp;ADDRESS(1, COLUMN(Y:Y), 2)))),))</f>
        <v/>
      </c>
      <c r="AB79" s="917" t="str">
        <f ca="1">IF(SUMPRODUCT(SUMIF(INDIRECT("'"&amp;O[O]&amp;"'!$a:$a"),$A79,INDIRECT("'"&amp;O[O]&amp;"'!"&amp;ADDRESS(1, COLUMN(Z:Z), 2)&amp;":"&amp;ADDRESS(1, COLUMN(Z:Z), 2))))=0, "", IFERROR(SUMPRODUCT(SUMIF(INDIRECT("'"&amp;O[O]&amp;"'!$a:$a"),$A79,INDIRECT("'"&amp;O[O]&amp;"'!"&amp;ADDRESS(1, COLUMN(Z:Z), 2)&amp;":"&amp;ADDRESS(1, COLUMN(Z:Z), 2)))),))</f>
        <v/>
      </c>
      <c r="AC79" s="917" t="str">
        <f ca="1">IF(SUMPRODUCT(SUMIF(INDIRECT("'"&amp;O[O]&amp;"'!$a:$a"),$A79,INDIRECT("'"&amp;O[O]&amp;"'!"&amp;ADDRESS(1, COLUMN(AA:AA), 2)&amp;":"&amp;ADDRESS(1, COLUMN(AA:AA), 2))))=0, "", IFERROR(SUMPRODUCT(SUMIF(INDIRECT("'"&amp;O[O]&amp;"'!$a:$a"),$A79,INDIRECT("'"&amp;O[O]&amp;"'!"&amp;ADDRESS(1, COLUMN(AA:AA), 2)&amp;":"&amp;ADDRESS(1, COLUMN(AA:AA), 2)))),))</f>
        <v/>
      </c>
      <c r="AD79" s="917" t="str">
        <f ca="1">IF(SUMPRODUCT(SUMIF(INDIRECT("'"&amp;O[O]&amp;"'!$a:$a"),$A79,INDIRECT("'"&amp;O[O]&amp;"'!"&amp;ADDRESS(1, COLUMN(AB:AB), 2)&amp;":"&amp;ADDRESS(1, COLUMN(AB:AB), 2))))=0, "", IFERROR(SUMPRODUCT(SUMIF(INDIRECT("'"&amp;O[O]&amp;"'!$a:$a"),$A79,INDIRECT("'"&amp;O[O]&amp;"'!"&amp;ADDRESS(1, COLUMN(AB:AB), 2)&amp;":"&amp;ADDRESS(1, COLUMN(AB:AB), 2)))),))</f>
        <v/>
      </c>
      <c r="AE79" s="917" t="str">
        <f ca="1">IF(SUMPRODUCT(SUMIF(INDIRECT("'"&amp;O[O]&amp;"'!$a:$a"),$A79,INDIRECT("'"&amp;O[O]&amp;"'!"&amp;ADDRESS(1, COLUMN(AC:AC), 2)&amp;":"&amp;ADDRESS(1, COLUMN(AC:AC), 2))))=0, "", IFERROR(SUMPRODUCT(SUMIF(INDIRECT("'"&amp;O[O]&amp;"'!$a:$a"),$A79,INDIRECT("'"&amp;O[O]&amp;"'!"&amp;ADDRESS(1, COLUMN(AC:AC), 2)&amp;":"&amp;ADDRESS(1, COLUMN(AC:AC), 2)))),))</f>
        <v/>
      </c>
      <c r="AF79" s="917" t="str">
        <f ca="1">IF(SUMPRODUCT(SUMIF(INDIRECT("'"&amp;O[O]&amp;"'!$a:$a"),$A79,INDIRECT("'"&amp;O[O]&amp;"'!"&amp;ADDRESS(1, COLUMN(AD:AD), 2)&amp;":"&amp;ADDRESS(1, COLUMN(AD:AD), 2))))=0, "", IFERROR(SUMPRODUCT(SUMIF(INDIRECT("'"&amp;O[O]&amp;"'!$a:$a"),$A79,INDIRECT("'"&amp;O[O]&amp;"'!"&amp;ADDRESS(1, COLUMN(AD:AD), 2)&amp;":"&amp;ADDRESS(1, COLUMN(AD:AD), 2)))),))</f>
        <v/>
      </c>
      <c r="AG79" s="917" t="str">
        <f ca="1">IF(SUMPRODUCT(SUMIF(INDIRECT("'"&amp;O[O]&amp;"'!$a:$a"),$A79,INDIRECT("'"&amp;O[O]&amp;"'!"&amp;ADDRESS(1, COLUMN(AE:AE), 2)&amp;":"&amp;ADDRESS(1, COLUMN(AE:AE), 2))))=0, "", IFERROR(SUMPRODUCT(SUMIF(INDIRECT("'"&amp;O[O]&amp;"'!$a:$a"),$A79,INDIRECT("'"&amp;O[O]&amp;"'!"&amp;ADDRESS(1, COLUMN(AE:AE), 2)&amp;":"&amp;ADDRESS(1, COLUMN(AE:AE), 2)))),))</f>
        <v/>
      </c>
      <c r="AH79" s="917" t="str">
        <f ca="1">IF(SUMPRODUCT(SUMIF(INDIRECT("'"&amp;O[O]&amp;"'!$a:$a"),$A79,INDIRECT("'"&amp;O[O]&amp;"'!"&amp;ADDRESS(1, COLUMN(AF:AF), 2)&amp;":"&amp;ADDRESS(1, COLUMN(AF:AF), 2))))=0, "", IFERROR(SUMPRODUCT(SUMIF(INDIRECT("'"&amp;O[O]&amp;"'!$a:$a"),$A79,INDIRECT("'"&amp;O[O]&amp;"'!"&amp;ADDRESS(1, COLUMN(AF:AF), 2)&amp;":"&amp;ADDRESS(1, COLUMN(AF:AF), 2)))),))</f>
        <v/>
      </c>
      <c r="AI79" s="917" t="str">
        <f ca="1">IF(SUMPRODUCT(SUMIF(INDIRECT("'"&amp;O[O]&amp;"'!$a:$a"),$A79,INDIRECT("'"&amp;O[O]&amp;"'!"&amp;ADDRESS(1, COLUMN(AG:AG), 2)&amp;":"&amp;ADDRESS(1, COLUMN(AG:AG), 2))))=0, "", IFERROR(SUMPRODUCT(SUMIF(INDIRECT("'"&amp;O[O]&amp;"'!$a:$a"),$A79,INDIRECT("'"&amp;O[O]&amp;"'!"&amp;ADDRESS(1, COLUMN(AG:AG), 2)&amp;":"&amp;ADDRESS(1, COLUMN(AG:AG), 2)))),))</f>
        <v/>
      </c>
      <c r="AJ79" s="917" t="str">
        <f ca="1">IF(SUMPRODUCT(SUMIF(INDIRECT("'"&amp;O[O]&amp;"'!$a:$a"),$A79,INDIRECT("'"&amp;O[O]&amp;"'!"&amp;ADDRESS(1, COLUMN(AH:AH), 2)&amp;":"&amp;ADDRESS(1, COLUMN(AH:AH), 2))))=0, "", IFERROR(SUMPRODUCT(SUMIF(INDIRECT("'"&amp;O[O]&amp;"'!$a:$a"),$A79,INDIRECT("'"&amp;O[O]&amp;"'!"&amp;ADDRESS(1, COLUMN(AH:AH), 2)&amp;":"&amp;ADDRESS(1, COLUMN(AH:AH), 2)))),))</f>
        <v/>
      </c>
      <c r="AK79" s="917" t="str">
        <f ca="1">IF(SUMPRODUCT(SUMIF(INDIRECT("'"&amp;O[O]&amp;"'!$a:$a"),$A79,INDIRECT("'"&amp;O[O]&amp;"'!"&amp;ADDRESS(1, COLUMN(AI:AI), 2)&amp;":"&amp;ADDRESS(1, COLUMN(AI:AI), 2))))=0, "", IFERROR(SUMPRODUCT(SUMIF(INDIRECT("'"&amp;O[O]&amp;"'!$a:$a"),$A79,INDIRECT("'"&amp;O[O]&amp;"'!"&amp;ADDRESS(1, COLUMN(AI:AI), 2)&amp;":"&amp;ADDRESS(1, COLUMN(AI:AI), 2)))),))</f>
        <v/>
      </c>
      <c r="AL79" s="919" t="str">
        <f ca="1">IF(SUMPRODUCT(SUMIF(INDIRECT("'"&amp;O[O]&amp;"'!$a:$a"),$A79,INDIRECT("'"&amp;O[O]&amp;"'!"&amp;ADDRESS(1, COLUMN(AJ:AJ), 2)&amp;":"&amp;ADDRESS(1, COLUMN(AJ:AJ), 2))))=0, "", IFERROR(SUMPRODUCT(SUMIF(INDIRECT("'"&amp;O[O]&amp;"'!$a:$a"),$A79,INDIRECT("'"&amp;O[O]&amp;"'!"&amp;ADDRESS(1, COLUMN(AJ:AJ), 2)&amp;":"&amp;ADDRESS(1, COLUMN(AJ:AJ), 2)))),))</f>
        <v/>
      </c>
    </row>
    <row r="80" spans="1:38" s="763" customFormat="1">
      <c r="A80" s="920" t="s">
        <v>888</v>
      </c>
      <c r="B80" s="921" t="s">
        <v>43</v>
      </c>
      <c r="C80" s="921"/>
      <c r="D80" s="921"/>
      <c r="E80" s="917" t="str">
        <f ca="1">IFERROR(IF(SUMPRODUCT(SUMIF(INDIRECT("'"&amp;O[O]&amp;"'!$a:$a"),$A80,INDIRECT("'"&amp;O[O]&amp;"'!"&amp;ADDRESS(1, COLUMN(F:F), 2)&amp;":"&amp;ADDRESS(1, COLUMN(F:F), 2))))=0, "", SUMPRODUCT(SUMIF(INDIRECT("'"&amp;O[O]&amp;"'!$a:$a"),$A80,INDIRECT("'"&amp;O[O]&amp;"'!"&amp;ADDRESS(1, COLUMN(F:F), 2)&amp;":"&amp;ADDRESS(1, COLUMN(F:F), 2))))),)</f>
        <v/>
      </c>
      <c r="F80" s="917" t="str">
        <f ca="1">IFERROR(IF(SUMPRODUCT(SUMIF(INDIRECT("'"&amp;O[O]&amp;"'!$a:$a"),$A80,INDIRECT("'"&amp;O[O]&amp;"'!"&amp;ADDRESS(1, COLUMN(G:G), 2)&amp;":"&amp;ADDRESS(1, COLUMN(G:G), 2))))=0, "", SUMPRODUCT(SUMIF(INDIRECT("'"&amp;O[O]&amp;"'!$a:$a"),$A80,INDIRECT("'"&amp;O[O]&amp;"'!"&amp;ADDRESS(1, COLUMN(G:G), 2)&amp;":"&amp;ADDRESS(1, COLUMN(G:G), 2))))),)</f>
        <v/>
      </c>
      <c r="G80" s="914">
        <f t="shared" ref="G80" ca="1" si="14">IF(SUM(H80:I80)=0, "", SUM(H80:I80))</f>
        <v>18</v>
      </c>
      <c r="H80" s="917" t="str">
        <f ca="1">IFERROR(IF(SUMPRODUCT(SUMIF(INDIRECT("'"&amp;O[O]&amp;"'!$a:$a"),$A80,INDIRECT("'"&amp;O[O]&amp;"'!"&amp;ADDRESS(1, COLUMN(I:I), 2)&amp;":"&amp;ADDRESS(1, COLUMN(I:I), 2))))=0, "", SUMPRODUCT(SUMIF(INDIRECT("'"&amp;O[O]&amp;"'!$a:$a"),$A80,INDIRECT("'"&amp;O[O]&amp;"'!"&amp;ADDRESS(1, COLUMN(I:I), 2)&amp;":"&amp;ADDRESS(1, COLUMN(I:I), 2))))),)</f>
        <v/>
      </c>
      <c r="I80" s="917">
        <f ca="1">IFERROR(IF(SUMPRODUCT(SUMIF(INDIRECT("'"&amp;O[O]&amp;"'!$a:$a"),$A80,INDIRECT("'"&amp;O[O]&amp;"'!"&amp;ADDRESS(1, COLUMN(J:J), 2)&amp;":"&amp;ADDRESS(1, COLUMN(J:J), 2))))=0, "", SUMPRODUCT(SUMIF(INDIRECT("'"&amp;O[O]&amp;"'!$a:$a"),$A80,INDIRECT("'"&amp;O[O]&amp;"'!"&amp;ADDRESS(1, COLUMN(J:J), 2)&amp;":"&amp;ADDRESS(1, COLUMN(J:J), 2))))),)</f>
        <v>18</v>
      </c>
      <c r="J80" s="917" t="str">
        <f ca="1">IFERROR(IF(SUMPRODUCT(SUMIF(INDIRECT("'"&amp;O[O]&amp;"'!$a:$a"),$A80,INDIRECT("'"&amp;O[O]&amp;"'!"&amp;ADDRESS(1, COLUMN(K:K), 2)&amp;":"&amp;ADDRESS(1, COLUMN(K:K), 2))))=0, "", SUMPRODUCT(SUMIF(INDIRECT("'"&amp;O[O]&amp;"'!$a:$a"),$A80,INDIRECT("'"&amp;O[O]&amp;"'!"&amp;ADDRESS(1, COLUMN(K:K), 2)&amp;":"&amp;ADDRESS(1, COLUMN(K:K), 2))))),)</f>
        <v/>
      </c>
      <c r="K80" s="922" t="s">
        <v>776</v>
      </c>
      <c r="L80" s="922" t="s">
        <v>776</v>
      </c>
      <c r="M80" s="917" t="str">
        <f ca="1">IF(SUMPRODUCT(SUMIF(INDIRECT("'"&amp;O[O]&amp;"'!$a:$a"),$A80,INDIRECT("'"&amp;O[O]&amp;"'!"&amp;ADDRESS(1, COLUMN(L:L), 2)&amp;":"&amp;ADDRESS(1, COLUMN(L:L), 2))))=0, "", IFERROR(SUMPRODUCT(SUMIF(INDIRECT("'"&amp;O[O]&amp;"'!$a:$a"),$A80,INDIRECT("'"&amp;O[O]&amp;"'!"&amp;ADDRESS(1, COLUMN(L:L), 2)&amp;":"&amp;ADDRESS(1, COLUMN(L:L), 2)))),))</f>
        <v/>
      </c>
      <c r="N80" s="917" t="str">
        <f ca="1">IF(SUMPRODUCT(SUMIF(INDIRECT("'"&amp;O[O]&amp;"'!$a:$a"),$A80,INDIRECT("'"&amp;O[O]&amp;"'!"&amp;ADDRESS(1, COLUMN(M:M), 2)&amp;":"&amp;ADDRESS(1, COLUMN(M:M), 2))))=0, "", IFERROR(SUMPRODUCT(SUMIF(INDIRECT("'"&amp;O[O]&amp;"'!$a:$a"),$A80,INDIRECT("'"&amp;O[O]&amp;"'!"&amp;ADDRESS(1, COLUMN(M:M), 2)&amp;":"&amp;ADDRESS(1, COLUMN(M:M), 2)))),))</f>
        <v/>
      </c>
      <c r="O80" s="917" t="str">
        <f ca="1">IF(SUMPRODUCT(SUMIF(INDIRECT("'"&amp;O[O]&amp;"'!$a:$a"),$A80,INDIRECT("'"&amp;O[O]&amp;"'!"&amp;ADDRESS(1, COLUMN(N:N), 2)&amp;":"&amp;ADDRESS(1, COLUMN(N:N), 2))))=0, "", IFERROR(SUMPRODUCT(SUMIF(INDIRECT("'"&amp;O[O]&amp;"'!$a:$a"),$A80,INDIRECT("'"&amp;O[O]&amp;"'!"&amp;ADDRESS(1, COLUMN(N:N), 2)&amp;":"&amp;ADDRESS(1, COLUMN(N:N), 2)))),))</f>
        <v/>
      </c>
      <c r="P80" s="917" t="str">
        <f ca="1">IF(SUMPRODUCT(SUMIF(INDIRECT("'"&amp;O[O]&amp;"'!$a:$a"),$A80,INDIRECT("'"&amp;O[O]&amp;"'!"&amp;ADDRESS(1, COLUMN(O:O), 2)&amp;":"&amp;ADDRESS(1, COLUMN(O:O), 2))))=0, "", IFERROR(SUMPRODUCT(SUMIF(INDIRECT("'"&amp;O[O]&amp;"'!$a:$a"),$A80,INDIRECT("'"&amp;O[O]&amp;"'!"&amp;ADDRESS(1, COLUMN(O:O), 2)&amp;":"&amp;ADDRESS(1, COLUMN(O:O), 2)))),))</f>
        <v/>
      </c>
      <c r="Q80" s="917" t="str">
        <f ca="1">IF(SUMPRODUCT(SUMIF(INDIRECT("'"&amp;O[O]&amp;"'!$a:$a"),$A80,INDIRECT("'"&amp;O[O]&amp;"'!"&amp;ADDRESS(1, COLUMN(P:P), 2)&amp;":"&amp;ADDRESS(1, COLUMN(P:P), 2))))=0, "", IFERROR(SUMPRODUCT(SUMIF(INDIRECT("'"&amp;O[O]&amp;"'!$a:$a"),$A80,INDIRECT("'"&amp;O[O]&amp;"'!"&amp;ADDRESS(1, COLUMN(P:P), 2)&amp;":"&amp;ADDRESS(1, COLUMN(P:P), 2)))),))</f>
        <v/>
      </c>
      <c r="R80" s="917" t="str">
        <f ca="1">IF(SUMPRODUCT(SUMIF(INDIRECT("'"&amp;O[O]&amp;"'!$a:$a"),$A80,INDIRECT("'"&amp;O[O]&amp;"'!"&amp;ADDRESS(1, COLUMN(Q:Q), 2)&amp;":"&amp;ADDRESS(1, COLUMN(Q:Q), 2))))=0, "", IFERROR(SUMPRODUCT(SUMIF(INDIRECT("'"&amp;O[O]&amp;"'!$a:$a"),$A80,INDIRECT("'"&amp;O[O]&amp;"'!"&amp;ADDRESS(1, COLUMN(Q:Q), 2)&amp;":"&amp;ADDRESS(1, COLUMN(Q:Q), 2)))),))</f>
        <v/>
      </c>
      <c r="S80" s="917" t="str">
        <f ca="1">IF(SUMPRODUCT(SUMIF(INDIRECT("'"&amp;O[O]&amp;"'!$a:$a"),$A80,INDIRECT("'"&amp;O[O]&amp;"'!"&amp;ADDRESS(1, COLUMN(R:R), 2)&amp;":"&amp;ADDRESS(1, COLUMN(R:R), 2))))=0, "", IFERROR(SUMPRODUCT(SUMIF(INDIRECT("'"&amp;O[O]&amp;"'!$a:$a"),$A80,INDIRECT("'"&amp;O[O]&amp;"'!"&amp;ADDRESS(1, COLUMN(R:R), 2)&amp;":"&amp;ADDRESS(1, COLUMN(R:R), 2)))),))</f>
        <v/>
      </c>
      <c r="T80" s="917" t="str">
        <f ca="1">IF(SUMPRODUCT(SUMIF(INDIRECT("'"&amp;O[O]&amp;"'!$a:$a"),$A80,INDIRECT("'"&amp;O[O]&amp;"'!"&amp;ADDRESS(1, COLUMN(S:S), 2)&amp;":"&amp;ADDRESS(1, COLUMN(S:S), 2))))=0, "", IFERROR(SUMPRODUCT(SUMIF(INDIRECT("'"&amp;O[O]&amp;"'!$a:$a"),$A80,INDIRECT("'"&amp;O[O]&amp;"'!"&amp;ADDRESS(1, COLUMN(S:S), 2)&amp;":"&amp;ADDRESS(1, COLUMN(S:S), 2)))),))</f>
        <v/>
      </c>
      <c r="U80" s="917" t="str">
        <f ca="1">IF(SUMPRODUCT(SUMIF(INDIRECT("'"&amp;O[O]&amp;"'!$a:$a"),$A80,INDIRECT("'"&amp;O[O]&amp;"'!"&amp;ADDRESS(1, COLUMN(T:T), 2)&amp;":"&amp;ADDRESS(1, COLUMN(T:T), 2))))=0, "", IFERROR(SUMPRODUCT(SUMIF(INDIRECT("'"&amp;O[O]&amp;"'!$a:$a"),$A80,INDIRECT("'"&amp;O[O]&amp;"'!"&amp;ADDRESS(1, COLUMN(T:T), 2)&amp;":"&amp;ADDRESS(1, COLUMN(T:T), 2)))),))</f>
        <v/>
      </c>
      <c r="V80" s="113" t="str">
        <f t="shared" ref="V80" ca="1" si="15">IF(SUM(W80:X80)=0, "", SUM(W80:X80))</f>
        <v/>
      </c>
      <c r="W80" s="917" t="str">
        <f ca="1">IF(SUMPRODUCT(SUMIF(INDIRECT("'"&amp;O[O]&amp;"'!$a:$a"),$A80,INDIRECT("'"&amp;O[O]&amp;"'!"&amp;ADDRESS(1, COLUMN(U:U), 2)&amp;":"&amp;ADDRESS(1, COLUMN(U:U), 2))))=0, "", IFERROR(SUMPRODUCT(SUMIF(INDIRECT("'"&amp;O[O]&amp;"'!$a:$a"),$A80,INDIRECT("'"&amp;O[O]&amp;"'!"&amp;ADDRESS(1, COLUMN(U:U), 2)&amp;":"&amp;ADDRESS(1, COLUMN(U:U), 2)))),))</f>
        <v/>
      </c>
      <c r="X80" s="917" t="str">
        <f ca="1">IF(SUMPRODUCT(SUMIF(INDIRECT("'"&amp;O[O]&amp;"'!$a:$a"),$A80,INDIRECT("'"&amp;O[O]&amp;"'!"&amp;ADDRESS(1, COLUMN(V:V), 2)&amp;":"&amp;ADDRESS(1, COLUMN(V:V), 2))))=0, "", IFERROR(SUMPRODUCT(SUMIF(INDIRECT("'"&amp;O[O]&amp;"'!$a:$a"),$A80,INDIRECT("'"&amp;O[O]&amp;"'!"&amp;ADDRESS(1, COLUMN(V:V), 2)&amp;":"&amp;ADDRESS(1, COLUMN(V:V), 2)))),))</f>
        <v/>
      </c>
      <c r="Y80" s="917" t="str">
        <f ca="1">IF(SUMPRODUCT(SUMIF(INDIRECT("'"&amp;O[O]&amp;"'!$a:$a"),$A80,INDIRECT("'"&amp;O[O]&amp;"'!"&amp;ADDRESS(1, COLUMN(W:W), 2)&amp;":"&amp;ADDRESS(1, COLUMN(W:W), 2))))=0, "", IFERROR(SUMPRODUCT(SUMIF(INDIRECT("'"&amp;O[O]&amp;"'!$a:$a"),$A80,INDIRECT("'"&amp;O[O]&amp;"'!"&amp;ADDRESS(1, COLUMN(W:W), 2)&amp;":"&amp;ADDRESS(1, COLUMN(W:W), 2)))),))</f>
        <v/>
      </c>
      <c r="Z80" s="917" t="str">
        <f ca="1">IF(SUMPRODUCT(SUMIF(INDIRECT("'"&amp;O[O]&amp;"'!$a:$a"),$A80,INDIRECT("'"&amp;O[O]&amp;"'!"&amp;ADDRESS(1, COLUMN(X:X), 2)&amp;":"&amp;ADDRESS(1, COLUMN(X:X), 2))))=0, "", IFERROR(SUMPRODUCT(SUMIF(INDIRECT("'"&amp;O[O]&amp;"'!$a:$a"),$A80,INDIRECT("'"&amp;O[O]&amp;"'!"&amp;ADDRESS(1, COLUMN(X:X), 2)&amp;":"&amp;ADDRESS(1, COLUMN(X:X), 2)))),))</f>
        <v/>
      </c>
      <c r="AA80" s="917" t="str">
        <f ca="1">IF(SUMPRODUCT(SUMIF(INDIRECT("'"&amp;O[O]&amp;"'!$a:$a"),$A80,INDIRECT("'"&amp;O[O]&amp;"'!"&amp;ADDRESS(1, COLUMN(Y:Y), 2)&amp;":"&amp;ADDRESS(1, COLUMN(Y:Y), 2))))=0, "", IFERROR(SUMPRODUCT(SUMIF(INDIRECT("'"&amp;O[O]&amp;"'!$a:$a"),$A80,INDIRECT("'"&amp;O[O]&amp;"'!"&amp;ADDRESS(1, COLUMN(Y:Y), 2)&amp;":"&amp;ADDRESS(1, COLUMN(Y:Y), 2)))),))</f>
        <v/>
      </c>
      <c r="AB80" s="917" t="str">
        <f ca="1">IF(SUMPRODUCT(SUMIF(INDIRECT("'"&amp;O[O]&amp;"'!$a:$a"),$A80,INDIRECT("'"&amp;O[O]&amp;"'!"&amp;ADDRESS(1, COLUMN(Z:Z), 2)&amp;":"&amp;ADDRESS(1, COLUMN(Z:Z), 2))))=0, "", IFERROR(SUMPRODUCT(SUMIF(INDIRECT("'"&amp;O[O]&amp;"'!$a:$a"),$A80,INDIRECT("'"&amp;O[O]&amp;"'!"&amp;ADDRESS(1, COLUMN(Z:Z), 2)&amp;":"&amp;ADDRESS(1, COLUMN(Z:Z), 2)))),))</f>
        <v/>
      </c>
      <c r="AC80" s="917" t="str">
        <f ca="1">IF(SUMPRODUCT(SUMIF(INDIRECT("'"&amp;O[O]&amp;"'!$a:$a"),$A80,INDIRECT("'"&amp;O[O]&amp;"'!"&amp;ADDRESS(1, COLUMN(AA:AA), 2)&amp;":"&amp;ADDRESS(1, COLUMN(AA:AA), 2))))=0, "", IFERROR(SUMPRODUCT(SUMIF(INDIRECT("'"&amp;O[O]&amp;"'!$a:$a"),$A80,INDIRECT("'"&amp;O[O]&amp;"'!"&amp;ADDRESS(1, COLUMN(AA:AA), 2)&amp;":"&amp;ADDRESS(1, COLUMN(AA:AA), 2)))),))</f>
        <v/>
      </c>
      <c r="AD80" s="917" t="str">
        <f ca="1">IF(SUMPRODUCT(SUMIF(INDIRECT("'"&amp;O[O]&amp;"'!$a:$a"),$A80,INDIRECT("'"&amp;O[O]&amp;"'!"&amp;ADDRESS(1, COLUMN(AB:AB), 2)&amp;":"&amp;ADDRESS(1, COLUMN(AB:AB), 2))))=0, "", IFERROR(SUMPRODUCT(SUMIF(INDIRECT("'"&amp;O[O]&amp;"'!$a:$a"),$A80,INDIRECT("'"&amp;O[O]&amp;"'!"&amp;ADDRESS(1, COLUMN(AB:AB), 2)&amp;":"&amp;ADDRESS(1, COLUMN(AB:AB), 2)))),))</f>
        <v/>
      </c>
      <c r="AE80" s="917" t="str">
        <f ca="1">IF(SUMPRODUCT(SUMIF(INDIRECT("'"&amp;O[O]&amp;"'!$a:$a"),$A80,INDIRECT("'"&amp;O[O]&amp;"'!"&amp;ADDRESS(1, COLUMN(AC:AC), 2)&amp;":"&amp;ADDRESS(1, COLUMN(AC:AC), 2))))=0, "", IFERROR(SUMPRODUCT(SUMIF(INDIRECT("'"&amp;O[O]&amp;"'!$a:$a"),$A80,INDIRECT("'"&amp;O[O]&amp;"'!"&amp;ADDRESS(1, COLUMN(AC:AC), 2)&amp;":"&amp;ADDRESS(1, COLUMN(AC:AC), 2)))),))</f>
        <v/>
      </c>
      <c r="AF80" s="917" t="str">
        <f ca="1">IF(SUMPRODUCT(SUMIF(INDIRECT("'"&amp;O[O]&amp;"'!$a:$a"),$A80,INDIRECT("'"&amp;O[O]&amp;"'!"&amp;ADDRESS(1, COLUMN(AD:AD), 2)&amp;":"&amp;ADDRESS(1, COLUMN(AD:AD), 2))))=0, "", IFERROR(SUMPRODUCT(SUMIF(INDIRECT("'"&amp;O[O]&amp;"'!$a:$a"),$A80,INDIRECT("'"&amp;O[O]&amp;"'!"&amp;ADDRESS(1, COLUMN(AD:AD), 2)&amp;":"&amp;ADDRESS(1, COLUMN(AD:AD), 2)))),))</f>
        <v/>
      </c>
      <c r="AG80" s="917" t="str">
        <f ca="1">IF(SUMPRODUCT(SUMIF(INDIRECT("'"&amp;O[O]&amp;"'!$a:$a"),$A80,INDIRECT("'"&amp;O[O]&amp;"'!"&amp;ADDRESS(1, COLUMN(AE:AE), 2)&amp;":"&amp;ADDRESS(1, COLUMN(AE:AE), 2))))=0, "", IFERROR(SUMPRODUCT(SUMIF(INDIRECT("'"&amp;O[O]&amp;"'!$a:$a"),$A80,INDIRECT("'"&amp;O[O]&amp;"'!"&amp;ADDRESS(1, COLUMN(AE:AE), 2)&amp;":"&amp;ADDRESS(1, COLUMN(AE:AE), 2)))),))</f>
        <v/>
      </c>
      <c r="AH80" s="917" t="str">
        <f ca="1">IF(SUMPRODUCT(SUMIF(INDIRECT("'"&amp;O[O]&amp;"'!$a:$a"),$A80,INDIRECT("'"&amp;O[O]&amp;"'!"&amp;ADDRESS(1, COLUMN(AF:AF), 2)&amp;":"&amp;ADDRESS(1, COLUMN(AF:AF), 2))))=0, "", IFERROR(SUMPRODUCT(SUMIF(INDIRECT("'"&amp;O[O]&amp;"'!$a:$a"),$A80,INDIRECT("'"&amp;O[O]&amp;"'!"&amp;ADDRESS(1, COLUMN(AF:AF), 2)&amp;":"&amp;ADDRESS(1, COLUMN(AF:AF), 2)))),))</f>
        <v/>
      </c>
      <c r="AI80" s="917" t="str">
        <f ca="1">IF(SUMPRODUCT(SUMIF(INDIRECT("'"&amp;O[O]&amp;"'!$a:$a"),$A80,INDIRECT("'"&amp;O[O]&amp;"'!"&amp;ADDRESS(1, COLUMN(AG:AG), 2)&amp;":"&amp;ADDRESS(1, COLUMN(AG:AG), 2))))=0, "", IFERROR(SUMPRODUCT(SUMIF(INDIRECT("'"&amp;O[O]&amp;"'!$a:$a"),$A80,INDIRECT("'"&amp;O[O]&amp;"'!"&amp;ADDRESS(1, COLUMN(AG:AG), 2)&amp;":"&amp;ADDRESS(1, COLUMN(AG:AG), 2)))),))</f>
        <v/>
      </c>
      <c r="AJ80" s="917" t="str">
        <f ca="1">IF(SUMPRODUCT(SUMIF(INDIRECT("'"&amp;O[O]&amp;"'!$a:$a"),$A80,INDIRECT("'"&amp;O[O]&amp;"'!"&amp;ADDRESS(1, COLUMN(AH:AH), 2)&amp;":"&amp;ADDRESS(1, COLUMN(AH:AH), 2))))=0, "", IFERROR(SUMPRODUCT(SUMIF(INDIRECT("'"&amp;O[O]&amp;"'!$a:$a"),$A80,INDIRECT("'"&amp;O[O]&amp;"'!"&amp;ADDRESS(1, COLUMN(AH:AH), 2)&amp;":"&amp;ADDRESS(1, COLUMN(AH:AH), 2)))),))</f>
        <v/>
      </c>
      <c r="AK80" s="917" t="str">
        <f ca="1">IF(SUMPRODUCT(SUMIF(INDIRECT("'"&amp;O[O]&amp;"'!$a:$a"),$A80,INDIRECT("'"&amp;O[O]&amp;"'!"&amp;ADDRESS(1, COLUMN(AI:AI), 2)&amp;":"&amp;ADDRESS(1, COLUMN(AI:AI), 2))))=0, "", IFERROR(SUMPRODUCT(SUMIF(INDIRECT("'"&amp;O[O]&amp;"'!$a:$a"),$A80,INDIRECT("'"&amp;O[O]&amp;"'!"&amp;ADDRESS(1, COLUMN(AI:AI), 2)&amp;":"&amp;ADDRESS(1, COLUMN(AI:AI), 2)))),))</f>
        <v/>
      </c>
      <c r="AL80" s="919" t="str">
        <f ca="1">IF(SUMPRODUCT(SUMIF(INDIRECT("'"&amp;O[O]&amp;"'!$a:$a"),$A80,INDIRECT("'"&amp;O[O]&amp;"'!"&amp;ADDRESS(1, COLUMN(AJ:AJ), 2)&amp;":"&amp;ADDRESS(1, COLUMN(AJ:AJ), 2))))=0, "", IFERROR(SUMPRODUCT(SUMIF(INDIRECT("'"&amp;O[O]&amp;"'!$a:$a"),$A80,INDIRECT("'"&amp;O[O]&amp;"'!"&amp;ADDRESS(1, COLUMN(AJ:AJ), 2)&amp;":"&amp;ADDRESS(1, COLUMN(AJ:AJ), 2)))),))</f>
        <v/>
      </c>
    </row>
    <row r="81" spans="1:38" s="763" customFormat="1">
      <c r="A81" s="920" t="s">
        <v>414</v>
      </c>
      <c r="B81" s="921" t="s">
        <v>350</v>
      </c>
      <c r="C81" s="921"/>
      <c r="D81" s="921"/>
      <c r="E81" s="917" t="str">
        <f ca="1">IFERROR(IF(SUMPRODUCT(SUMIF(INDIRECT("'"&amp;O[O]&amp;"'!$a:$a"),$A81,INDIRECT("'"&amp;O[O]&amp;"'!"&amp;ADDRESS(1, COLUMN(F:F), 2)&amp;":"&amp;ADDRESS(1, COLUMN(F:F), 2))))=0, "", SUMPRODUCT(SUMIF(INDIRECT("'"&amp;O[O]&amp;"'!$a:$a"),$A81,INDIRECT("'"&amp;O[O]&amp;"'!"&amp;ADDRESS(1, COLUMN(F:F), 2)&amp;":"&amp;ADDRESS(1, COLUMN(F:F), 2))))),)</f>
        <v/>
      </c>
      <c r="F81" s="917" t="str">
        <f ca="1">IFERROR(IF(SUMPRODUCT(SUMIF(INDIRECT("'"&amp;O[O]&amp;"'!$a:$a"),$A81,INDIRECT("'"&amp;O[O]&amp;"'!"&amp;ADDRESS(1, COLUMN(G:G), 2)&amp;":"&amp;ADDRESS(1, COLUMN(G:G), 2))))=0, "", SUMPRODUCT(SUMIF(INDIRECT("'"&amp;O[O]&amp;"'!$a:$a"),$A81,INDIRECT("'"&amp;O[O]&amp;"'!"&amp;ADDRESS(1, COLUMN(G:G), 2)&amp;":"&amp;ADDRESS(1, COLUMN(G:G), 2))))),)</f>
        <v/>
      </c>
      <c r="G81" s="914">
        <f t="shared" ca="1" si="10"/>
        <v>32</v>
      </c>
      <c r="H81" s="917" t="str">
        <f ca="1">IFERROR(IF(SUMPRODUCT(SUMIF(INDIRECT("'"&amp;O[O]&amp;"'!$a:$a"),$A81,INDIRECT("'"&amp;O[O]&amp;"'!"&amp;ADDRESS(1, COLUMN(I:I), 2)&amp;":"&amp;ADDRESS(1, COLUMN(I:I), 2))))=0, "", SUMPRODUCT(SUMIF(INDIRECT("'"&amp;O[O]&amp;"'!$a:$a"),$A81,INDIRECT("'"&amp;O[O]&amp;"'!"&amp;ADDRESS(1, COLUMN(I:I), 2)&amp;":"&amp;ADDRESS(1, COLUMN(I:I), 2))))),)</f>
        <v/>
      </c>
      <c r="I81" s="917">
        <f ca="1">IFERROR(IF(SUMPRODUCT(SUMIF(INDIRECT("'"&amp;O[O]&amp;"'!$a:$a"),$A81,INDIRECT("'"&amp;O[O]&amp;"'!"&amp;ADDRESS(1, COLUMN(J:J), 2)&amp;":"&amp;ADDRESS(1, COLUMN(J:J), 2))))=0, "", SUMPRODUCT(SUMIF(INDIRECT("'"&amp;O[O]&amp;"'!$a:$a"),$A81,INDIRECT("'"&amp;O[O]&amp;"'!"&amp;ADDRESS(1, COLUMN(J:J), 2)&amp;":"&amp;ADDRESS(1, COLUMN(J:J), 2))))),)</f>
        <v>32</v>
      </c>
      <c r="J81" s="917" t="str">
        <f ca="1">IFERROR(IF(SUMPRODUCT(SUMIF(INDIRECT("'"&amp;O[O]&amp;"'!$a:$a"),$A81,INDIRECT("'"&amp;O[O]&amp;"'!"&amp;ADDRESS(1, COLUMN(K:K), 2)&amp;":"&amp;ADDRESS(1, COLUMN(K:K), 2))))=0, "", SUMPRODUCT(SUMIF(INDIRECT("'"&amp;O[O]&amp;"'!$a:$a"),$A81,INDIRECT("'"&amp;O[O]&amp;"'!"&amp;ADDRESS(1, COLUMN(K:K), 2)&amp;":"&amp;ADDRESS(1, COLUMN(K:K), 2))))),)</f>
        <v/>
      </c>
      <c r="K81" s="922" t="s">
        <v>776</v>
      </c>
      <c r="L81" s="922" t="s">
        <v>776</v>
      </c>
      <c r="M81" s="917" t="str">
        <f ca="1">IF(SUMPRODUCT(SUMIF(INDIRECT("'"&amp;O[O]&amp;"'!$a:$a"),$A81,INDIRECT("'"&amp;O[O]&amp;"'!"&amp;ADDRESS(1, COLUMN(L:L), 2)&amp;":"&amp;ADDRESS(1, COLUMN(L:L), 2))))=0, "", IFERROR(SUMPRODUCT(SUMIF(INDIRECT("'"&amp;O[O]&amp;"'!$a:$a"),$A81,INDIRECT("'"&amp;O[O]&amp;"'!"&amp;ADDRESS(1, COLUMN(L:L), 2)&amp;":"&amp;ADDRESS(1, COLUMN(L:L), 2)))),))</f>
        <v/>
      </c>
      <c r="N81" s="917" t="str">
        <f ca="1">IF(SUMPRODUCT(SUMIF(INDIRECT("'"&amp;O[O]&amp;"'!$a:$a"),$A81,INDIRECT("'"&amp;O[O]&amp;"'!"&amp;ADDRESS(1, COLUMN(M:M), 2)&amp;":"&amp;ADDRESS(1, COLUMN(M:M), 2))))=0, "", IFERROR(SUMPRODUCT(SUMIF(INDIRECT("'"&amp;O[O]&amp;"'!$a:$a"),$A81,INDIRECT("'"&amp;O[O]&amp;"'!"&amp;ADDRESS(1, COLUMN(M:M), 2)&amp;":"&amp;ADDRESS(1, COLUMN(M:M), 2)))),))</f>
        <v/>
      </c>
      <c r="O81" s="917" t="str">
        <f ca="1">IF(SUMPRODUCT(SUMIF(INDIRECT("'"&amp;O[O]&amp;"'!$a:$a"),$A81,INDIRECT("'"&amp;O[O]&amp;"'!"&amp;ADDRESS(1, COLUMN(N:N), 2)&amp;":"&amp;ADDRESS(1, COLUMN(N:N), 2))))=0, "", IFERROR(SUMPRODUCT(SUMIF(INDIRECT("'"&amp;O[O]&amp;"'!$a:$a"),$A81,INDIRECT("'"&amp;O[O]&amp;"'!"&amp;ADDRESS(1, COLUMN(N:N), 2)&amp;":"&amp;ADDRESS(1, COLUMN(N:N), 2)))),))</f>
        <v/>
      </c>
      <c r="P81" s="917" t="str">
        <f ca="1">IF(SUMPRODUCT(SUMIF(INDIRECT("'"&amp;O[O]&amp;"'!$a:$a"),$A81,INDIRECT("'"&amp;O[O]&amp;"'!"&amp;ADDRESS(1, COLUMN(O:O), 2)&amp;":"&amp;ADDRESS(1, COLUMN(O:O), 2))))=0, "", IFERROR(SUMPRODUCT(SUMIF(INDIRECT("'"&amp;O[O]&amp;"'!$a:$a"),$A81,INDIRECT("'"&amp;O[O]&amp;"'!"&amp;ADDRESS(1, COLUMN(O:O), 2)&amp;":"&amp;ADDRESS(1, COLUMN(O:O), 2)))),))</f>
        <v/>
      </c>
      <c r="Q81" s="917" t="str">
        <f ca="1">IF(SUMPRODUCT(SUMIF(INDIRECT("'"&amp;O[O]&amp;"'!$a:$a"),$A81,INDIRECT("'"&amp;O[O]&amp;"'!"&amp;ADDRESS(1, COLUMN(P:P), 2)&amp;":"&amp;ADDRESS(1, COLUMN(P:P), 2))))=0, "", IFERROR(SUMPRODUCT(SUMIF(INDIRECT("'"&amp;O[O]&amp;"'!$a:$a"),$A81,INDIRECT("'"&amp;O[O]&amp;"'!"&amp;ADDRESS(1, COLUMN(P:P), 2)&amp;":"&amp;ADDRESS(1, COLUMN(P:P), 2)))),))</f>
        <v/>
      </c>
      <c r="R81" s="917" t="str">
        <f ca="1">IF(SUMPRODUCT(SUMIF(INDIRECT("'"&amp;O[O]&amp;"'!$a:$a"),$A81,INDIRECT("'"&amp;O[O]&amp;"'!"&amp;ADDRESS(1, COLUMN(Q:Q), 2)&amp;":"&amp;ADDRESS(1, COLUMN(Q:Q), 2))))=0, "", IFERROR(SUMPRODUCT(SUMIF(INDIRECT("'"&amp;O[O]&amp;"'!$a:$a"),$A81,INDIRECT("'"&amp;O[O]&amp;"'!"&amp;ADDRESS(1, COLUMN(Q:Q), 2)&amp;":"&amp;ADDRESS(1, COLUMN(Q:Q), 2)))),))</f>
        <v/>
      </c>
      <c r="S81" s="917" t="str">
        <f ca="1">IF(SUMPRODUCT(SUMIF(INDIRECT("'"&amp;O[O]&amp;"'!$a:$a"),$A81,INDIRECT("'"&amp;O[O]&amp;"'!"&amp;ADDRESS(1, COLUMN(R:R), 2)&amp;":"&amp;ADDRESS(1, COLUMN(R:R), 2))))=0, "", IFERROR(SUMPRODUCT(SUMIF(INDIRECT("'"&amp;O[O]&amp;"'!$a:$a"),$A81,INDIRECT("'"&amp;O[O]&amp;"'!"&amp;ADDRESS(1, COLUMN(R:R), 2)&amp;":"&amp;ADDRESS(1, COLUMN(R:R), 2)))),))</f>
        <v/>
      </c>
      <c r="T81" s="917" t="str">
        <f ca="1">IF(SUMPRODUCT(SUMIF(INDIRECT("'"&amp;O[O]&amp;"'!$a:$a"),$A81,INDIRECT("'"&amp;O[O]&amp;"'!"&amp;ADDRESS(1, COLUMN(S:S), 2)&amp;":"&amp;ADDRESS(1, COLUMN(S:S), 2))))=0, "", IFERROR(SUMPRODUCT(SUMIF(INDIRECT("'"&amp;O[O]&amp;"'!$a:$a"),$A81,INDIRECT("'"&amp;O[O]&amp;"'!"&amp;ADDRESS(1, COLUMN(S:S), 2)&amp;":"&amp;ADDRESS(1, COLUMN(S:S), 2)))),))</f>
        <v/>
      </c>
      <c r="U81" s="917" t="str">
        <f ca="1">IF(SUMPRODUCT(SUMIF(INDIRECT("'"&amp;O[O]&amp;"'!$a:$a"),$A81,INDIRECT("'"&amp;O[O]&amp;"'!"&amp;ADDRESS(1, COLUMN(T:T), 2)&amp;":"&amp;ADDRESS(1, COLUMN(T:T), 2))))=0, "", IFERROR(SUMPRODUCT(SUMIF(INDIRECT("'"&amp;O[O]&amp;"'!$a:$a"),$A81,INDIRECT("'"&amp;O[O]&amp;"'!"&amp;ADDRESS(1, COLUMN(T:T), 2)&amp;":"&amp;ADDRESS(1, COLUMN(T:T), 2)))),))</f>
        <v/>
      </c>
      <c r="V81" s="113" t="str">
        <f t="shared" ca="1" si="11"/>
        <v/>
      </c>
      <c r="W81" s="917" t="str">
        <f ca="1">IF(SUMPRODUCT(SUMIF(INDIRECT("'"&amp;O[O]&amp;"'!$a:$a"),$A81,INDIRECT("'"&amp;O[O]&amp;"'!"&amp;ADDRESS(1, COLUMN(U:U), 2)&amp;":"&amp;ADDRESS(1, COLUMN(U:U), 2))))=0, "", IFERROR(SUMPRODUCT(SUMIF(INDIRECT("'"&amp;O[O]&amp;"'!$a:$a"),$A81,INDIRECT("'"&amp;O[O]&amp;"'!"&amp;ADDRESS(1, COLUMN(U:U), 2)&amp;":"&amp;ADDRESS(1, COLUMN(U:U), 2)))),))</f>
        <v/>
      </c>
      <c r="X81" s="917" t="str">
        <f ca="1">IF(SUMPRODUCT(SUMIF(INDIRECT("'"&amp;O[O]&amp;"'!$a:$a"),$A81,INDIRECT("'"&amp;O[O]&amp;"'!"&amp;ADDRESS(1, COLUMN(V:V), 2)&amp;":"&amp;ADDRESS(1, COLUMN(V:V), 2))))=0, "", IFERROR(SUMPRODUCT(SUMIF(INDIRECT("'"&amp;O[O]&amp;"'!$a:$a"),$A81,INDIRECT("'"&amp;O[O]&amp;"'!"&amp;ADDRESS(1, COLUMN(V:V), 2)&amp;":"&amp;ADDRESS(1, COLUMN(V:V), 2)))),))</f>
        <v/>
      </c>
      <c r="Y81" s="917" t="str">
        <f ca="1">IF(SUMPRODUCT(SUMIF(INDIRECT("'"&amp;O[O]&amp;"'!$a:$a"),$A81,INDIRECT("'"&amp;O[O]&amp;"'!"&amp;ADDRESS(1, COLUMN(W:W), 2)&amp;":"&amp;ADDRESS(1, COLUMN(W:W), 2))))=0, "", IFERROR(SUMPRODUCT(SUMIF(INDIRECT("'"&amp;O[O]&amp;"'!$a:$a"),$A81,INDIRECT("'"&amp;O[O]&amp;"'!"&amp;ADDRESS(1, COLUMN(W:W), 2)&amp;":"&amp;ADDRESS(1, COLUMN(W:W), 2)))),))</f>
        <v/>
      </c>
      <c r="Z81" s="917" t="str">
        <f ca="1">IF(SUMPRODUCT(SUMIF(INDIRECT("'"&amp;O[O]&amp;"'!$a:$a"),$A81,INDIRECT("'"&amp;O[O]&amp;"'!"&amp;ADDRESS(1, COLUMN(X:X), 2)&amp;":"&amp;ADDRESS(1, COLUMN(X:X), 2))))=0, "", IFERROR(SUMPRODUCT(SUMIF(INDIRECT("'"&amp;O[O]&amp;"'!$a:$a"),$A81,INDIRECT("'"&amp;O[O]&amp;"'!"&amp;ADDRESS(1, COLUMN(X:X), 2)&amp;":"&amp;ADDRESS(1, COLUMN(X:X), 2)))),))</f>
        <v/>
      </c>
      <c r="AA81" s="917" t="str">
        <f ca="1">IF(SUMPRODUCT(SUMIF(INDIRECT("'"&amp;O[O]&amp;"'!$a:$a"),$A81,INDIRECT("'"&amp;O[O]&amp;"'!"&amp;ADDRESS(1, COLUMN(Y:Y), 2)&amp;":"&amp;ADDRESS(1, COLUMN(Y:Y), 2))))=0, "", IFERROR(SUMPRODUCT(SUMIF(INDIRECT("'"&amp;O[O]&amp;"'!$a:$a"),$A81,INDIRECT("'"&amp;O[O]&amp;"'!"&amp;ADDRESS(1, COLUMN(Y:Y), 2)&amp;":"&amp;ADDRESS(1, COLUMN(Y:Y), 2)))),))</f>
        <v/>
      </c>
      <c r="AB81" s="917" t="str">
        <f ca="1">IF(SUMPRODUCT(SUMIF(INDIRECT("'"&amp;O[O]&amp;"'!$a:$a"),$A81,INDIRECT("'"&amp;O[O]&amp;"'!"&amp;ADDRESS(1, COLUMN(Z:Z), 2)&amp;":"&amp;ADDRESS(1, COLUMN(Z:Z), 2))))=0, "", IFERROR(SUMPRODUCT(SUMIF(INDIRECT("'"&amp;O[O]&amp;"'!$a:$a"),$A81,INDIRECT("'"&amp;O[O]&amp;"'!"&amp;ADDRESS(1, COLUMN(Z:Z), 2)&amp;":"&amp;ADDRESS(1, COLUMN(Z:Z), 2)))),))</f>
        <v/>
      </c>
      <c r="AC81" s="917" t="str">
        <f ca="1">IF(SUMPRODUCT(SUMIF(INDIRECT("'"&amp;O[O]&amp;"'!$a:$a"),$A81,INDIRECT("'"&amp;O[O]&amp;"'!"&amp;ADDRESS(1, COLUMN(AA:AA), 2)&amp;":"&amp;ADDRESS(1, COLUMN(AA:AA), 2))))=0, "", IFERROR(SUMPRODUCT(SUMIF(INDIRECT("'"&amp;O[O]&amp;"'!$a:$a"),$A81,INDIRECT("'"&amp;O[O]&amp;"'!"&amp;ADDRESS(1, COLUMN(AA:AA), 2)&amp;":"&amp;ADDRESS(1, COLUMN(AA:AA), 2)))),))</f>
        <v/>
      </c>
      <c r="AD81" s="917" t="str">
        <f ca="1">IF(SUMPRODUCT(SUMIF(INDIRECT("'"&amp;O[O]&amp;"'!$a:$a"),$A81,INDIRECT("'"&amp;O[O]&amp;"'!"&amp;ADDRESS(1, COLUMN(AB:AB), 2)&amp;":"&amp;ADDRESS(1, COLUMN(AB:AB), 2))))=0, "", IFERROR(SUMPRODUCT(SUMIF(INDIRECT("'"&amp;O[O]&amp;"'!$a:$a"),$A81,INDIRECT("'"&amp;O[O]&amp;"'!"&amp;ADDRESS(1, COLUMN(AB:AB), 2)&amp;":"&amp;ADDRESS(1, COLUMN(AB:AB), 2)))),))</f>
        <v/>
      </c>
      <c r="AE81" s="917" t="str">
        <f ca="1">IF(SUMPRODUCT(SUMIF(INDIRECT("'"&amp;O[O]&amp;"'!$a:$a"),$A81,INDIRECT("'"&amp;O[O]&amp;"'!"&amp;ADDRESS(1, COLUMN(AC:AC), 2)&amp;":"&amp;ADDRESS(1, COLUMN(AC:AC), 2))))=0, "", IFERROR(SUMPRODUCT(SUMIF(INDIRECT("'"&amp;O[O]&amp;"'!$a:$a"),$A81,INDIRECT("'"&amp;O[O]&amp;"'!"&amp;ADDRESS(1, COLUMN(AC:AC), 2)&amp;":"&amp;ADDRESS(1, COLUMN(AC:AC), 2)))),))</f>
        <v/>
      </c>
      <c r="AF81" s="917" t="str">
        <f ca="1">IF(SUMPRODUCT(SUMIF(INDIRECT("'"&amp;O[O]&amp;"'!$a:$a"),$A81,INDIRECT("'"&amp;O[O]&amp;"'!"&amp;ADDRESS(1, COLUMN(AD:AD), 2)&amp;":"&amp;ADDRESS(1, COLUMN(AD:AD), 2))))=0, "", IFERROR(SUMPRODUCT(SUMIF(INDIRECT("'"&amp;O[O]&amp;"'!$a:$a"),$A81,INDIRECT("'"&amp;O[O]&amp;"'!"&amp;ADDRESS(1, COLUMN(AD:AD), 2)&amp;":"&amp;ADDRESS(1, COLUMN(AD:AD), 2)))),))</f>
        <v/>
      </c>
      <c r="AG81" s="917" t="str">
        <f ca="1">IF(SUMPRODUCT(SUMIF(INDIRECT("'"&amp;O[O]&amp;"'!$a:$a"),$A81,INDIRECT("'"&amp;O[O]&amp;"'!"&amp;ADDRESS(1, COLUMN(AE:AE), 2)&amp;":"&amp;ADDRESS(1, COLUMN(AE:AE), 2))))=0, "", IFERROR(SUMPRODUCT(SUMIF(INDIRECT("'"&amp;O[O]&amp;"'!$a:$a"),$A81,INDIRECT("'"&amp;O[O]&amp;"'!"&amp;ADDRESS(1, COLUMN(AE:AE), 2)&amp;":"&amp;ADDRESS(1, COLUMN(AE:AE), 2)))),))</f>
        <v/>
      </c>
      <c r="AH81" s="917" t="str">
        <f ca="1">IF(SUMPRODUCT(SUMIF(INDIRECT("'"&amp;O[O]&amp;"'!$a:$a"),$A81,INDIRECT("'"&amp;O[O]&amp;"'!"&amp;ADDRESS(1, COLUMN(AF:AF), 2)&amp;":"&amp;ADDRESS(1, COLUMN(AF:AF), 2))))=0, "", IFERROR(SUMPRODUCT(SUMIF(INDIRECT("'"&amp;O[O]&amp;"'!$a:$a"),$A81,INDIRECT("'"&amp;O[O]&amp;"'!"&amp;ADDRESS(1, COLUMN(AF:AF), 2)&amp;":"&amp;ADDRESS(1, COLUMN(AF:AF), 2)))),))</f>
        <v/>
      </c>
      <c r="AI81" s="917" t="str">
        <f ca="1">IF(SUMPRODUCT(SUMIF(INDIRECT("'"&amp;O[O]&amp;"'!$a:$a"),$A81,INDIRECT("'"&amp;O[O]&amp;"'!"&amp;ADDRESS(1, COLUMN(AG:AG), 2)&amp;":"&amp;ADDRESS(1, COLUMN(AG:AG), 2))))=0, "", IFERROR(SUMPRODUCT(SUMIF(INDIRECT("'"&amp;O[O]&amp;"'!$a:$a"),$A81,INDIRECT("'"&amp;O[O]&amp;"'!"&amp;ADDRESS(1, COLUMN(AG:AG), 2)&amp;":"&amp;ADDRESS(1, COLUMN(AG:AG), 2)))),))</f>
        <v/>
      </c>
      <c r="AJ81" s="917" t="str">
        <f ca="1">IF(SUMPRODUCT(SUMIF(INDIRECT("'"&amp;O[O]&amp;"'!$a:$a"),$A81,INDIRECT("'"&amp;O[O]&amp;"'!"&amp;ADDRESS(1, COLUMN(AH:AH), 2)&amp;":"&amp;ADDRESS(1, COLUMN(AH:AH), 2))))=0, "", IFERROR(SUMPRODUCT(SUMIF(INDIRECT("'"&amp;O[O]&amp;"'!$a:$a"),$A81,INDIRECT("'"&amp;O[O]&amp;"'!"&amp;ADDRESS(1, COLUMN(AH:AH), 2)&amp;":"&amp;ADDRESS(1, COLUMN(AH:AH), 2)))),))</f>
        <v/>
      </c>
      <c r="AK81" s="917" t="str">
        <f ca="1">IF(SUMPRODUCT(SUMIF(INDIRECT("'"&amp;O[O]&amp;"'!$a:$a"),$A81,INDIRECT("'"&amp;O[O]&amp;"'!"&amp;ADDRESS(1, COLUMN(AI:AI), 2)&amp;":"&amp;ADDRESS(1, COLUMN(AI:AI), 2))))=0, "", IFERROR(SUMPRODUCT(SUMIF(INDIRECT("'"&amp;O[O]&amp;"'!$a:$a"),$A81,INDIRECT("'"&amp;O[O]&amp;"'!"&amp;ADDRESS(1, COLUMN(AI:AI), 2)&amp;":"&amp;ADDRESS(1, COLUMN(AI:AI), 2)))),))</f>
        <v/>
      </c>
      <c r="AL81" s="919" t="str">
        <f ca="1">IF(SUMPRODUCT(SUMIF(INDIRECT("'"&amp;O[O]&amp;"'!$a:$a"),$A81,INDIRECT("'"&amp;O[O]&amp;"'!"&amp;ADDRESS(1, COLUMN(AJ:AJ), 2)&amp;":"&amp;ADDRESS(1, COLUMN(AJ:AJ), 2))))=0, "", IFERROR(SUMPRODUCT(SUMIF(INDIRECT("'"&amp;O[O]&amp;"'!$a:$a"),$A81,INDIRECT("'"&amp;O[O]&amp;"'!"&amp;ADDRESS(1, COLUMN(AJ:AJ), 2)&amp;":"&amp;ADDRESS(1, COLUMN(AJ:AJ), 2)))),))</f>
        <v/>
      </c>
    </row>
    <row r="82" spans="1:38" s="763" customFormat="1">
      <c r="A82" s="920" t="s">
        <v>451</v>
      </c>
      <c r="B82" s="921" t="s">
        <v>43</v>
      </c>
      <c r="C82" s="921"/>
      <c r="D82" s="921"/>
      <c r="E82" s="917" t="str">
        <f ca="1">IFERROR(IF(SUMPRODUCT(SUMIF(INDIRECT("'"&amp;O[O]&amp;"'!$a:$a"),$A82,INDIRECT("'"&amp;O[O]&amp;"'!"&amp;ADDRESS(1, COLUMN(F:F), 2)&amp;":"&amp;ADDRESS(1, COLUMN(F:F), 2))))=0, "", SUMPRODUCT(SUMIF(INDIRECT("'"&amp;O[O]&amp;"'!$a:$a"),$A82,INDIRECT("'"&amp;O[O]&amp;"'!"&amp;ADDRESS(1, COLUMN(F:F), 2)&amp;":"&amp;ADDRESS(1, COLUMN(F:F), 2))))),)</f>
        <v/>
      </c>
      <c r="F82" s="917" t="str">
        <f ca="1">IFERROR(IF(SUMPRODUCT(SUMIF(INDIRECT("'"&amp;O[O]&amp;"'!$a:$a"),$A82,INDIRECT("'"&amp;O[O]&amp;"'!"&amp;ADDRESS(1, COLUMN(G:G), 2)&amp;":"&amp;ADDRESS(1, COLUMN(G:G), 2))))=0, "", SUMPRODUCT(SUMIF(INDIRECT("'"&amp;O[O]&amp;"'!$a:$a"),$A82,INDIRECT("'"&amp;O[O]&amp;"'!"&amp;ADDRESS(1, COLUMN(G:G), 2)&amp;":"&amp;ADDRESS(1, COLUMN(G:G), 2))))),)</f>
        <v/>
      </c>
      <c r="G82" s="914">
        <f t="shared" ca="1" si="10"/>
        <v>82</v>
      </c>
      <c r="H82" s="917">
        <f ca="1">IFERROR(IF(SUMPRODUCT(SUMIF(INDIRECT("'"&amp;O[O]&amp;"'!$a:$a"),$A82,INDIRECT("'"&amp;O[O]&amp;"'!"&amp;ADDRESS(1, COLUMN(I:I), 2)&amp;":"&amp;ADDRESS(1, COLUMN(I:I), 2))))=0, "", SUMPRODUCT(SUMIF(INDIRECT("'"&amp;O[O]&amp;"'!$a:$a"),$A82,INDIRECT("'"&amp;O[O]&amp;"'!"&amp;ADDRESS(1, COLUMN(I:I), 2)&amp;":"&amp;ADDRESS(1, COLUMN(I:I), 2))))),)</f>
        <v>82</v>
      </c>
      <c r="I82" s="917" t="str">
        <f ca="1">IFERROR(IF(SUMPRODUCT(SUMIF(INDIRECT("'"&amp;O[O]&amp;"'!$a:$a"),$A82,INDIRECT("'"&amp;O[O]&amp;"'!"&amp;ADDRESS(1, COLUMN(J:J), 2)&amp;":"&amp;ADDRESS(1, COLUMN(J:J), 2))))=0, "", SUMPRODUCT(SUMIF(INDIRECT("'"&amp;O[O]&amp;"'!$a:$a"),$A82,INDIRECT("'"&amp;O[O]&amp;"'!"&amp;ADDRESS(1, COLUMN(J:J), 2)&amp;":"&amp;ADDRESS(1, COLUMN(J:J), 2))))),)</f>
        <v/>
      </c>
      <c r="J82" s="917" t="str">
        <f ca="1">IFERROR(IF(SUMPRODUCT(SUMIF(INDIRECT("'"&amp;O[O]&amp;"'!$a:$a"),$A82,INDIRECT("'"&amp;O[O]&amp;"'!"&amp;ADDRESS(1, COLUMN(K:K), 2)&amp;":"&amp;ADDRESS(1, COLUMN(K:K), 2))))=0, "", SUMPRODUCT(SUMIF(INDIRECT("'"&amp;O[O]&amp;"'!$a:$a"),$A82,INDIRECT("'"&amp;O[O]&amp;"'!"&amp;ADDRESS(1, COLUMN(K:K), 2)&amp;":"&amp;ADDRESS(1, COLUMN(K:K), 2))))),)</f>
        <v/>
      </c>
      <c r="K82" s="922" t="s">
        <v>776</v>
      </c>
      <c r="L82" s="922" t="s">
        <v>776</v>
      </c>
      <c r="M82" s="917" t="str">
        <f ca="1">IF(SUMPRODUCT(SUMIF(INDIRECT("'"&amp;O[O]&amp;"'!$a:$a"),$A82,INDIRECT("'"&amp;O[O]&amp;"'!"&amp;ADDRESS(1, COLUMN(L:L), 2)&amp;":"&amp;ADDRESS(1, COLUMN(L:L), 2))))=0, "", IFERROR(SUMPRODUCT(SUMIF(INDIRECT("'"&amp;O[O]&amp;"'!$a:$a"),$A82,INDIRECT("'"&amp;O[O]&amp;"'!"&amp;ADDRESS(1, COLUMN(L:L), 2)&amp;":"&amp;ADDRESS(1, COLUMN(L:L), 2)))),))</f>
        <v/>
      </c>
      <c r="N82" s="917" t="str">
        <f ca="1">IF(SUMPRODUCT(SUMIF(INDIRECT("'"&amp;O[O]&amp;"'!$a:$a"),$A82,INDIRECT("'"&amp;O[O]&amp;"'!"&amp;ADDRESS(1, COLUMN(M:M), 2)&amp;":"&amp;ADDRESS(1, COLUMN(M:M), 2))))=0, "", IFERROR(SUMPRODUCT(SUMIF(INDIRECT("'"&amp;O[O]&amp;"'!$a:$a"),$A82,INDIRECT("'"&amp;O[O]&amp;"'!"&amp;ADDRESS(1, COLUMN(M:M), 2)&amp;":"&amp;ADDRESS(1, COLUMN(M:M), 2)))),))</f>
        <v/>
      </c>
      <c r="O82" s="917" t="str">
        <f ca="1">IF(SUMPRODUCT(SUMIF(INDIRECT("'"&amp;O[O]&amp;"'!$a:$a"),$A82,INDIRECT("'"&amp;O[O]&amp;"'!"&amp;ADDRESS(1, COLUMN(N:N), 2)&amp;":"&amp;ADDRESS(1, COLUMN(N:N), 2))))=0, "", IFERROR(SUMPRODUCT(SUMIF(INDIRECT("'"&amp;O[O]&amp;"'!$a:$a"),$A82,INDIRECT("'"&amp;O[O]&amp;"'!"&amp;ADDRESS(1, COLUMN(N:N), 2)&amp;":"&amp;ADDRESS(1, COLUMN(N:N), 2)))),))</f>
        <v/>
      </c>
      <c r="P82" s="917" t="str">
        <f ca="1">IF(SUMPRODUCT(SUMIF(INDIRECT("'"&amp;O[O]&amp;"'!$a:$a"),$A82,INDIRECT("'"&amp;O[O]&amp;"'!"&amp;ADDRESS(1, COLUMN(O:O), 2)&amp;":"&amp;ADDRESS(1, COLUMN(O:O), 2))))=0, "", IFERROR(SUMPRODUCT(SUMIF(INDIRECT("'"&amp;O[O]&amp;"'!$a:$a"),$A82,INDIRECT("'"&amp;O[O]&amp;"'!"&amp;ADDRESS(1, COLUMN(O:O), 2)&amp;":"&amp;ADDRESS(1, COLUMN(O:O), 2)))),))</f>
        <v/>
      </c>
      <c r="Q82" s="917" t="str">
        <f ca="1">IF(SUMPRODUCT(SUMIF(INDIRECT("'"&amp;O[O]&amp;"'!$a:$a"),$A82,INDIRECT("'"&amp;O[O]&amp;"'!"&amp;ADDRESS(1, COLUMN(P:P), 2)&amp;":"&amp;ADDRESS(1, COLUMN(P:P), 2))))=0, "", IFERROR(SUMPRODUCT(SUMIF(INDIRECT("'"&amp;O[O]&amp;"'!$a:$a"),$A82,INDIRECT("'"&amp;O[O]&amp;"'!"&amp;ADDRESS(1, COLUMN(P:P), 2)&amp;":"&amp;ADDRESS(1, COLUMN(P:P), 2)))),))</f>
        <v/>
      </c>
      <c r="R82" s="917" t="str">
        <f ca="1">IF(SUMPRODUCT(SUMIF(INDIRECT("'"&amp;O[O]&amp;"'!$a:$a"),$A82,INDIRECT("'"&amp;O[O]&amp;"'!"&amp;ADDRESS(1, COLUMN(Q:Q), 2)&amp;":"&amp;ADDRESS(1, COLUMN(Q:Q), 2))))=0, "", IFERROR(SUMPRODUCT(SUMIF(INDIRECT("'"&amp;O[O]&amp;"'!$a:$a"),$A82,INDIRECT("'"&amp;O[O]&amp;"'!"&amp;ADDRESS(1, COLUMN(Q:Q), 2)&amp;":"&amp;ADDRESS(1, COLUMN(Q:Q), 2)))),))</f>
        <v/>
      </c>
      <c r="S82" s="917" t="str">
        <f ca="1">IF(SUMPRODUCT(SUMIF(INDIRECT("'"&amp;O[O]&amp;"'!$a:$a"),$A82,INDIRECT("'"&amp;O[O]&amp;"'!"&amp;ADDRESS(1, COLUMN(R:R), 2)&amp;":"&amp;ADDRESS(1, COLUMN(R:R), 2))))=0, "", IFERROR(SUMPRODUCT(SUMIF(INDIRECT("'"&amp;O[O]&amp;"'!$a:$a"),$A82,INDIRECT("'"&amp;O[O]&amp;"'!"&amp;ADDRESS(1, COLUMN(R:R), 2)&amp;":"&amp;ADDRESS(1, COLUMN(R:R), 2)))),))</f>
        <v/>
      </c>
      <c r="T82" s="917" t="str">
        <f ca="1">IF(SUMPRODUCT(SUMIF(INDIRECT("'"&amp;O[O]&amp;"'!$a:$a"),$A82,INDIRECT("'"&amp;O[O]&amp;"'!"&amp;ADDRESS(1, COLUMN(S:S), 2)&amp;":"&amp;ADDRESS(1, COLUMN(S:S), 2))))=0, "", IFERROR(SUMPRODUCT(SUMIF(INDIRECT("'"&amp;O[O]&amp;"'!$a:$a"),$A82,INDIRECT("'"&amp;O[O]&amp;"'!"&amp;ADDRESS(1, COLUMN(S:S), 2)&amp;":"&amp;ADDRESS(1, COLUMN(S:S), 2)))),))</f>
        <v/>
      </c>
      <c r="U82" s="917" t="str">
        <f ca="1">IF(SUMPRODUCT(SUMIF(INDIRECT("'"&amp;O[O]&amp;"'!$a:$a"),$A82,INDIRECT("'"&amp;O[O]&amp;"'!"&amp;ADDRESS(1, COLUMN(T:T), 2)&amp;":"&amp;ADDRESS(1, COLUMN(T:T), 2))))=0, "", IFERROR(SUMPRODUCT(SUMIF(INDIRECT("'"&amp;O[O]&amp;"'!$a:$a"),$A82,INDIRECT("'"&amp;O[O]&amp;"'!"&amp;ADDRESS(1, COLUMN(T:T), 2)&amp;":"&amp;ADDRESS(1, COLUMN(T:T), 2)))),))</f>
        <v/>
      </c>
      <c r="V82" s="113" t="str">
        <f t="shared" ca="1" si="11"/>
        <v/>
      </c>
      <c r="W82" s="917" t="str">
        <f ca="1">IF(SUMPRODUCT(SUMIF(INDIRECT("'"&amp;O[O]&amp;"'!$a:$a"),$A82,INDIRECT("'"&amp;O[O]&amp;"'!"&amp;ADDRESS(1, COLUMN(U:U), 2)&amp;":"&amp;ADDRESS(1, COLUMN(U:U), 2))))=0, "", IFERROR(SUMPRODUCT(SUMIF(INDIRECT("'"&amp;O[O]&amp;"'!$a:$a"),$A82,INDIRECT("'"&amp;O[O]&amp;"'!"&amp;ADDRESS(1, COLUMN(U:U), 2)&amp;":"&amp;ADDRESS(1, COLUMN(U:U), 2)))),))</f>
        <v/>
      </c>
      <c r="X82" s="917" t="str">
        <f ca="1">IF(SUMPRODUCT(SUMIF(INDIRECT("'"&amp;O[O]&amp;"'!$a:$a"),$A82,INDIRECT("'"&amp;O[O]&amp;"'!"&amp;ADDRESS(1, COLUMN(V:V), 2)&amp;":"&amp;ADDRESS(1, COLUMN(V:V), 2))))=0, "", IFERROR(SUMPRODUCT(SUMIF(INDIRECT("'"&amp;O[O]&amp;"'!$a:$a"),$A82,INDIRECT("'"&amp;O[O]&amp;"'!"&amp;ADDRESS(1, COLUMN(V:V), 2)&amp;":"&amp;ADDRESS(1, COLUMN(V:V), 2)))),))</f>
        <v/>
      </c>
      <c r="Y82" s="917" t="str">
        <f ca="1">IF(SUMPRODUCT(SUMIF(INDIRECT("'"&amp;O[O]&amp;"'!$a:$a"),$A82,INDIRECT("'"&amp;O[O]&amp;"'!"&amp;ADDRESS(1, COLUMN(W:W), 2)&amp;":"&amp;ADDRESS(1, COLUMN(W:W), 2))))=0, "", IFERROR(SUMPRODUCT(SUMIF(INDIRECT("'"&amp;O[O]&amp;"'!$a:$a"),$A82,INDIRECT("'"&amp;O[O]&amp;"'!"&amp;ADDRESS(1, COLUMN(W:W), 2)&amp;":"&amp;ADDRESS(1, COLUMN(W:W), 2)))),))</f>
        <v/>
      </c>
      <c r="Z82" s="917" t="str">
        <f ca="1">IF(SUMPRODUCT(SUMIF(INDIRECT("'"&amp;O[O]&amp;"'!$a:$a"),$A82,INDIRECT("'"&amp;O[O]&amp;"'!"&amp;ADDRESS(1, COLUMN(X:X), 2)&amp;":"&amp;ADDRESS(1, COLUMN(X:X), 2))))=0, "", IFERROR(SUMPRODUCT(SUMIF(INDIRECT("'"&amp;O[O]&amp;"'!$a:$a"),$A82,INDIRECT("'"&amp;O[O]&amp;"'!"&amp;ADDRESS(1, COLUMN(X:X), 2)&amp;":"&amp;ADDRESS(1, COLUMN(X:X), 2)))),))</f>
        <v/>
      </c>
      <c r="AA82" s="917" t="str">
        <f ca="1">IF(SUMPRODUCT(SUMIF(INDIRECT("'"&amp;O[O]&amp;"'!$a:$a"),$A82,INDIRECT("'"&amp;O[O]&amp;"'!"&amp;ADDRESS(1, COLUMN(Y:Y), 2)&amp;":"&amp;ADDRESS(1, COLUMN(Y:Y), 2))))=0, "", IFERROR(SUMPRODUCT(SUMIF(INDIRECT("'"&amp;O[O]&amp;"'!$a:$a"),$A82,INDIRECT("'"&amp;O[O]&amp;"'!"&amp;ADDRESS(1, COLUMN(Y:Y), 2)&amp;":"&amp;ADDRESS(1, COLUMN(Y:Y), 2)))),))</f>
        <v/>
      </c>
      <c r="AB82" s="917" t="str">
        <f ca="1">IF(SUMPRODUCT(SUMIF(INDIRECT("'"&amp;O[O]&amp;"'!$a:$a"),$A82,INDIRECT("'"&amp;O[O]&amp;"'!"&amp;ADDRESS(1, COLUMN(Z:Z), 2)&amp;":"&amp;ADDRESS(1, COLUMN(Z:Z), 2))))=0, "", IFERROR(SUMPRODUCT(SUMIF(INDIRECT("'"&amp;O[O]&amp;"'!$a:$a"),$A82,INDIRECT("'"&amp;O[O]&amp;"'!"&amp;ADDRESS(1, COLUMN(Z:Z), 2)&amp;":"&amp;ADDRESS(1, COLUMN(Z:Z), 2)))),))</f>
        <v/>
      </c>
      <c r="AC82" s="917" t="str">
        <f ca="1">IF(SUMPRODUCT(SUMIF(INDIRECT("'"&amp;O[O]&amp;"'!$a:$a"),$A82,INDIRECT("'"&amp;O[O]&amp;"'!"&amp;ADDRESS(1, COLUMN(AA:AA), 2)&amp;":"&amp;ADDRESS(1, COLUMN(AA:AA), 2))))=0, "", IFERROR(SUMPRODUCT(SUMIF(INDIRECT("'"&amp;O[O]&amp;"'!$a:$a"),$A82,INDIRECT("'"&amp;O[O]&amp;"'!"&amp;ADDRESS(1, COLUMN(AA:AA), 2)&amp;":"&amp;ADDRESS(1, COLUMN(AA:AA), 2)))),))</f>
        <v/>
      </c>
      <c r="AD82" s="917" t="str">
        <f ca="1">IF(SUMPRODUCT(SUMIF(INDIRECT("'"&amp;O[O]&amp;"'!$a:$a"),$A82,INDIRECT("'"&amp;O[O]&amp;"'!"&amp;ADDRESS(1, COLUMN(AB:AB), 2)&amp;":"&amp;ADDRESS(1, COLUMN(AB:AB), 2))))=0, "", IFERROR(SUMPRODUCT(SUMIF(INDIRECT("'"&amp;O[O]&amp;"'!$a:$a"),$A82,INDIRECT("'"&amp;O[O]&amp;"'!"&amp;ADDRESS(1, COLUMN(AB:AB), 2)&amp;":"&amp;ADDRESS(1, COLUMN(AB:AB), 2)))),))</f>
        <v/>
      </c>
      <c r="AE82" s="917" t="str">
        <f ca="1">IF(SUMPRODUCT(SUMIF(INDIRECT("'"&amp;O[O]&amp;"'!$a:$a"),$A82,INDIRECT("'"&amp;O[O]&amp;"'!"&amp;ADDRESS(1, COLUMN(AC:AC), 2)&amp;":"&amp;ADDRESS(1, COLUMN(AC:AC), 2))))=0, "", IFERROR(SUMPRODUCT(SUMIF(INDIRECT("'"&amp;O[O]&amp;"'!$a:$a"),$A82,INDIRECT("'"&amp;O[O]&amp;"'!"&amp;ADDRESS(1, COLUMN(AC:AC), 2)&amp;":"&amp;ADDRESS(1, COLUMN(AC:AC), 2)))),))</f>
        <v/>
      </c>
      <c r="AF82" s="917" t="str">
        <f ca="1">IF(SUMPRODUCT(SUMIF(INDIRECT("'"&amp;O[O]&amp;"'!$a:$a"),$A82,INDIRECT("'"&amp;O[O]&amp;"'!"&amp;ADDRESS(1, COLUMN(AD:AD), 2)&amp;":"&amp;ADDRESS(1, COLUMN(AD:AD), 2))))=0, "", IFERROR(SUMPRODUCT(SUMIF(INDIRECT("'"&amp;O[O]&amp;"'!$a:$a"),$A82,INDIRECT("'"&amp;O[O]&amp;"'!"&amp;ADDRESS(1, COLUMN(AD:AD), 2)&amp;":"&amp;ADDRESS(1, COLUMN(AD:AD), 2)))),))</f>
        <v/>
      </c>
      <c r="AG82" s="917" t="str">
        <f ca="1">IF(SUMPRODUCT(SUMIF(INDIRECT("'"&amp;O[O]&amp;"'!$a:$a"),$A82,INDIRECT("'"&amp;O[O]&amp;"'!"&amp;ADDRESS(1, COLUMN(AE:AE), 2)&amp;":"&amp;ADDRESS(1, COLUMN(AE:AE), 2))))=0, "", IFERROR(SUMPRODUCT(SUMIF(INDIRECT("'"&amp;O[O]&amp;"'!$a:$a"),$A82,INDIRECT("'"&amp;O[O]&amp;"'!"&amp;ADDRESS(1, COLUMN(AE:AE), 2)&amp;":"&amp;ADDRESS(1, COLUMN(AE:AE), 2)))),))</f>
        <v/>
      </c>
      <c r="AH82" s="917" t="str">
        <f ca="1">IF(SUMPRODUCT(SUMIF(INDIRECT("'"&amp;O[O]&amp;"'!$a:$a"),$A82,INDIRECT("'"&amp;O[O]&amp;"'!"&amp;ADDRESS(1, COLUMN(AF:AF), 2)&amp;":"&amp;ADDRESS(1, COLUMN(AF:AF), 2))))=0, "", IFERROR(SUMPRODUCT(SUMIF(INDIRECT("'"&amp;O[O]&amp;"'!$a:$a"),$A82,INDIRECT("'"&amp;O[O]&amp;"'!"&amp;ADDRESS(1, COLUMN(AF:AF), 2)&amp;":"&amp;ADDRESS(1, COLUMN(AF:AF), 2)))),))</f>
        <v/>
      </c>
      <c r="AI82" s="917" t="str">
        <f ca="1">IF(SUMPRODUCT(SUMIF(INDIRECT("'"&amp;O[O]&amp;"'!$a:$a"),$A82,INDIRECT("'"&amp;O[O]&amp;"'!"&amp;ADDRESS(1, COLUMN(AG:AG), 2)&amp;":"&amp;ADDRESS(1, COLUMN(AG:AG), 2))))=0, "", IFERROR(SUMPRODUCT(SUMIF(INDIRECT("'"&amp;O[O]&amp;"'!$a:$a"),$A82,INDIRECT("'"&amp;O[O]&amp;"'!"&amp;ADDRESS(1, COLUMN(AG:AG), 2)&amp;":"&amp;ADDRESS(1, COLUMN(AG:AG), 2)))),))</f>
        <v/>
      </c>
      <c r="AJ82" s="917" t="str">
        <f ca="1">IF(SUMPRODUCT(SUMIF(INDIRECT("'"&amp;O[O]&amp;"'!$a:$a"),$A82,INDIRECT("'"&amp;O[O]&amp;"'!"&amp;ADDRESS(1, COLUMN(AH:AH), 2)&amp;":"&amp;ADDRESS(1, COLUMN(AH:AH), 2))))=0, "", IFERROR(SUMPRODUCT(SUMIF(INDIRECT("'"&amp;O[O]&amp;"'!$a:$a"),$A82,INDIRECT("'"&amp;O[O]&amp;"'!"&amp;ADDRESS(1, COLUMN(AH:AH), 2)&amp;":"&amp;ADDRESS(1, COLUMN(AH:AH), 2)))),))</f>
        <v/>
      </c>
      <c r="AK82" s="917" t="str">
        <f ca="1">IF(SUMPRODUCT(SUMIF(INDIRECT("'"&amp;O[O]&amp;"'!$a:$a"),$A82,INDIRECT("'"&amp;O[O]&amp;"'!"&amp;ADDRESS(1, COLUMN(AI:AI), 2)&amp;":"&amp;ADDRESS(1, COLUMN(AI:AI), 2))))=0, "", IFERROR(SUMPRODUCT(SUMIF(INDIRECT("'"&amp;O[O]&amp;"'!$a:$a"),$A82,INDIRECT("'"&amp;O[O]&amp;"'!"&amp;ADDRESS(1, COLUMN(AI:AI), 2)&amp;":"&amp;ADDRESS(1, COLUMN(AI:AI), 2)))),))</f>
        <v/>
      </c>
      <c r="AL82" s="919" t="str">
        <f ca="1">IF(SUMPRODUCT(SUMIF(INDIRECT("'"&amp;O[O]&amp;"'!$a:$a"),$A82,INDIRECT("'"&amp;O[O]&amp;"'!"&amp;ADDRESS(1, COLUMN(AJ:AJ), 2)&amp;":"&amp;ADDRESS(1, COLUMN(AJ:AJ), 2))))=0, "", IFERROR(SUMPRODUCT(SUMIF(INDIRECT("'"&amp;O[O]&amp;"'!$a:$a"),$A82,INDIRECT("'"&amp;O[O]&amp;"'!"&amp;ADDRESS(1, COLUMN(AJ:AJ), 2)&amp;":"&amp;ADDRESS(1, COLUMN(AJ:AJ), 2)))),))</f>
        <v/>
      </c>
    </row>
    <row r="83" spans="1:38" s="763" customFormat="1">
      <c r="A83" s="920" t="s">
        <v>468</v>
      </c>
      <c r="B83" s="921" t="s">
        <v>43</v>
      </c>
      <c r="C83" s="921"/>
      <c r="D83" s="921"/>
      <c r="E83" s="917" t="str">
        <f ca="1">IFERROR(IF(SUMPRODUCT(SUMIF(INDIRECT("'"&amp;O[O]&amp;"'!$a:$a"),$A83,INDIRECT("'"&amp;O[O]&amp;"'!"&amp;ADDRESS(1, COLUMN(F:F), 2)&amp;":"&amp;ADDRESS(1, COLUMN(F:F), 2))))=0, "", SUMPRODUCT(SUMIF(INDIRECT("'"&amp;O[O]&amp;"'!$a:$a"),$A83,INDIRECT("'"&amp;O[O]&amp;"'!"&amp;ADDRESS(1, COLUMN(F:F), 2)&amp;":"&amp;ADDRESS(1, COLUMN(F:F), 2))))),)</f>
        <v/>
      </c>
      <c r="F83" s="917" t="str">
        <f ca="1">IFERROR(IF(SUMPRODUCT(SUMIF(INDIRECT("'"&amp;O[O]&amp;"'!$a:$a"),$A83,INDIRECT("'"&amp;O[O]&amp;"'!"&amp;ADDRESS(1, COLUMN(G:G), 2)&amp;":"&amp;ADDRESS(1, COLUMN(G:G), 2))))=0, "", SUMPRODUCT(SUMIF(INDIRECT("'"&amp;O[O]&amp;"'!$a:$a"),$A83,INDIRECT("'"&amp;O[O]&amp;"'!"&amp;ADDRESS(1, COLUMN(G:G), 2)&amp;":"&amp;ADDRESS(1, COLUMN(G:G), 2))))),)</f>
        <v/>
      </c>
      <c r="G83" s="914">
        <f t="shared" ca="1" si="10"/>
        <v>520</v>
      </c>
      <c r="H83" s="917" t="str">
        <f ca="1">IFERROR(IF(SUMPRODUCT(SUMIF(INDIRECT("'"&amp;O[O]&amp;"'!$a:$a"),$A83,INDIRECT("'"&amp;O[O]&amp;"'!"&amp;ADDRESS(1, COLUMN(I:I), 2)&amp;":"&amp;ADDRESS(1, COLUMN(I:I), 2))))=0, "", SUMPRODUCT(SUMIF(INDIRECT("'"&amp;O[O]&amp;"'!$a:$a"),$A83,INDIRECT("'"&amp;O[O]&amp;"'!"&amp;ADDRESS(1, COLUMN(I:I), 2)&amp;":"&amp;ADDRESS(1, COLUMN(I:I), 2))))),)</f>
        <v/>
      </c>
      <c r="I83" s="917">
        <f ca="1">IFERROR(IF(SUMPRODUCT(SUMIF(INDIRECT("'"&amp;O[O]&amp;"'!$a:$a"),$A83,INDIRECT("'"&amp;O[O]&amp;"'!"&amp;ADDRESS(1, COLUMN(J:J), 2)&amp;":"&amp;ADDRESS(1, COLUMN(J:J), 2))))=0, "", SUMPRODUCT(SUMIF(INDIRECT("'"&amp;O[O]&amp;"'!$a:$a"),$A83,INDIRECT("'"&amp;O[O]&amp;"'!"&amp;ADDRESS(1, COLUMN(J:J), 2)&amp;":"&amp;ADDRESS(1, COLUMN(J:J), 2))))),)</f>
        <v>520</v>
      </c>
      <c r="J83" s="917">
        <f ca="1">IFERROR(IF(SUMPRODUCT(SUMIF(INDIRECT("'"&amp;O[O]&amp;"'!$a:$a"),$A83,INDIRECT("'"&amp;O[O]&amp;"'!"&amp;ADDRESS(1, COLUMN(K:K), 2)&amp;":"&amp;ADDRESS(1, COLUMN(K:K), 2))))=0, "", SUMPRODUCT(SUMIF(INDIRECT("'"&amp;O[O]&amp;"'!$a:$a"),$A83,INDIRECT("'"&amp;O[O]&amp;"'!"&amp;ADDRESS(1, COLUMN(K:K), 2)&amp;":"&amp;ADDRESS(1, COLUMN(K:K), 2))))),)</f>
        <v>24940</v>
      </c>
      <c r="K83" s="922" t="s">
        <v>776</v>
      </c>
      <c r="L83" s="922" t="s">
        <v>776</v>
      </c>
      <c r="M83" s="917" t="str">
        <f ca="1">IF(SUMPRODUCT(SUMIF(INDIRECT("'"&amp;O[O]&amp;"'!$a:$a"),$A83,INDIRECT("'"&amp;O[O]&amp;"'!"&amp;ADDRESS(1, COLUMN(L:L), 2)&amp;":"&amp;ADDRESS(1, COLUMN(L:L), 2))))=0, "", IFERROR(SUMPRODUCT(SUMIF(INDIRECT("'"&amp;O[O]&amp;"'!$a:$a"),$A83,INDIRECT("'"&amp;O[O]&amp;"'!"&amp;ADDRESS(1, COLUMN(L:L), 2)&amp;":"&amp;ADDRESS(1, COLUMN(L:L), 2)))),))</f>
        <v/>
      </c>
      <c r="N83" s="917" t="str">
        <f ca="1">IF(SUMPRODUCT(SUMIF(INDIRECT("'"&amp;O[O]&amp;"'!$a:$a"),$A83,INDIRECT("'"&amp;O[O]&amp;"'!"&amp;ADDRESS(1, COLUMN(M:M), 2)&amp;":"&amp;ADDRESS(1, COLUMN(M:M), 2))))=0, "", IFERROR(SUMPRODUCT(SUMIF(INDIRECT("'"&amp;O[O]&amp;"'!$a:$a"),$A83,INDIRECT("'"&amp;O[O]&amp;"'!"&amp;ADDRESS(1, COLUMN(M:M), 2)&amp;":"&amp;ADDRESS(1, COLUMN(M:M), 2)))),))</f>
        <v/>
      </c>
      <c r="O83" s="917" t="str">
        <f ca="1">IF(SUMPRODUCT(SUMIF(INDIRECT("'"&amp;O[O]&amp;"'!$a:$a"),$A83,INDIRECT("'"&amp;O[O]&amp;"'!"&amp;ADDRESS(1, COLUMN(N:N), 2)&amp;":"&amp;ADDRESS(1, COLUMN(N:N), 2))))=0, "", IFERROR(SUMPRODUCT(SUMIF(INDIRECT("'"&amp;O[O]&amp;"'!$a:$a"),$A83,INDIRECT("'"&amp;O[O]&amp;"'!"&amp;ADDRESS(1, COLUMN(N:N), 2)&amp;":"&amp;ADDRESS(1, COLUMN(N:N), 2)))),))</f>
        <v/>
      </c>
      <c r="P83" s="917" t="str">
        <f ca="1">IF(SUMPRODUCT(SUMIF(INDIRECT("'"&amp;O[O]&amp;"'!$a:$a"),$A83,INDIRECT("'"&amp;O[O]&amp;"'!"&amp;ADDRESS(1, COLUMN(O:O), 2)&amp;":"&amp;ADDRESS(1, COLUMN(O:O), 2))))=0, "", IFERROR(SUMPRODUCT(SUMIF(INDIRECT("'"&amp;O[O]&amp;"'!$a:$a"),$A83,INDIRECT("'"&amp;O[O]&amp;"'!"&amp;ADDRESS(1, COLUMN(O:O), 2)&amp;":"&amp;ADDRESS(1, COLUMN(O:O), 2)))),))</f>
        <v/>
      </c>
      <c r="Q83" s="917">
        <f ca="1">IF(SUMPRODUCT(SUMIF(INDIRECT("'"&amp;O[O]&amp;"'!$a:$a"),$A83,INDIRECT("'"&amp;O[O]&amp;"'!"&amp;ADDRESS(1, COLUMN(P:P), 2)&amp;":"&amp;ADDRESS(1, COLUMN(P:P), 2))))=0, "", IFERROR(SUMPRODUCT(SUMIF(INDIRECT("'"&amp;O[O]&amp;"'!$a:$a"),$A83,INDIRECT("'"&amp;O[O]&amp;"'!"&amp;ADDRESS(1, COLUMN(P:P), 2)&amp;":"&amp;ADDRESS(1, COLUMN(P:P), 2)))),))</f>
        <v>12320</v>
      </c>
      <c r="R83" s="917">
        <f ca="1">IF(SUMPRODUCT(SUMIF(INDIRECT("'"&amp;O[O]&amp;"'!$a:$a"),$A83,INDIRECT("'"&amp;O[O]&amp;"'!"&amp;ADDRESS(1, COLUMN(Q:Q), 2)&amp;":"&amp;ADDRESS(1, COLUMN(Q:Q), 2))))=0, "", IFERROR(SUMPRODUCT(SUMIF(INDIRECT("'"&amp;O[O]&amp;"'!$a:$a"),$A83,INDIRECT("'"&amp;O[O]&amp;"'!"&amp;ADDRESS(1, COLUMN(Q:Q), 2)&amp;":"&amp;ADDRESS(1, COLUMN(Q:Q), 2)))),))</f>
        <v>8120</v>
      </c>
      <c r="S83" s="917" t="str">
        <f ca="1">IF(SUMPRODUCT(SUMIF(INDIRECT("'"&amp;O[O]&amp;"'!$a:$a"),$A83,INDIRECT("'"&amp;O[O]&amp;"'!"&amp;ADDRESS(1, COLUMN(R:R), 2)&amp;":"&amp;ADDRESS(1, COLUMN(R:R), 2))))=0, "", IFERROR(SUMPRODUCT(SUMIF(INDIRECT("'"&amp;O[O]&amp;"'!$a:$a"),$A83,INDIRECT("'"&amp;O[O]&amp;"'!"&amp;ADDRESS(1, COLUMN(R:R), 2)&amp;":"&amp;ADDRESS(1, COLUMN(R:R), 2)))),))</f>
        <v/>
      </c>
      <c r="T83" s="917" t="str">
        <f ca="1">IF(SUMPRODUCT(SUMIF(INDIRECT("'"&amp;O[O]&amp;"'!$a:$a"),$A83,INDIRECT("'"&amp;O[O]&amp;"'!"&amp;ADDRESS(1, COLUMN(S:S), 2)&amp;":"&amp;ADDRESS(1, COLUMN(S:S), 2))))=0, "", IFERROR(SUMPRODUCT(SUMIF(INDIRECT("'"&amp;O[O]&amp;"'!$a:$a"),$A83,INDIRECT("'"&amp;O[O]&amp;"'!"&amp;ADDRESS(1, COLUMN(S:S), 2)&amp;":"&amp;ADDRESS(1, COLUMN(S:S), 2)))),))</f>
        <v/>
      </c>
      <c r="U83" s="917" t="str">
        <f ca="1">IF(SUMPRODUCT(SUMIF(INDIRECT("'"&amp;O[O]&amp;"'!$a:$a"),$A83,INDIRECT("'"&amp;O[O]&amp;"'!"&amp;ADDRESS(1, COLUMN(T:T), 2)&amp;":"&amp;ADDRESS(1, COLUMN(T:T), 2))))=0, "", IFERROR(SUMPRODUCT(SUMIF(INDIRECT("'"&amp;O[O]&amp;"'!$a:$a"),$A83,INDIRECT("'"&amp;O[O]&amp;"'!"&amp;ADDRESS(1, COLUMN(T:T), 2)&amp;":"&amp;ADDRESS(1, COLUMN(T:T), 2)))),))</f>
        <v/>
      </c>
      <c r="V83" s="113" t="str">
        <f t="shared" ca="1" si="11"/>
        <v/>
      </c>
      <c r="W83" s="917" t="str">
        <f ca="1">IF(SUMPRODUCT(SUMIF(INDIRECT("'"&amp;O[O]&amp;"'!$a:$a"),$A83,INDIRECT("'"&amp;O[O]&amp;"'!"&amp;ADDRESS(1, COLUMN(U:U), 2)&amp;":"&amp;ADDRESS(1, COLUMN(U:U), 2))))=0, "", IFERROR(SUMPRODUCT(SUMIF(INDIRECT("'"&amp;O[O]&amp;"'!$a:$a"),$A83,INDIRECT("'"&amp;O[O]&amp;"'!"&amp;ADDRESS(1, COLUMN(U:U), 2)&amp;":"&amp;ADDRESS(1, COLUMN(U:U), 2)))),))</f>
        <v/>
      </c>
      <c r="X83" s="917" t="str">
        <f ca="1">IF(SUMPRODUCT(SUMIF(INDIRECT("'"&amp;O[O]&amp;"'!$a:$a"),$A83,INDIRECT("'"&amp;O[O]&amp;"'!"&amp;ADDRESS(1, COLUMN(V:V), 2)&amp;":"&amp;ADDRESS(1, COLUMN(V:V), 2))))=0, "", IFERROR(SUMPRODUCT(SUMIF(INDIRECT("'"&amp;O[O]&amp;"'!$a:$a"),$A83,INDIRECT("'"&amp;O[O]&amp;"'!"&amp;ADDRESS(1, COLUMN(V:V), 2)&amp;":"&amp;ADDRESS(1, COLUMN(V:V), 2)))),))</f>
        <v/>
      </c>
      <c r="Y83" s="917" t="str">
        <f ca="1">IF(SUMPRODUCT(SUMIF(INDIRECT("'"&amp;O[O]&amp;"'!$a:$a"),$A83,INDIRECT("'"&amp;O[O]&amp;"'!"&amp;ADDRESS(1, COLUMN(W:W), 2)&amp;":"&amp;ADDRESS(1, COLUMN(W:W), 2))))=0, "", IFERROR(SUMPRODUCT(SUMIF(INDIRECT("'"&amp;O[O]&amp;"'!$a:$a"),$A83,INDIRECT("'"&amp;O[O]&amp;"'!"&amp;ADDRESS(1, COLUMN(W:W), 2)&amp;":"&amp;ADDRESS(1, COLUMN(W:W), 2)))),))</f>
        <v/>
      </c>
      <c r="Z83" s="917" t="str">
        <f ca="1">IF(SUMPRODUCT(SUMIF(INDIRECT("'"&amp;O[O]&amp;"'!$a:$a"),$A83,INDIRECT("'"&amp;O[O]&amp;"'!"&amp;ADDRESS(1, COLUMN(X:X), 2)&amp;":"&amp;ADDRESS(1, COLUMN(X:X), 2))))=0, "", IFERROR(SUMPRODUCT(SUMIF(INDIRECT("'"&amp;O[O]&amp;"'!$a:$a"),$A83,INDIRECT("'"&amp;O[O]&amp;"'!"&amp;ADDRESS(1, COLUMN(X:X), 2)&amp;":"&amp;ADDRESS(1, COLUMN(X:X), 2)))),))</f>
        <v/>
      </c>
      <c r="AA83" s="917" t="str">
        <f ca="1">IF(SUMPRODUCT(SUMIF(INDIRECT("'"&amp;O[O]&amp;"'!$a:$a"),$A83,INDIRECT("'"&amp;O[O]&amp;"'!"&amp;ADDRESS(1, COLUMN(Y:Y), 2)&amp;":"&amp;ADDRESS(1, COLUMN(Y:Y), 2))))=0, "", IFERROR(SUMPRODUCT(SUMIF(INDIRECT("'"&amp;O[O]&amp;"'!$a:$a"),$A83,INDIRECT("'"&amp;O[O]&amp;"'!"&amp;ADDRESS(1, COLUMN(Y:Y), 2)&amp;":"&amp;ADDRESS(1, COLUMN(Y:Y), 2)))),))</f>
        <v/>
      </c>
      <c r="AB83" s="917" t="str">
        <f ca="1">IF(SUMPRODUCT(SUMIF(INDIRECT("'"&amp;O[O]&amp;"'!$a:$a"),$A83,INDIRECT("'"&amp;O[O]&amp;"'!"&amp;ADDRESS(1, COLUMN(Z:Z), 2)&amp;":"&amp;ADDRESS(1, COLUMN(Z:Z), 2))))=0, "", IFERROR(SUMPRODUCT(SUMIF(INDIRECT("'"&amp;O[O]&amp;"'!$a:$a"),$A83,INDIRECT("'"&amp;O[O]&amp;"'!"&amp;ADDRESS(1, COLUMN(Z:Z), 2)&amp;":"&amp;ADDRESS(1, COLUMN(Z:Z), 2)))),))</f>
        <v/>
      </c>
      <c r="AC83" s="917" t="str">
        <f ca="1">IF(SUMPRODUCT(SUMIF(INDIRECT("'"&amp;O[O]&amp;"'!$a:$a"),$A83,INDIRECT("'"&amp;O[O]&amp;"'!"&amp;ADDRESS(1, COLUMN(AA:AA), 2)&amp;":"&amp;ADDRESS(1, COLUMN(AA:AA), 2))))=0, "", IFERROR(SUMPRODUCT(SUMIF(INDIRECT("'"&amp;O[O]&amp;"'!$a:$a"),$A83,INDIRECT("'"&amp;O[O]&amp;"'!"&amp;ADDRESS(1, COLUMN(AA:AA), 2)&amp;":"&amp;ADDRESS(1, COLUMN(AA:AA), 2)))),))</f>
        <v/>
      </c>
      <c r="AD83" s="917" t="str">
        <f ca="1">IF(SUMPRODUCT(SUMIF(INDIRECT("'"&amp;O[O]&amp;"'!$a:$a"),$A83,INDIRECT("'"&amp;O[O]&amp;"'!"&amp;ADDRESS(1, COLUMN(AB:AB), 2)&amp;":"&amp;ADDRESS(1, COLUMN(AB:AB), 2))))=0, "", IFERROR(SUMPRODUCT(SUMIF(INDIRECT("'"&amp;O[O]&amp;"'!$a:$a"),$A83,INDIRECT("'"&amp;O[O]&amp;"'!"&amp;ADDRESS(1, COLUMN(AB:AB), 2)&amp;":"&amp;ADDRESS(1, COLUMN(AB:AB), 2)))),))</f>
        <v/>
      </c>
      <c r="AE83" s="917" t="str">
        <f ca="1">IF(SUMPRODUCT(SUMIF(INDIRECT("'"&amp;O[O]&amp;"'!$a:$a"),$A83,INDIRECT("'"&amp;O[O]&amp;"'!"&amp;ADDRESS(1, COLUMN(AC:AC), 2)&amp;":"&amp;ADDRESS(1, COLUMN(AC:AC), 2))))=0, "", IFERROR(SUMPRODUCT(SUMIF(INDIRECT("'"&amp;O[O]&amp;"'!$a:$a"),$A83,INDIRECT("'"&amp;O[O]&amp;"'!"&amp;ADDRESS(1, COLUMN(AC:AC), 2)&amp;":"&amp;ADDRESS(1, COLUMN(AC:AC), 2)))),))</f>
        <v/>
      </c>
      <c r="AF83" s="917" t="str">
        <f ca="1">IF(SUMPRODUCT(SUMIF(INDIRECT("'"&amp;O[O]&amp;"'!$a:$a"),$A83,INDIRECT("'"&amp;O[O]&amp;"'!"&amp;ADDRESS(1, COLUMN(AD:AD), 2)&amp;":"&amp;ADDRESS(1, COLUMN(AD:AD), 2))))=0, "", IFERROR(SUMPRODUCT(SUMIF(INDIRECT("'"&amp;O[O]&amp;"'!$a:$a"),$A83,INDIRECT("'"&amp;O[O]&amp;"'!"&amp;ADDRESS(1, COLUMN(AD:AD), 2)&amp;":"&amp;ADDRESS(1, COLUMN(AD:AD), 2)))),))</f>
        <v/>
      </c>
      <c r="AG83" s="917">
        <f ca="1">IF(SUMPRODUCT(SUMIF(INDIRECT("'"&amp;O[O]&amp;"'!$a:$a"),$A83,INDIRECT("'"&amp;O[O]&amp;"'!"&amp;ADDRESS(1, COLUMN(AE:AE), 2)&amp;":"&amp;ADDRESS(1, COLUMN(AE:AE), 2))))=0, "", IFERROR(SUMPRODUCT(SUMIF(INDIRECT("'"&amp;O[O]&amp;"'!$a:$a"),$A83,INDIRECT("'"&amp;O[O]&amp;"'!"&amp;ADDRESS(1, COLUMN(AE:AE), 2)&amp;":"&amp;ADDRESS(1, COLUMN(AE:AE), 2)))),))</f>
        <v>4500</v>
      </c>
      <c r="AH83" s="917" t="str">
        <f ca="1">IF(SUMPRODUCT(SUMIF(INDIRECT("'"&amp;O[O]&amp;"'!$a:$a"),$A83,INDIRECT("'"&amp;O[O]&amp;"'!"&amp;ADDRESS(1, COLUMN(AF:AF), 2)&amp;":"&amp;ADDRESS(1, COLUMN(AF:AF), 2))))=0, "", IFERROR(SUMPRODUCT(SUMIF(INDIRECT("'"&amp;O[O]&amp;"'!$a:$a"),$A83,INDIRECT("'"&amp;O[O]&amp;"'!"&amp;ADDRESS(1, COLUMN(AF:AF), 2)&amp;":"&amp;ADDRESS(1, COLUMN(AF:AF), 2)))),))</f>
        <v/>
      </c>
      <c r="AI83" s="917" t="str">
        <f ca="1">IF(SUMPRODUCT(SUMIF(INDIRECT("'"&amp;O[O]&amp;"'!$a:$a"),$A83,INDIRECT("'"&amp;O[O]&amp;"'!"&amp;ADDRESS(1, COLUMN(AG:AG), 2)&amp;":"&amp;ADDRESS(1, COLUMN(AG:AG), 2))))=0, "", IFERROR(SUMPRODUCT(SUMIF(INDIRECT("'"&amp;O[O]&amp;"'!$a:$a"),$A83,INDIRECT("'"&amp;O[O]&amp;"'!"&amp;ADDRESS(1, COLUMN(AG:AG), 2)&amp;":"&amp;ADDRESS(1, COLUMN(AG:AG), 2)))),))</f>
        <v/>
      </c>
      <c r="AJ83" s="917" t="str">
        <f ca="1">IF(SUMPRODUCT(SUMIF(INDIRECT("'"&amp;O[O]&amp;"'!$a:$a"),$A83,INDIRECT("'"&amp;O[O]&amp;"'!"&amp;ADDRESS(1, COLUMN(AH:AH), 2)&amp;":"&amp;ADDRESS(1, COLUMN(AH:AH), 2))))=0, "", IFERROR(SUMPRODUCT(SUMIF(INDIRECT("'"&amp;O[O]&amp;"'!$a:$a"),$A83,INDIRECT("'"&amp;O[O]&amp;"'!"&amp;ADDRESS(1, COLUMN(AH:AH), 2)&amp;":"&amp;ADDRESS(1, COLUMN(AH:AH), 2)))),))</f>
        <v/>
      </c>
      <c r="AK83" s="917" t="str">
        <f ca="1">IF(SUMPRODUCT(SUMIF(INDIRECT("'"&amp;O[O]&amp;"'!$a:$a"),$A83,INDIRECT("'"&amp;O[O]&amp;"'!"&amp;ADDRESS(1, COLUMN(AI:AI), 2)&amp;":"&amp;ADDRESS(1, COLUMN(AI:AI), 2))))=0, "", IFERROR(SUMPRODUCT(SUMIF(INDIRECT("'"&amp;O[O]&amp;"'!$a:$a"),$A83,INDIRECT("'"&amp;O[O]&amp;"'!"&amp;ADDRESS(1, COLUMN(AI:AI), 2)&amp;":"&amp;ADDRESS(1, COLUMN(AI:AI), 2)))),))</f>
        <v/>
      </c>
      <c r="AL83" s="919" t="str">
        <f ca="1">IF(SUMPRODUCT(SUMIF(INDIRECT("'"&amp;O[O]&amp;"'!$a:$a"),$A83,INDIRECT("'"&amp;O[O]&amp;"'!"&amp;ADDRESS(1, COLUMN(AJ:AJ), 2)&amp;":"&amp;ADDRESS(1, COLUMN(AJ:AJ), 2))))=0, "", IFERROR(SUMPRODUCT(SUMIF(INDIRECT("'"&amp;O[O]&amp;"'!$a:$a"),$A83,INDIRECT("'"&amp;O[O]&amp;"'!"&amp;ADDRESS(1, COLUMN(AJ:AJ), 2)&amp;":"&amp;ADDRESS(1, COLUMN(AJ:AJ), 2)))),))</f>
        <v/>
      </c>
    </row>
    <row r="84" spans="1:38" s="763" customFormat="1">
      <c r="A84" s="920" t="s">
        <v>919</v>
      </c>
      <c r="B84" s="921" t="s">
        <v>43</v>
      </c>
      <c r="C84" s="921"/>
      <c r="D84" s="921"/>
      <c r="E84" s="917" t="str">
        <f ca="1">IFERROR(IF(SUMPRODUCT(SUMIF(INDIRECT("'"&amp;O[O]&amp;"'!$a:$a"),$A84,INDIRECT("'"&amp;O[O]&amp;"'!"&amp;ADDRESS(1, COLUMN(F:F), 2)&amp;":"&amp;ADDRESS(1, COLUMN(F:F), 2))))=0, "", SUMPRODUCT(SUMIF(INDIRECT("'"&amp;O[O]&amp;"'!$a:$a"),$A84,INDIRECT("'"&amp;O[O]&amp;"'!"&amp;ADDRESS(1, COLUMN(F:F), 2)&amp;":"&amp;ADDRESS(1, COLUMN(F:F), 2))))),)</f>
        <v/>
      </c>
      <c r="F84" s="917" t="str">
        <f ca="1">IFERROR(IF(SUMPRODUCT(SUMIF(INDIRECT("'"&amp;O[O]&amp;"'!$a:$a"),$A84,INDIRECT("'"&amp;O[O]&amp;"'!"&amp;ADDRESS(1, COLUMN(G:G), 2)&amp;":"&amp;ADDRESS(1, COLUMN(G:G), 2))))=0, "", SUMPRODUCT(SUMIF(INDIRECT("'"&amp;O[O]&amp;"'!$a:$a"),$A84,INDIRECT("'"&amp;O[O]&amp;"'!"&amp;ADDRESS(1, COLUMN(G:G), 2)&amp;":"&amp;ADDRESS(1, COLUMN(G:G), 2))))),)</f>
        <v/>
      </c>
      <c r="G84" s="914">
        <f t="shared" ref="G84" ca="1" si="16">IF(SUM(H84:I84)=0, "", SUM(H84:I84))</f>
        <v>72</v>
      </c>
      <c r="H84" s="917">
        <f ca="1">IFERROR(IF(SUMPRODUCT(SUMIF(INDIRECT("'"&amp;O[O]&amp;"'!$a:$a"),$A84,INDIRECT("'"&amp;O[O]&amp;"'!"&amp;ADDRESS(1, COLUMN(I:I), 2)&amp;":"&amp;ADDRESS(1, COLUMN(I:I), 2))))=0, "", SUMPRODUCT(SUMIF(INDIRECT("'"&amp;O[O]&amp;"'!$a:$a"),$A84,INDIRECT("'"&amp;O[O]&amp;"'!"&amp;ADDRESS(1, COLUMN(I:I), 2)&amp;":"&amp;ADDRESS(1, COLUMN(I:I), 2))))),)</f>
        <v>72</v>
      </c>
      <c r="I84" s="917" t="str">
        <f ca="1">IFERROR(IF(SUMPRODUCT(SUMIF(INDIRECT("'"&amp;O[O]&amp;"'!$a:$a"),$A84,INDIRECT("'"&amp;O[O]&amp;"'!"&amp;ADDRESS(1, COLUMN(J:J), 2)&amp;":"&amp;ADDRESS(1, COLUMN(J:J), 2))))=0, "", SUMPRODUCT(SUMIF(INDIRECT("'"&amp;O[O]&amp;"'!$a:$a"),$A84,INDIRECT("'"&amp;O[O]&amp;"'!"&amp;ADDRESS(1, COLUMN(J:J), 2)&amp;":"&amp;ADDRESS(1, COLUMN(J:J), 2))))),)</f>
        <v/>
      </c>
      <c r="J84" s="917">
        <f ca="1">IFERROR(IF(SUMPRODUCT(SUMIF(INDIRECT("'"&amp;O[O]&amp;"'!$a:$a"),$A84,INDIRECT("'"&amp;O[O]&amp;"'!"&amp;ADDRESS(1, COLUMN(K:K), 2)&amp;":"&amp;ADDRESS(1, COLUMN(K:K), 2))))=0, "", SUMPRODUCT(SUMIF(INDIRECT("'"&amp;O[O]&amp;"'!$a:$a"),$A84,INDIRECT("'"&amp;O[O]&amp;"'!"&amp;ADDRESS(1, COLUMN(K:K), 2)&amp;":"&amp;ADDRESS(1, COLUMN(K:K), 2))))),)</f>
        <v>542</v>
      </c>
      <c r="K84" s="922" t="s">
        <v>776</v>
      </c>
      <c r="L84" s="922" t="s">
        <v>776</v>
      </c>
      <c r="M84" s="917" t="str">
        <f ca="1">IF(SUMPRODUCT(SUMIF(INDIRECT("'"&amp;O[O]&amp;"'!$a:$a"),$A84,INDIRECT("'"&amp;O[O]&amp;"'!"&amp;ADDRESS(1, COLUMN(L:L), 2)&amp;":"&amp;ADDRESS(1, COLUMN(L:L), 2))))=0, "", IFERROR(SUMPRODUCT(SUMIF(INDIRECT("'"&amp;O[O]&amp;"'!$a:$a"),$A84,INDIRECT("'"&amp;O[O]&amp;"'!"&amp;ADDRESS(1, COLUMN(L:L), 2)&amp;":"&amp;ADDRESS(1, COLUMN(L:L), 2)))),))</f>
        <v/>
      </c>
      <c r="N84" s="917" t="str">
        <f ca="1">IF(SUMPRODUCT(SUMIF(INDIRECT("'"&amp;O[O]&amp;"'!$a:$a"),$A84,INDIRECT("'"&amp;O[O]&amp;"'!"&amp;ADDRESS(1, COLUMN(M:M), 2)&amp;":"&amp;ADDRESS(1, COLUMN(M:M), 2))))=0, "", IFERROR(SUMPRODUCT(SUMIF(INDIRECT("'"&amp;O[O]&amp;"'!$a:$a"),$A84,INDIRECT("'"&amp;O[O]&amp;"'!"&amp;ADDRESS(1, COLUMN(M:M), 2)&amp;":"&amp;ADDRESS(1, COLUMN(M:M), 2)))),))</f>
        <v/>
      </c>
      <c r="O84" s="917" t="str">
        <f ca="1">IF(SUMPRODUCT(SUMIF(INDIRECT("'"&amp;O[O]&amp;"'!$a:$a"),$A84,INDIRECT("'"&amp;O[O]&amp;"'!"&amp;ADDRESS(1, COLUMN(N:N), 2)&amp;":"&amp;ADDRESS(1, COLUMN(N:N), 2))))=0, "", IFERROR(SUMPRODUCT(SUMIF(INDIRECT("'"&amp;O[O]&amp;"'!$a:$a"),$A84,INDIRECT("'"&amp;O[O]&amp;"'!"&amp;ADDRESS(1, COLUMN(N:N), 2)&amp;":"&amp;ADDRESS(1, COLUMN(N:N), 2)))),))</f>
        <v/>
      </c>
      <c r="P84" s="917" t="str">
        <f ca="1">IF(SUMPRODUCT(SUMIF(INDIRECT("'"&amp;O[O]&amp;"'!$a:$a"),$A84,INDIRECT("'"&amp;O[O]&amp;"'!"&amp;ADDRESS(1, COLUMN(O:O), 2)&amp;":"&amp;ADDRESS(1, COLUMN(O:O), 2))))=0, "", IFERROR(SUMPRODUCT(SUMIF(INDIRECT("'"&amp;O[O]&amp;"'!$a:$a"),$A84,INDIRECT("'"&amp;O[O]&amp;"'!"&amp;ADDRESS(1, COLUMN(O:O), 2)&amp;":"&amp;ADDRESS(1, COLUMN(O:O), 2)))),))</f>
        <v/>
      </c>
      <c r="Q84" s="917" t="str">
        <f ca="1">IF(SUMPRODUCT(SUMIF(INDIRECT("'"&amp;O[O]&amp;"'!$a:$a"),$A84,INDIRECT("'"&amp;O[O]&amp;"'!"&amp;ADDRESS(1, COLUMN(P:P), 2)&amp;":"&amp;ADDRESS(1, COLUMN(P:P), 2))))=0, "", IFERROR(SUMPRODUCT(SUMIF(INDIRECT("'"&amp;O[O]&amp;"'!$a:$a"),$A84,INDIRECT("'"&amp;O[O]&amp;"'!"&amp;ADDRESS(1, COLUMN(P:P), 2)&amp;":"&amp;ADDRESS(1, COLUMN(P:P), 2)))),))</f>
        <v/>
      </c>
      <c r="R84" s="917" t="str">
        <f ca="1">IF(SUMPRODUCT(SUMIF(INDIRECT("'"&amp;O[O]&amp;"'!$a:$a"),$A84,INDIRECT("'"&amp;O[O]&amp;"'!"&amp;ADDRESS(1, COLUMN(Q:Q), 2)&amp;":"&amp;ADDRESS(1, COLUMN(Q:Q), 2))))=0, "", IFERROR(SUMPRODUCT(SUMIF(INDIRECT("'"&amp;O[O]&amp;"'!$a:$a"),$A84,INDIRECT("'"&amp;O[O]&amp;"'!"&amp;ADDRESS(1, COLUMN(Q:Q), 2)&amp;":"&amp;ADDRESS(1, COLUMN(Q:Q), 2)))),))</f>
        <v/>
      </c>
      <c r="S84" s="917" t="str">
        <f ca="1">IF(SUMPRODUCT(SUMIF(INDIRECT("'"&amp;O[O]&amp;"'!$a:$a"),$A84,INDIRECT("'"&amp;O[O]&amp;"'!"&amp;ADDRESS(1, COLUMN(R:R), 2)&amp;":"&amp;ADDRESS(1, COLUMN(R:R), 2))))=0, "", IFERROR(SUMPRODUCT(SUMIF(INDIRECT("'"&amp;O[O]&amp;"'!$a:$a"),$A84,INDIRECT("'"&amp;O[O]&amp;"'!"&amp;ADDRESS(1, COLUMN(R:R), 2)&amp;":"&amp;ADDRESS(1, COLUMN(R:R), 2)))),))</f>
        <v/>
      </c>
      <c r="T84" s="917" t="str">
        <f ca="1">IF(SUMPRODUCT(SUMIF(INDIRECT("'"&amp;O[O]&amp;"'!$a:$a"),$A84,INDIRECT("'"&amp;O[O]&amp;"'!"&amp;ADDRESS(1, COLUMN(S:S), 2)&amp;":"&amp;ADDRESS(1, COLUMN(S:S), 2))))=0, "", IFERROR(SUMPRODUCT(SUMIF(INDIRECT("'"&amp;O[O]&amp;"'!$a:$a"),$A84,INDIRECT("'"&amp;O[O]&amp;"'!"&amp;ADDRESS(1, COLUMN(S:S), 2)&amp;":"&amp;ADDRESS(1, COLUMN(S:S), 2)))),))</f>
        <v/>
      </c>
      <c r="U84" s="917" t="str">
        <f ca="1">IF(SUMPRODUCT(SUMIF(INDIRECT("'"&amp;O[O]&amp;"'!$a:$a"),$A84,INDIRECT("'"&amp;O[O]&amp;"'!"&amp;ADDRESS(1, COLUMN(T:T), 2)&amp;":"&amp;ADDRESS(1, COLUMN(T:T), 2))))=0, "", IFERROR(SUMPRODUCT(SUMIF(INDIRECT("'"&amp;O[O]&amp;"'!$a:$a"),$A84,INDIRECT("'"&amp;O[O]&amp;"'!"&amp;ADDRESS(1, COLUMN(T:T), 2)&amp;":"&amp;ADDRESS(1, COLUMN(T:T), 2)))),))</f>
        <v/>
      </c>
      <c r="V84" s="113" t="str">
        <f t="shared" ref="V84" ca="1" si="17">IF(SUM(W84:X84)=0, "", SUM(W84:X84))</f>
        <v/>
      </c>
      <c r="W84" s="917" t="str">
        <f ca="1">IF(SUMPRODUCT(SUMIF(INDIRECT("'"&amp;O[O]&amp;"'!$a:$a"),$A84,INDIRECT("'"&amp;O[O]&amp;"'!"&amp;ADDRESS(1, COLUMN(U:U), 2)&amp;":"&amp;ADDRESS(1, COLUMN(U:U), 2))))=0, "", IFERROR(SUMPRODUCT(SUMIF(INDIRECT("'"&amp;O[O]&amp;"'!$a:$a"),$A84,INDIRECT("'"&amp;O[O]&amp;"'!"&amp;ADDRESS(1, COLUMN(U:U), 2)&amp;":"&amp;ADDRESS(1, COLUMN(U:U), 2)))),))</f>
        <v/>
      </c>
      <c r="X84" s="917" t="str">
        <f ca="1">IF(SUMPRODUCT(SUMIF(INDIRECT("'"&amp;O[O]&amp;"'!$a:$a"),$A84,INDIRECT("'"&amp;O[O]&amp;"'!"&amp;ADDRESS(1, COLUMN(V:V), 2)&amp;":"&amp;ADDRESS(1, COLUMN(V:V), 2))))=0, "", IFERROR(SUMPRODUCT(SUMIF(INDIRECT("'"&amp;O[O]&amp;"'!$a:$a"),$A84,INDIRECT("'"&amp;O[O]&amp;"'!"&amp;ADDRESS(1, COLUMN(V:V), 2)&amp;":"&amp;ADDRESS(1, COLUMN(V:V), 2)))),))</f>
        <v/>
      </c>
      <c r="Y84" s="917" t="str">
        <f ca="1">IF(SUMPRODUCT(SUMIF(INDIRECT("'"&amp;O[O]&amp;"'!$a:$a"),$A84,INDIRECT("'"&amp;O[O]&amp;"'!"&amp;ADDRESS(1, COLUMN(W:W), 2)&amp;":"&amp;ADDRESS(1, COLUMN(W:W), 2))))=0, "", IFERROR(SUMPRODUCT(SUMIF(INDIRECT("'"&amp;O[O]&amp;"'!$a:$a"),$A84,INDIRECT("'"&amp;O[O]&amp;"'!"&amp;ADDRESS(1, COLUMN(W:W), 2)&amp;":"&amp;ADDRESS(1, COLUMN(W:W), 2)))),))</f>
        <v/>
      </c>
      <c r="Z84" s="917" t="str">
        <f ca="1">IF(SUMPRODUCT(SUMIF(INDIRECT("'"&amp;O[O]&amp;"'!$a:$a"),$A84,INDIRECT("'"&amp;O[O]&amp;"'!"&amp;ADDRESS(1, COLUMN(X:X), 2)&amp;":"&amp;ADDRESS(1, COLUMN(X:X), 2))))=0, "", IFERROR(SUMPRODUCT(SUMIF(INDIRECT("'"&amp;O[O]&amp;"'!$a:$a"),$A84,INDIRECT("'"&amp;O[O]&amp;"'!"&amp;ADDRESS(1, COLUMN(X:X), 2)&amp;":"&amp;ADDRESS(1, COLUMN(X:X), 2)))),))</f>
        <v/>
      </c>
      <c r="AA84" s="917" t="str">
        <f ca="1">IF(SUMPRODUCT(SUMIF(INDIRECT("'"&amp;O[O]&amp;"'!$a:$a"),$A84,INDIRECT("'"&amp;O[O]&amp;"'!"&amp;ADDRESS(1, COLUMN(Y:Y), 2)&amp;":"&amp;ADDRESS(1, COLUMN(Y:Y), 2))))=0, "", IFERROR(SUMPRODUCT(SUMIF(INDIRECT("'"&amp;O[O]&amp;"'!$a:$a"),$A84,INDIRECT("'"&amp;O[O]&amp;"'!"&amp;ADDRESS(1, COLUMN(Y:Y), 2)&amp;":"&amp;ADDRESS(1, COLUMN(Y:Y), 2)))),))</f>
        <v/>
      </c>
      <c r="AB84" s="917" t="str">
        <f ca="1">IF(SUMPRODUCT(SUMIF(INDIRECT("'"&amp;O[O]&amp;"'!$a:$a"),$A84,INDIRECT("'"&amp;O[O]&amp;"'!"&amp;ADDRESS(1, COLUMN(Z:Z), 2)&amp;":"&amp;ADDRESS(1, COLUMN(Z:Z), 2))))=0, "", IFERROR(SUMPRODUCT(SUMIF(INDIRECT("'"&amp;O[O]&amp;"'!$a:$a"),$A84,INDIRECT("'"&amp;O[O]&amp;"'!"&amp;ADDRESS(1, COLUMN(Z:Z), 2)&amp;":"&amp;ADDRESS(1, COLUMN(Z:Z), 2)))),))</f>
        <v/>
      </c>
      <c r="AC84" s="917" t="str">
        <f ca="1">IF(SUMPRODUCT(SUMIF(INDIRECT("'"&amp;O[O]&amp;"'!$a:$a"),$A84,INDIRECT("'"&amp;O[O]&amp;"'!"&amp;ADDRESS(1, COLUMN(AA:AA), 2)&amp;":"&amp;ADDRESS(1, COLUMN(AA:AA), 2))))=0, "", IFERROR(SUMPRODUCT(SUMIF(INDIRECT("'"&amp;O[O]&amp;"'!$a:$a"),$A84,INDIRECT("'"&amp;O[O]&amp;"'!"&amp;ADDRESS(1, COLUMN(AA:AA), 2)&amp;":"&amp;ADDRESS(1, COLUMN(AA:AA), 2)))),))</f>
        <v/>
      </c>
      <c r="AD84" s="917" t="str">
        <f ca="1">IF(SUMPRODUCT(SUMIF(INDIRECT("'"&amp;O[O]&amp;"'!$a:$a"),$A84,INDIRECT("'"&amp;O[O]&amp;"'!"&amp;ADDRESS(1, COLUMN(AB:AB), 2)&amp;":"&amp;ADDRESS(1, COLUMN(AB:AB), 2))))=0, "", IFERROR(SUMPRODUCT(SUMIF(INDIRECT("'"&amp;O[O]&amp;"'!$a:$a"),$A84,INDIRECT("'"&amp;O[O]&amp;"'!"&amp;ADDRESS(1, COLUMN(AB:AB), 2)&amp;":"&amp;ADDRESS(1, COLUMN(AB:AB), 2)))),))</f>
        <v/>
      </c>
      <c r="AE84" s="917" t="str">
        <f ca="1">IF(SUMPRODUCT(SUMIF(INDIRECT("'"&amp;O[O]&amp;"'!$a:$a"),$A84,INDIRECT("'"&amp;O[O]&amp;"'!"&amp;ADDRESS(1, COLUMN(AC:AC), 2)&amp;":"&amp;ADDRESS(1, COLUMN(AC:AC), 2))))=0, "", IFERROR(SUMPRODUCT(SUMIF(INDIRECT("'"&amp;O[O]&amp;"'!$a:$a"),$A84,INDIRECT("'"&amp;O[O]&amp;"'!"&amp;ADDRESS(1, COLUMN(AC:AC), 2)&amp;":"&amp;ADDRESS(1, COLUMN(AC:AC), 2)))),))</f>
        <v/>
      </c>
      <c r="AF84" s="917">
        <f ca="1">IF(SUMPRODUCT(SUMIF(INDIRECT("'"&amp;O[O]&amp;"'!$a:$a"),$A84,INDIRECT("'"&amp;O[O]&amp;"'!"&amp;ADDRESS(1, COLUMN(AD:AD), 2)&amp;":"&amp;ADDRESS(1, COLUMN(AD:AD), 2))))=0, "", IFERROR(SUMPRODUCT(SUMIF(INDIRECT("'"&amp;O[O]&amp;"'!$a:$a"),$A84,INDIRECT("'"&amp;O[O]&amp;"'!"&amp;ADDRESS(1, COLUMN(AD:AD), 2)&amp;":"&amp;ADDRESS(1, COLUMN(AD:AD), 2)))),))</f>
        <v>542</v>
      </c>
      <c r="AG84" s="917" t="str">
        <f ca="1">IF(SUMPRODUCT(SUMIF(INDIRECT("'"&amp;O[O]&amp;"'!$a:$a"),$A84,INDIRECT("'"&amp;O[O]&amp;"'!"&amp;ADDRESS(1, COLUMN(AE:AE), 2)&amp;":"&amp;ADDRESS(1, COLUMN(AE:AE), 2))))=0, "", IFERROR(SUMPRODUCT(SUMIF(INDIRECT("'"&amp;O[O]&amp;"'!$a:$a"),$A84,INDIRECT("'"&amp;O[O]&amp;"'!"&amp;ADDRESS(1, COLUMN(AE:AE), 2)&amp;":"&amp;ADDRESS(1, COLUMN(AE:AE), 2)))),))</f>
        <v/>
      </c>
      <c r="AH84" s="917" t="str">
        <f ca="1">IF(SUMPRODUCT(SUMIF(INDIRECT("'"&amp;O[O]&amp;"'!$a:$a"),$A84,INDIRECT("'"&amp;O[O]&amp;"'!"&amp;ADDRESS(1, COLUMN(AF:AF), 2)&amp;":"&amp;ADDRESS(1, COLUMN(AF:AF), 2))))=0, "", IFERROR(SUMPRODUCT(SUMIF(INDIRECT("'"&amp;O[O]&amp;"'!$a:$a"),$A84,INDIRECT("'"&amp;O[O]&amp;"'!"&amp;ADDRESS(1, COLUMN(AF:AF), 2)&amp;":"&amp;ADDRESS(1, COLUMN(AF:AF), 2)))),))</f>
        <v/>
      </c>
      <c r="AI84" s="917" t="str">
        <f ca="1">IF(SUMPRODUCT(SUMIF(INDIRECT("'"&amp;O[O]&amp;"'!$a:$a"),$A84,INDIRECT("'"&amp;O[O]&amp;"'!"&amp;ADDRESS(1, COLUMN(AG:AG), 2)&amp;":"&amp;ADDRESS(1, COLUMN(AG:AG), 2))))=0, "", IFERROR(SUMPRODUCT(SUMIF(INDIRECT("'"&amp;O[O]&amp;"'!$a:$a"),$A84,INDIRECT("'"&amp;O[O]&amp;"'!"&amp;ADDRESS(1, COLUMN(AG:AG), 2)&amp;":"&amp;ADDRESS(1, COLUMN(AG:AG), 2)))),))</f>
        <v/>
      </c>
      <c r="AJ84" s="917" t="str">
        <f ca="1">IF(SUMPRODUCT(SUMIF(INDIRECT("'"&amp;O[O]&amp;"'!$a:$a"),$A84,INDIRECT("'"&amp;O[O]&amp;"'!"&amp;ADDRESS(1, COLUMN(AH:AH), 2)&amp;":"&amp;ADDRESS(1, COLUMN(AH:AH), 2))))=0, "", IFERROR(SUMPRODUCT(SUMIF(INDIRECT("'"&amp;O[O]&amp;"'!$a:$a"),$A84,INDIRECT("'"&amp;O[O]&amp;"'!"&amp;ADDRESS(1, COLUMN(AH:AH), 2)&amp;":"&amp;ADDRESS(1, COLUMN(AH:AH), 2)))),))</f>
        <v/>
      </c>
      <c r="AK84" s="917" t="str">
        <f ca="1">IF(SUMPRODUCT(SUMIF(INDIRECT("'"&amp;O[O]&amp;"'!$a:$a"),$A84,INDIRECT("'"&amp;O[O]&amp;"'!"&amp;ADDRESS(1, COLUMN(AI:AI), 2)&amp;":"&amp;ADDRESS(1, COLUMN(AI:AI), 2))))=0, "", IFERROR(SUMPRODUCT(SUMIF(INDIRECT("'"&amp;O[O]&amp;"'!$a:$a"),$A84,INDIRECT("'"&amp;O[O]&amp;"'!"&amp;ADDRESS(1, COLUMN(AI:AI), 2)&amp;":"&amp;ADDRESS(1, COLUMN(AI:AI), 2)))),))</f>
        <v/>
      </c>
      <c r="AL84" s="919" t="str">
        <f ca="1">IF(SUMPRODUCT(SUMIF(INDIRECT("'"&amp;O[O]&amp;"'!$a:$a"),$A84,INDIRECT("'"&amp;O[O]&amp;"'!"&amp;ADDRESS(1, COLUMN(AJ:AJ), 2)&amp;":"&amp;ADDRESS(1, COLUMN(AJ:AJ), 2))))=0, "", IFERROR(SUMPRODUCT(SUMIF(INDIRECT("'"&amp;O[O]&amp;"'!$a:$a"),$A84,INDIRECT("'"&amp;O[O]&amp;"'!"&amp;ADDRESS(1, COLUMN(AJ:AJ), 2)&amp;":"&amp;ADDRESS(1, COLUMN(AJ:AJ), 2)))),))</f>
        <v/>
      </c>
    </row>
    <row r="85" spans="1:38" s="763" customFormat="1">
      <c r="A85" s="920" t="s">
        <v>69</v>
      </c>
      <c r="B85" s="921" t="s">
        <v>43</v>
      </c>
      <c r="C85" s="921"/>
      <c r="D85" s="921"/>
      <c r="E85" s="917" t="str">
        <f ca="1">IFERROR(IF(SUMPRODUCT(SUMIF(INDIRECT("'"&amp;O[O]&amp;"'!$a:$a"),$A85,INDIRECT("'"&amp;O[O]&amp;"'!"&amp;ADDRESS(1, COLUMN(F:F), 2)&amp;":"&amp;ADDRESS(1, COLUMN(F:F), 2))))=0, "", SUMPRODUCT(SUMIF(INDIRECT("'"&amp;O[O]&amp;"'!$a:$a"),$A85,INDIRECT("'"&amp;O[O]&amp;"'!"&amp;ADDRESS(1, COLUMN(F:F), 2)&amp;":"&amp;ADDRESS(1, COLUMN(F:F), 2))))),)</f>
        <v/>
      </c>
      <c r="F85" s="917" t="str">
        <f ca="1">IFERROR(IF(SUMPRODUCT(SUMIF(INDIRECT("'"&amp;O[O]&amp;"'!$a:$a"),$A85,INDIRECT("'"&amp;O[O]&amp;"'!"&amp;ADDRESS(1, COLUMN(G:G), 2)&amp;":"&amp;ADDRESS(1, COLUMN(G:G), 2))))=0, "", SUMPRODUCT(SUMIF(INDIRECT("'"&amp;O[O]&amp;"'!$a:$a"),$A85,INDIRECT("'"&amp;O[O]&amp;"'!"&amp;ADDRESS(1, COLUMN(G:G), 2)&amp;":"&amp;ADDRESS(1, COLUMN(G:G), 2))))),)</f>
        <v/>
      </c>
      <c r="G85" s="914">
        <f t="shared" ca="1" si="10"/>
        <v>1084</v>
      </c>
      <c r="H85" s="917">
        <f ca="1">IFERROR(IF(SUMPRODUCT(SUMIF(INDIRECT("'"&amp;O[O]&amp;"'!$a:$a"),$A85,INDIRECT("'"&amp;O[O]&amp;"'!"&amp;ADDRESS(1, COLUMN(I:I), 2)&amp;":"&amp;ADDRESS(1, COLUMN(I:I), 2))))=0, "", SUMPRODUCT(SUMIF(INDIRECT("'"&amp;O[O]&amp;"'!$a:$a"),$A85,INDIRECT("'"&amp;O[O]&amp;"'!"&amp;ADDRESS(1, COLUMN(I:I), 2)&amp;":"&amp;ADDRESS(1, COLUMN(I:I), 2))))),)</f>
        <v>844</v>
      </c>
      <c r="I85" s="917">
        <f ca="1">IFERROR(IF(SUMPRODUCT(SUMIF(INDIRECT("'"&amp;O[O]&amp;"'!$a:$a"),$A85,INDIRECT("'"&amp;O[O]&amp;"'!"&amp;ADDRESS(1, COLUMN(J:J), 2)&amp;":"&amp;ADDRESS(1, COLUMN(J:J), 2))))=0, "", SUMPRODUCT(SUMIF(INDIRECT("'"&amp;O[O]&amp;"'!$a:$a"),$A85,INDIRECT("'"&amp;O[O]&amp;"'!"&amp;ADDRESS(1, COLUMN(J:J), 2)&amp;":"&amp;ADDRESS(1, COLUMN(J:J), 2))))),)</f>
        <v>240</v>
      </c>
      <c r="J85" s="917">
        <f ca="1">IFERROR(IF(SUMPRODUCT(SUMIF(INDIRECT("'"&amp;O[O]&amp;"'!$a:$a"),$A85,INDIRECT("'"&amp;O[O]&amp;"'!"&amp;ADDRESS(1, COLUMN(K:K), 2)&amp;":"&amp;ADDRESS(1, COLUMN(K:K), 2))))=0, "", SUMPRODUCT(SUMIF(INDIRECT("'"&amp;O[O]&amp;"'!$a:$a"),$A85,INDIRECT("'"&amp;O[O]&amp;"'!"&amp;ADDRESS(1, COLUMN(K:K), 2)&amp;":"&amp;ADDRESS(1, COLUMN(K:K), 2))))),)</f>
        <v>3516</v>
      </c>
      <c r="K85" s="922" t="s">
        <v>776</v>
      </c>
      <c r="L85" s="922" t="s">
        <v>776</v>
      </c>
      <c r="M85" s="917" t="str">
        <f ca="1">IF(SUMPRODUCT(SUMIF(INDIRECT("'"&amp;O[O]&amp;"'!$a:$a"),$A85,INDIRECT("'"&amp;O[O]&amp;"'!"&amp;ADDRESS(1, COLUMN(L:L), 2)&amp;":"&amp;ADDRESS(1, COLUMN(L:L), 2))))=0, "", IFERROR(SUMPRODUCT(SUMIF(INDIRECT("'"&amp;O[O]&amp;"'!$a:$a"),$A85,INDIRECT("'"&amp;O[O]&amp;"'!"&amp;ADDRESS(1, COLUMN(L:L), 2)&amp;":"&amp;ADDRESS(1, COLUMN(L:L), 2)))),))</f>
        <v/>
      </c>
      <c r="N85" s="917" t="str">
        <f ca="1">IF(SUMPRODUCT(SUMIF(INDIRECT("'"&amp;O[O]&amp;"'!$a:$a"),$A85,INDIRECT("'"&amp;O[O]&amp;"'!"&amp;ADDRESS(1, COLUMN(M:M), 2)&amp;":"&amp;ADDRESS(1, COLUMN(M:M), 2))))=0, "", IFERROR(SUMPRODUCT(SUMIF(INDIRECT("'"&amp;O[O]&amp;"'!$a:$a"),$A85,INDIRECT("'"&amp;O[O]&amp;"'!"&amp;ADDRESS(1, COLUMN(M:M), 2)&amp;":"&amp;ADDRESS(1, COLUMN(M:M), 2)))),))</f>
        <v/>
      </c>
      <c r="O85" s="917" t="str">
        <f ca="1">IF(SUMPRODUCT(SUMIF(INDIRECT("'"&amp;O[O]&amp;"'!$a:$a"),$A85,INDIRECT("'"&amp;O[O]&amp;"'!"&amp;ADDRESS(1, COLUMN(N:N), 2)&amp;":"&amp;ADDRESS(1, COLUMN(N:N), 2))))=0, "", IFERROR(SUMPRODUCT(SUMIF(INDIRECT("'"&amp;O[O]&amp;"'!$a:$a"),$A85,INDIRECT("'"&amp;O[O]&amp;"'!"&amp;ADDRESS(1, COLUMN(N:N), 2)&amp;":"&amp;ADDRESS(1, COLUMN(N:N), 2)))),))</f>
        <v/>
      </c>
      <c r="P85" s="917" t="str">
        <f ca="1">IF(SUMPRODUCT(SUMIF(INDIRECT("'"&amp;O[O]&amp;"'!$a:$a"),$A85,INDIRECT("'"&amp;O[O]&amp;"'!"&amp;ADDRESS(1, COLUMN(O:O), 2)&amp;":"&amp;ADDRESS(1, COLUMN(O:O), 2))))=0, "", IFERROR(SUMPRODUCT(SUMIF(INDIRECT("'"&amp;O[O]&amp;"'!$a:$a"),$A85,INDIRECT("'"&amp;O[O]&amp;"'!"&amp;ADDRESS(1, COLUMN(O:O), 2)&amp;":"&amp;ADDRESS(1, COLUMN(O:O), 2)))),))</f>
        <v/>
      </c>
      <c r="Q85" s="917" t="str">
        <f ca="1">IF(SUMPRODUCT(SUMIF(INDIRECT("'"&amp;O[O]&amp;"'!$a:$a"),$A85,INDIRECT("'"&amp;O[O]&amp;"'!"&amp;ADDRESS(1, COLUMN(P:P), 2)&amp;":"&amp;ADDRESS(1, COLUMN(P:P), 2))))=0, "", IFERROR(SUMPRODUCT(SUMIF(INDIRECT("'"&amp;O[O]&amp;"'!$a:$a"),$A85,INDIRECT("'"&amp;O[O]&amp;"'!"&amp;ADDRESS(1, COLUMN(P:P), 2)&amp;":"&amp;ADDRESS(1, COLUMN(P:P), 2)))),))</f>
        <v/>
      </c>
      <c r="R85" s="917">
        <f ca="1">IF(SUMPRODUCT(SUMIF(INDIRECT("'"&amp;O[O]&amp;"'!$a:$a"),$A85,INDIRECT("'"&amp;O[O]&amp;"'!"&amp;ADDRESS(1, COLUMN(Q:Q), 2)&amp;":"&amp;ADDRESS(1, COLUMN(Q:Q), 2))))=0, "", IFERROR(SUMPRODUCT(SUMIF(INDIRECT("'"&amp;O[O]&amp;"'!$a:$a"),$A85,INDIRECT("'"&amp;O[O]&amp;"'!"&amp;ADDRESS(1, COLUMN(Q:Q), 2)&amp;":"&amp;ADDRESS(1, COLUMN(Q:Q), 2)))),))</f>
        <v>180</v>
      </c>
      <c r="S85" s="917" t="str">
        <f ca="1">IF(SUMPRODUCT(SUMIF(INDIRECT("'"&amp;O[O]&amp;"'!$a:$a"),$A85,INDIRECT("'"&amp;O[O]&amp;"'!"&amp;ADDRESS(1, COLUMN(R:R), 2)&amp;":"&amp;ADDRESS(1, COLUMN(R:R), 2))))=0, "", IFERROR(SUMPRODUCT(SUMIF(INDIRECT("'"&amp;O[O]&amp;"'!$a:$a"),$A85,INDIRECT("'"&amp;O[O]&amp;"'!"&amp;ADDRESS(1, COLUMN(R:R), 2)&amp;":"&amp;ADDRESS(1, COLUMN(R:R), 2)))),))</f>
        <v/>
      </c>
      <c r="T85" s="917" t="str">
        <f ca="1">IF(SUMPRODUCT(SUMIF(INDIRECT("'"&amp;O[O]&amp;"'!$a:$a"),$A85,INDIRECT("'"&amp;O[O]&amp;"'!"&amp;ADDRESS(1, COLUMN(S:S), 2)&amp;":"&amp;ADDRESS(1, COLUMN(S:S), 2))))=0, "", IFERROR(SUMPRODUCT(SUMIF(INDIRECT("'"&amp;O[O]&amp;"'!$a:$a"),$A85,INDIRECT("'"&amp;O[O]&amp;"'!"&amp;ADDRESS(1, COLUMN(S:S), 2)&amp;":"&amp;ADDRESS(1, COLUMN(S:S), 2)))),))</f>
        <v/>
      </c>
      <c r="U85" s="917" t="str">
        <f ca="1">IF(SUMPRODUCT(SUMIF(INDIRECT("'"&amp;O[O]&amp;"'!$a:$a"),$A85,INDIRECT("'"&amp;O[O]&amp;"'!"&amp;ADDRESS(1, COLUMN(T:T), 2)&amp;":"&amp;ADDRESS(1, COLUMN(T:T), 2))))=0, "", IFERROR(SUMPRODUCT(SUMIF(INDIRECT("'"&amp;O[O]&amp;"'!$a:$a"),$A85,INDIRECT("'"&amp;O[O]&amp;"'!"&amp;ADDRESS(1, COLUMN(T:T), 2)&amp;":"&amp;ADDRESS(1, COLUMN(T:T), 2)))),))</f>
        <v/>
      </c>
      <c r="V85" s="113" t="str">
        <f t="shared" ca="1" si="11"/>
        <v/>
      </c>
      <c r="W85" s="917" t="str">
        <f ca="1">IF(SUMPRODUCT(SUMIF(INDIRECT("'"&amp;O[O]&amp;"'!$a:$a"),$A85,INDIRECT("'"&amp;O[O]&amp;"'!"&amp;ADDRESS(1, COLUMN(U:U), 2)&amp;":"&amp;ADDRESS(1, COLUMN(U:U), 2))))=0, "", IFERROR(SUMPRODUCT(SUMIF(INDIRECT("'"&amp;O[O]&amp;"'!$a:$a"),$A85,INDIRECT("'"&amp;O[O]&amp;"'!"&amp;ADDRESS(1, COLUMN(U:U), 2)&amp;":"&amp;ADDRESS(1, COLUMN(U:U), 2)))),))</f>
        <v/>
      </c>
      <c r="X85" s="917" t="str">
        <f ca="1">IF(SUMPRODUCT(SUMIF(INDIRECT("'"&amp;O[O]&amp;"'!$a:$a"),$A85,INDIRECT("'"&amp;O[O]&amp;"'!"&amp;ADDRESS(1, COLUMN(V:V), 2)&amp;":"&amp;ADDRESS(1, COLUMN(V:V), 2))))=0, "", IFERROR(SUMPRODUCT(SUMIF(INDIRECT("'"&amp;O[O]&amp;"'!$a:$a"),$A85,INDIRECT("'"&amp;O[O]&amp;"'!"&amp;ADDRESS(1, COLUMN(V:V), 2)&amp;":"&amp;ADDRESS(1, COLUMN(V:V), 2)))),))</f>
        <v/>
      </c>
      <c r="Y85" s="917" t="str">
        <f ca="1">IF(SUMPRODUCT(SUMIF(INDIRECT("'"&amp;O[O]&amp;"'!$a:$a"),$A85,INDIRECT("'"&amp;O[O]&amp;"'!"&amp;ADDRESS(1, COLUMN(W:W), 2)&amp;":"&amp;ADDRESS(1, COLUMN(W:W), 2))))=0, "", IFERROR(SUMPRODUCT(SUMIF(INDIRECT("'"&amp;O[O]&amp;"'!$a:$a"),$A85,INDIRECT("'"&amp;O[O]&amp;"'!"&amp;ADDRESS(1, COLUMN(W:W), 2)&amp;":"&amp;ADDRESS(1, COLUMN(W:W), 2)))),))</f>
        <v/>
      </c>
      <c r="Z85" s="917" t="str">
        <f ca="1">IF(SUMPRODUCT(SUMIF(INDIRECT("'"&amp;O[O]&amp;"'!$a:$a"),$A85,INDIRECT("'"&amp;O[O]&amp;"'!"&amp;ADDRESS(1, COLUMN(X:X), 2)&amp;":"&amp;ADDRESS(1, COLUMN(X:X), 2))))=0, "", IFERROR(SUMPRODUCT(SUMIF(INDIRECT("'"&amp;O[O]&amp;"'!$a:$a"),$A85,INDIRECT("'"&amp;O[O]&amp;"'!"&amp;ADDRESS(1, COLUMN(X:X), 2)&amp;":"&amp;ADDRESS(1, COLUMN(X:X), 2)))),))</f>
        <v/>
      </c>
      <c r="AA85" s="917" t="str">
        <f ca="1">IF(SUMPRODUCT(SUMIF(INDIRECT("'"&amp;O[O]&amp;"'!$a:$a"),$A85,INDIRECT("'"&amp;O[O]&amp;"'!"&amp;ADDRESS(1, COLUMN(Y:Y), 2)&amp;":"&amp;ADDRESS(1, COLUMN(Y:Y), 2))))=0, "", IFERROR(SUMPRODUCT(SUMIF(INDIRECT("'"&amp;O[O]&amp;"'!$a:$a"),$A85,INDIRECT("'"&amp;O[O]&amp;"'!"&amp;ADDRESS(1, COLUMN(Y:Y), 2)&amp;":"&amp;ADDRESS(1, COLUMN(Y:Y), 2)))),))</f>
        <v/>
      </c>
      <c r="AB85" s="917" t="str">
        <f ca="1">IF(SUMPRODUCT(SUMIF(INDIRECT("'"&amp;O[O]&amp;"'!$a:$a"),$A85,INDIRECT("'"&amp;O[O]&amp;"'!"&amp;ADDRESS(1, COLUMN(Z:Z), 2)&amp;":"&amp;ADDRESS(1, COLUMN(Z:Z), 2))))=0, "", IFERROR(SUMPRODUCT(SUMIF(INDIRECT("'"&amp;O[O]&amp;"'!$a:$a"),$A85,INDIRECT("'"&amp;O[O]&amp;"'!"&amp;ADDRESS(1, COLUMN(Z:Z), 2)&amp;":"&amp;ADDRESS(1, COLUMN(Z:Z), 2)))),))</f>
        <v/>
      </c>
      <c r="AC85" s="917" t="str">
        <f ca="1">IF(SUMPRODUCT(SUMIF(INDIRECT("'"&amp;O[O]&amp;"'!$a:$a"),$A85,INDIRECT("'"&amp;O[O]&amp;"'!"&amp;ADDRESS(1, COLUMN(AA:AA), 2)&amp;":"&amp;ADDRESS(1, COLUMN(AA:AA), 2))))=0, "", IFERROR(SUMPRODUCT(SUMIF(INDIRECT("'"&amp;O[O]&amp;"'!$a:$a"),$A85,INDIRECT("'"&amp;O[O]&amp;"'!"&amp;ADDRESS(1, COLUMN(AA:AA), 2)&amp;":"&amp;ADDRESS(1, COLUMN(AA:AA), 2)))),))</f>
        <v/>
      </c>
      <c r="AD85" s="917" t="str">
        <f ca="1">IF(SUMPRODUCT(SUMIF(INDIRECT("'"&amp;O[O]&amp;"'!$a:$a"),$A85,INDIRECT("'"&amp;O[O]&amp;"'!"&amp;ADDRESS(1, COLUMN(AB:AB), 2)&amp;":"&amp;ADDRESS(1, COLUMN(AB:AB), 2))))=0, "", IFERROR(SUMPRODUCT(SUMIF(INDIRECT("'"&amp;O[O]&amp;"'!$a:$a"),$A85,INDIRECT("'"&amp;O[O]&amp;"'!"&amp;ADDRESS(1, COLUMN(AB:AB), 2)&amp;":"&amp;ADDRESS(1, COLUMN(AB:AB), 2)))),))</f>
        <v/>
      </c>
      <c r="AE85" s="917" t="str">
        <f ca="1">IF(SUMPRODUCT(SUMIF(INDIRECT("'"&amp;O[O]&amp;"'!$a:$a"),$A85,INDIRECT("'"&amp;O[O]&amp;"'!"&amp;ADDRESS(1, COLUMN(AC:AC), 2)&amp;":"&amp;ADDRESS(1, COLUMN(AC:AC), 2))))=0, "", IFERROR(SUMPRODUCT(SUMIF(INDIRECT("'"&amp;O[O]&amp;"'!$a:$a"),$A85,INDIRECT("'"&amp;O[O]&amp;"'!"&amp;ADDRESS(1, COLUMN(AC:AC), 2)&amp;":"&amp;ADDRESS(1, COLUMN(AC:AC), 2)))),))</f>
        <v/>
      </c>
      <c r="AF85" s="917" t="str">
        <f ca="1">IF(SUMPRODUCT(SUMIF(INDIRECT("'"&amp;O[O]&amp;"'!$a:$a"),$A85,INDIRECT("'"&amp;O[O]&amp;"'!"&amp;ADDRESS(1, COLUMN(AD:AD), 2)&amp;":"&amp;ADDRESS(1, COLUMN(AD:AD), 2))))=0, "", IFERROR(SUMPRODUCT(SUMIF(INDIRECT("'"&amp;O[O]&amp;"'!$a:$a"),$A85,INDIRECT("'"&amp;O[O]&amp;"'!"&amp;ADDRESS(1, COLUMN(AD:AD), 2)&amp;":"&amp;ADDRESS(1, COLUMN(AD:AD), 2)))),))</f>
        <v/>
      </c>
      <c r="AG85" s="917">
        <f ca="1">IF(SUMPRODUCT(SUMIF(INDIRECT("'"&amp;O[O]&amp;"'!$a:$a"),$A85,INDIRECT("'"&amp;O[O]&amp;"'!"&amp;ADDRESS(1, COLUMN(AE:AE), 2)&amp;":"&amp;ADDRESS(1, COLUMN(AE:AE), 2))))=0, "", IFERROR(SUMPRODUCT(SUMIF(INDIRECT("'"&amp;O[O]&amp;"'!$a:$a"),$A85,INDIRECT("'"&amp;O[O]&amp;"'!"&amp;ADDRESS(1, COLUMN(AE:AE), 2)&amp;":"&amp;ADDRESS(1, COLUMN(AE:AE), 2)))),))</f>
        <v>3336</v>
      </c>
      <c r="AH85" s="917" t="str">
        <f ca="1">IF(SUMPRODUCT(SUMIF(INDIRECT("'"&amp;O[O]&amp;"'!$a:$a"),$A85,INDIRECT("'"&amp;O[O]&amp;"'!"&amp;ADDRESS(1, COLUMN(AF:AF), 2)&amp;":"&amp;ADDRESS(1, COLUMN(AF:AF), 2))))=0, "", IFERROR(SUMPRODUCT(SUMIF(INDIRECT("'"&amp;O[O]&amp;"'!$a:$a"),$A85,INDIRECT("'"&amp;O[O]&amp;"'!"&amp;ADDRESS(1, COLUMN(AF:AF), 2)&amp;":"&amp;ADDRESS(1, COLUMN(AF:AF), 2)))),))</f>
        <v/>
      </c>
      <c r="AI85" s="917" t="str">
        <f ca="1">IF(SUMPRODUCT(SUMIF(INDIRECT("'"&amp;O[O]&amp;"'!$a:$a"),$A85,INDIRECT("'"&amp;O[O]&amp;"'!"&amp;ADDRESS(1, COLUMN(AG:AG), 2)&amp;":"&amp;ADDRESS(1, COLUMN(AG:AG), 2))))=0, "", IFERROR(SUMPRODUCT(SUMIF(INDIRECT("'"&amp;O[O]&amp;"'!$a:$a"),$A85,INDIRECT("'"&amp;O[O]&amp;"'!"&amp;ADDRESS(1, COLUMN(AG:AG), 2)&amp;":"&amp;ADDRESS(1, COLUMN(AG:AG), 2)))),))</f>
        <v/>
      </c>
      <c r="AJ85" s="917" t="str">
        <f ca="1">IF(SUMPRODUCT(SUMIF(INDIRECT("'"&amp;O[O]&amp;"'!$a:$a"),$A85,INDIRECT("'"&amp;O[O]&amp;"'!"&amp;ADDRESS(1, COLUMN(AH:AH), 2)&amp;":"&amp;ADDRESS(1, COLUMN(AH:AH), 2))))=0, "", IFERROR(SUMPRODUCT(SUMIF(INDIRECT("'"&amp;O[O]&amp;"'!$a:$a"),$A85,INDIRECT("'"&amp;O[O]&amp;"'!"&amp;ADDRESS(1, COLUMN(AH:AH), 2)&amp;":"&amp;ADDRESS(1, COLUMN(AH:AH), 2)))),))</f>
        <v/>
      </c>
      <c r="AK85" s="917" t="str">
        <f ca="1">IF(SUMPRODUCT(SUMIF(INDIRECT("'"&amp;O[O]&amp;"'!$a:$a"),$A85,INDIRECT("'"&amp;O[O]&amp;"'!"&amp;ADDRESS(1, COLUMN(AI:AI), 2)&amp;":"&amp;ADDRESS(1, COLUMN(AI:AI), 2))))=0, "", IFERROR(SUMPRODUCT(SUMIF(INDIRECT("'"&amp;O[O]&amp;"'!$a:$a"),$A85,INDIRECT("'"&amp;O[O]&amp;"'!"&amp;ADDRESS(1, COLUMN(AI:AI), 2)&amp;":"&amp;ADDRESS(1, COLUMN(AI:AI), 2)))),))</f>
        <v/>
      </c>
      <c r="AL85" s="919" t="str">
        <f ca="1">IF(SUMPRODUCT(SUMIF(INDIRECT("'"&amp;O[O]&amp;"'!$a:$a"),$A85,INDIRECT("'"&amp;O[O]&amp;"'!"&amp;ADDRESS(1, COLUMN(AJ:AJ), 2)&amp;":"&amp;ADDRESS(1, COLUMN(AJ:AJ), 2))))=0, "", IFERROR(SUMPRODUCT(SUMIF(INDIRECT("'"&amp;O[O]&amp;"'!$a:$a"),$A85,INDIRECT("'"&amp;O[O]&amp;"'!"&amp;ADDRESS(1, COLUMN(AJ:AJ), 2)&amp;":"&amp;ADDRESS(1, COLUMN(AJ:AJ), 2)))),))</f>
        <v/>
      </c>
    </row>
    <row r="86" spans="1:38" s="763" customFormat="1">
      <c r="A86" s="920" t="s">
        <v>385</v>
      </c>
      <c r="B86" s="921" t="s">
        <v>43</v>
      </c>
      <c r="C86" s="921"/>
      <c r="D86" s="921"/>
      <c r="E86" s="917" t="str">
        <f ca="1">IFERROR(IF(SUMPRODUCT(SUMIF(INDIRECT("'"&amp;O[O]&amp;"'!$a:$a"),$A86,INDIRECT("'"&amp;O[O]&amp;"'!"&amp;ADDRESS(1, COLUMN(F:F), 2)&amp;":"&amp;ADDRESS(1, COLUMN(F:F), 2))))=0, "", SUMPRODUCT(SUMIF(INDIRECT("'"&amp;O[O]&amp;"'!$a:$a"),$A86,INDIRECT("'"&amp;O[O]&amp;"'!"&amp;ADDRESS(1, COLUMN(F:F), 2)&amp;":"&amp;ADDRESS(1, COLUMN(F:F), 2))))),)</f>
        <v/>
      </c>
      <c r="F86" s="917">
        <f ca="1">IFERROR(IF(SUMPRODUCT(SUMIF(INDIRECT("'"&amp;O[O]&amp;"'!$a:$a"),$A86,INDIRECT("'"&amp;O[O]&amp;"'!"&amp;ADDRESS(1, COLUMN(G:G), 2)&amp;":"&amp;ADDRESS(1, COLUMN(G:G), 2))))=0, "", SUMPRODUCT(SUMIF(INDIRECT("'"&amp;O[O]&amp;"'!$a:$a"),$A86,INDIRECT("'"&amp;O[O]&amp;"'!"&amp;ADDRESS(1, COLUMN(G:G), 2)&amp;":"&amp;ADDRESS(1, COLUMN(G:G), 2))))),)</f>
        <v>5000</v>
      </c>
      <c r="G86" s="914">
        <f t="shared" ca="1" si="10"/>
        <v>71</v>
      </c>
      <c r="H86" s="917" t="str">
        <f ca="1">IFERROR(IF(SUMPRODUCT(SUMIF(INDIRECT("'"&amp;O[O]&amp;"'!$a:$a"),$A86,INDIRECT("'"&amp;O[O]&amp;"'!"&amp;ADDRESS(1, COLUMN(I:I), 2)&amp;":"&amp;ADDRESS(1, COLUMN(I:I), 2))))=0, "", SUMPRODUCT(SUMIF(INDIRECT("'"&amp;O[O]&amp;"'!$a:$a"),$A86,INDIRECT("'"&amp;O[O]&amp;"'!"&amp;ADDRESS(1, COLUMN(I:I), 2)&amp;":"&amp;ADDRESS(1, COLUMN(I:I), 2))))),)</f>
        <v/>
      </c>
      <c r="I86" s="917">
        <f ca="1">IFERROR(IF(SUMPRODUCT(SUMIF(INDIRECT("'"&amp;O[O]&amp;"'!$a:$a"),$A86,INDIRECT("'"&amp;O[O]&amp;"'!"&amp;ADDRESS(1, COLUMN(J:J), 2)&amp;":"&amp;ADDRESS(1, COLUMN(J:J), 2))))=0, "", SUMPRODUCT(SUMIF(INDIRECT("'"&amp;O[O]&amp;"'!$a:$a"),$A86,INDIRECT("'"&amp;O[O]&amp;"'!"&amp;ADDRESS(1, COLUMN(J:J), 2)&amp;":"&amp;ADDRESS(1, COLUMN(J:J), 2))))),)</f>
        <v>71</v>
      </c>
      <c r="J86" s="917" t="str">
        <f ca="1">IFERROR(IF(SUMPRODUCT(SUMIF(INDIRECT("'"&amp;O[O]&amp;"'!$a:$a"),$A86,INDIRECT("'"&amp;O[O]&amp;"'!"&amp;ADDRESS(1, COLUMN(K:K), 2)&amp;":"&amp;ADDRESS(1, COLUMN(K:K), 2))))=0, "", SUMPRODUCT(SUMIF(INDIRECT("'"&amp;O[O]&amp;"'!$a:$a"),$A86,INDIRECT("'"&amp;O[O]&amp;"'!"&amp;ADDRESS(1, COLUMN(K:K), 2)&amp;":"&amp;ADDRESS(1, COLUMN(K:K), 2))))),)</f>
        <v/>
      </c>
      <c r="K86" s="922" t="s">
        <v>776</v>
      </c>
      <c r="L86" s="922" t="s">
        <v>776</v>
      </c>
      <c r="M86" s="917" t="str">
        <f ca="1">IF(SUMPRODUCT(SUMIF(INDIRECT("'"&amp;O[O]&amp;"'!$a:$a"),$A86,INDIRECT("'"&amp;O[O]&amp;"'!"&amp;ADDRESS(1, COLUMN(L:L), 2)&amp;":"&amp;ADDRESS(1, COLUMN(L:L), 2))))=0, "", IFERROR(SUMPRODUCT(SUMIF(INDIRECT("'"&amp;O[O]&amp;"'!$a:$a"),$A86,INDIRECT("'"&amp;O[O]&amp;"'!"&amp;ADDRESS(1, COLUMN(L:L), 2)&amp;":"&amp;ADDRESS(1, COLUMN(L:L), 2)))),))</f>
        <v/>
      </c>
      <c r="N86" s="917" t="str">
        <f ca="1">IF(SUMPRODUCT(SUMIF(INDIRECT("'"&amp;O[O]&amp;"'!$a:$a"),$A86,INDIRECT("'"&amp;O[O]&amp;"'!"&amp;ADDRESS(1, COLUMN(M:M), 2)&amp;":"&amp;ADDRESS(1, COLUMN(M:M), 2))))=0, "", IFERROR(SUMPRODUCT(SUMIF(INDIRECT("'"&amp;O[O]&amp;"'!$a:$a"),$A86,INDIRECT("'"&amp;O[O]&amp;"'!"&amp;ADDRESS(1, COLUMN(M:M), 2)&amp;":"&amp;ADDRESS(1, COLUMN(M:M), 2)))),))</f>
        <v/>
      </c>
      <c r="O86" s="917" t="str">
        <f ca="1">IF(SUMPRODUCT(SUMIF(INDIRECT("'"&amp;O[O]&amp;"'!$a:$a"),$A86,INDIRECT("'"&amp;O[O]&amp;"'!"&amp;ADDRESS(1, COLUMN(N:N), 2)&amp;":"&amp;ADDRESS(1, COLUMN(N:N), 2))))=0, "", IFERROR(SUMPRODUCT(SUMIF(INDIRECT("'"&amp;O[O]&amp;"'!$a:$a"),$A86,INDIRECT("'"&amp;O[O]&amp;"'!"&amp;ADDRESS(1, COLUMN(N:N), 2)&amp;":"&amp;ADDRESS(1, COLUMN(N:N), 2)))),))</f>
        <v/>
      </c>
      <c r="P86" s="917" t="str">
        <f ca="1">IF(SUMPRODUCT(SUMIF(INDIRECT("'"&amp;O[O]&amp;"'!$a:$a"),$A86,INDIRECT("'"&amp;O[O]&amp;"'!"&amp;ADDRESS(1, COLUMN(O:O), 2)&amp;":"&amp;ADDRESS(1, COLUMN(O:O), 2))))=0, "", IFERROR(SUMPRODUCT(SUMIF(INDIRECT("'"&amp;O[O]&amp;"'!$a:$a"),$A86,INDIRECT("'"&amp;O[O]&amp;"'!"&amp;ADDRESS(1, COLUMN(O:O), 2)&amp;":"&amp;ADDRESS(1, COLUMN(O:O), 2)))),))</f>
        <v/>
      </c>
      <c r="Q86" s="917" t="str">
        <f ca="1">IF(SUMPRODUCT(SUMIF(INDIRECT("'"&amp;O[O]&amp;"'!$a:$a"),$A86,INDIRECT("'"&amp;O[O]&amp;"'!"&amp;ADDRESS(1, COLUMN(P:P), 2)&amp;":"&amp;ADDRESS(1, COLUMN(P:P), 2))))=0, "", IFERROR(SUMPRODUCT(SUMIF(INDIRECT("'"&amp;O[O]&amp;"'!$a:$a"),$A86,INDIRECT("'"&amp;O[O]&amp;"'!"&amp;ADDRESS(1, COLUMN(P:P), 2)&amp;":"&amp;ADDRESS(1, COLUMN(P:P), 2)))),))</f>
        <v/>
      </c>
      <c r="R86" s="917" t="str">
        <f ca="1">IF(SUMPRODUCT(SUMIF(INDIRECT("'"&amp;O[O]&amp;"'!$a:$a"),$A86,INDIRECT("'"&amp;O[O]&amp;"'!"&amp;ADDRESS(1, COLUMN(Q:Q), 2)&amp;":"&amp;ADDRESS(1, COLUMN(Q:Q), 2))))=0, "", IFERROR(SUMPRODUCT(SUMIF(INDIRECT("'"&amp;O[O]&amp;"'!$a:$a"),$A86,INDIRECT("'"&amp;O[O]&amp;"'!"&amp;ADDRESS(1, COLUMN(Q:Q), 2)&amp;":"&amp;ADDRESS(1, COLUMN(Q:Q), 2)))),))</f>
        <v/>
      </c>
      <c r="S86" s="917" t="str">
        <f ca="1">IF(SUMPRODUCT(SUMIF(INDIRECT("'"&amp;O[O]&amp;"'!$a:$a"),$A86,INDIRECT("'"&amp;O[O]&amp;"'!"&amp;ADDRESS(1, COLUMN(R:R), 2)&amp;":"&amp;ADDRESS(1, COLUMN(R:R), 2))))=0, "", IFERROR(SUMPRODUCT(SUMIF(INDIRECT("'"&amp;O[O]&amp;"'!$a:$a"),$A86,INDIRECT("'"&amp;O[O]&amp;"'!"&amp;ADDRESS(1, COLUMN(R:R), 2)&amp;":"&amp;ADDRESS(1, COLUMN(R:R), 2)))),))</f>
        <v/>
      </c>
      <c r="T86" s="917" t="str">
        <f ca="1">IF(SUMPRODUCT(SUMIF(INDIRECT("'"&amp;O[O]&amp;"'!$a:$a"),$A86,INDIRECT("'"&amp;O[O]&amp;"'!"&amp;ADDRESS(1, COLUMN(S:S), 2)&amp;":"&amp;ADDRESS(1, COLUMN(S:S), 2))))=0, "", IFERROR(SUMPRODUCT(SUMIF(INDIRECT("'"&amp;O[O]&amp;"'!$a:$a"),$A86,INDIRECT("'"&amp;O[O]&amp;"'!"&amp;ADDRESS(1, COLUMN(S:S), 2)&amp;":"&amp;ADDRESS(1, COLUMN(S:S), 2)))),))</f>
        <v/>
      </c>
      <c r="U86" s="917" t="str">
        <f ca="1">IF(SUMPRODUCT(SUMIF(INDIRECT("'"&amp;O[O]&amp;"'!$a:$a"),$A86,INDIRECT("'"&amp;O[O]&amp;"'!"&amp;ADDRESS(1, COLUMN(T:T), 2)&amp;":"&amp;ADDRESS(1, COLUMN(T:T), 2))))=0, "", IFERROR(SUMPRODUCT(SUMIF(INDIRECT("'"&amp;O[O]&amp;"'!$a:$a"),$A86,INDIRECT("'"&amp;O[O]&amp;"'!"&amp;ADDRESS(1, COLUMN(T:T), 2)&amp;":"&amp;ADDRESS(1, COLUMN(T:T), 2)))),))</f>
        <v/>
      </c>
      <c r="V86" s="113" t="str">
        <f t="shared" ca="1" si="11"/>
        <v/>
      </c>
      <c r="W86" s="917" t="str">
        <f ca="1">IF(SUMPRODUCT(SUMIF(INDIRECT("'"&amp;O[O]&amp;"'!$a:$a"),$A86,INDIRECT("'"&amp;O[O]&amp;"'!"&amp;ADDRESS(1, COLUMN(U:U), 2)&amp;":"&amp;ADDRESS(1, COLUMN(U:U), 2))))=0, "", IFERROR(SUMPRODUCT(SUMIF(INDIRECT("'"&amp;O[O]&amp;"'!$a:$a"),$A86,INDIRECT("'"&amp;O[O]&amp;"'!"&amp;ADDRESS(1, COLUMN(U:U), 2)&amp;":"&amp;ADDRESS(1, COLUMN(U:U), 2)))),))</f>
        <v/>
      </c>
      <c r="X86" s="917" t="str">
        <f ca="1">IF(SUMPRODUCT(SUMIF(INDIRECT("'"&amp;O[O]&amp;"'!$a:$a"),$A86,INDIRECT("'"&amp;O[O]&amp;"'!"&amp;ADDRESS(1, COLUMN(V:V), 2)&amp;":"&amp;ADDRESS(1, COLUMN(V:V), 2))))=0, "", IFERROR(SUMPRODUCT(SUMIF(INDIRECT("'"&amp;O[O]&amp;"'!$a:$a"),$A86,INDIRECT("'"&amp;O[O]&amp;"'!"&amp;ADDRESS(1, COLUMN(V:V), 2)&amp;":"&amp;ADDRESS(1, COLUMN(V:V), 2)))),))</f>
        <v/>
      </c>
      <c r="Y86" s="917" t="str">
        <f ca="1">IF(SUMPRODUCT(SUMIF(INDIRECT("'"&amp;O[O]&amp;"'!$a:$a"),$A86,INDIRECT("'"&amp;O[O]&amp;"'!"&amp;ADDRESS(1, COLUMN(W:W), 2)&amp;":"&amp;ADDRESS(1, COLUMN(W:W), 2))))=0, "", IFERROR(SUMPRODUCT(SUMIF(INDIRECT("'"&amp;O[O]&amp;"'!$a:$a"),$A86,INDIRECT("'"&amp;O[O]&amp;"'!"&amp;ADDRESS(1, COLUMN(W:W), 2)&amp;":"&amp;ADDRESS(1, COLUMN(W:W), 2)))),))</f>
        <v/>
      </c>
      <c r="Z86" s="917" t="str">
        <f ca="1">IF(SUMPRODUCT(SUMIF(INDIRECT("'"&amp;O[O]&amp;"'!$a:$a"),$A86,INDIRECT("'"&amp;O[O]&amp;"'!"&amp;ADDRESS(1, COLUMN(X:X), 2)&amp;":"&amp;ADDRESS(1, COLUMN(X:X), 2))))=0, "", IFERROR(SUMPRODUCT(SUMIF(INDIRECT("'"&amp;O[O]&amp;"'!$a:$a"),$A86,INDIRECT("'"&amp;O[O]&amp;"'!"&amp;ADDRESS(1, COLUMN(X:X), 2)&amp;":"&amp;ADDRESS(1, COLUMN(X:X), 2)))),))</f>
        <v/>
      </c>
      <c r="AA86" s="917" t="str">
        <f ca="1">IF(SUMPRODUCT(SUMIF(INDIRECT("'"&amp;O[O]&amp;"'!$a:$a"),$A86,INDIRECT("'"&amp;O[O]&amp;"'!"&amp;ADDRESS(1, COLUMN(Y:Y), 2)&amp;":"&amp;ADDRESS(1, COLUMN(Y:Y), 2))))=0, "", IFERROR(SUMPRODUCT(SUMIF(INDIRECT("'"&amp;O[O]&amp;"'!$a:$a"),$A86,INDIRECT("'"&amp;O[O]&amp;"'!"&amp;ADDRESS(1, COLUMN(Y:Y), 2)&amp;":"&amp;ADDRESS(1, COLUMN(Y:Y), 2)))),))</f>
        <v/>
      </c>
      <c r="AB86" s="917" t="str">
        <f ca="1">IF(SUMPRODUCT(SUMIF(INDIRECT("'"&amp;O[O]&amp;"'!$a:$a"),$A86,INDIRECT("'"&amp;O[O]&amp;"'!"&amp;ADDRESS(1, COLUMN(Z:Z), 2)&amp;":"&amp;ADDRESS(1, COLUMN(Z:Z), 2))))=0, "", IFERROR(SUMPRODUCT(SUMIF(INDIRECT("'"&amp;O[O]&amp;"'!$a:$a"),$A86,INDIRECT("'"&amp;O[O]&amp;"'!"&amp;ADDRESS(1, COLUMN(Z:Z), 2)&amp;":"&amp;ADDRESS(1, COLUMN(Z:Z), 2)))),))</f>
        <v/>
      </c>
      <c r="AC86" s="917" t="str">
        <f ca="1">IF(SUMPRODUCT(SUMIF(INDIRECT("'"&amp;O[O]&amp;"'!$a:$a"),$A86,INDIRECT("'"&amp;O[O]&amp;"'!"&amp;ADDRESS(1, COLUMN(AA:AA), 2)&amp;":"&amp;ADDRESS(1, COLUMN(AA:AA), 2))))=0, "", IFERROR(SUMPRODUCT(SUMIF(INDIRECT("'"&amp;O[O]&amp;"'!$a:$a"),$A86,INDIRECT("'"&amp;O[O]&amp;"'!"&amp;ADDRESS(1, COLUMN(AA:AA), 2)&amp;":"&amp;ADDRESS(1, COLUMN(AA:AA), 2)))),))</f>
        <v/>
      </c>
      <c r="AD86" s="917" t="str">
        <f ca="1">IF(SUMPRODUCT(SUMIF(INDIRECT("'"&amp;O[O]&amp;"'!$a:$a"),$A86,INDIRECT("'"&amp;O[O]&amp;"'!"&amp;ADDRESS(1, COLUMN(AB:AB), 2)&amp;":"&amp;ADDRESS(1, COLUMN(AB:AB), 2))))=0, "", IFERROR(SUMPRODUCT(SUMIF(INDIRECT("'"&amp;O[O]&amp;"'!$a:$a"),$A86,INDIRECT("'"&amp;O[O]&amp;"'!"&amp;ADDRESS(1, COLUMN(AB:AB), 2)&amp;":"&amp;ADDRESS(1, COLUMN(AB:AB), 2)))),))</f>
        <v/>
      </c>
      <c r="AE86" s="917" t="str">
        <f ca="1">IF(SUMPRODUCT(SUMIF(INDIRECT("'"&amp;O[O]&amp;"'!$a:$a"),$A86,INDIRECT("'"&amp;O[O]&amp;"'!"&amp;ADDRESS(1, COLUMN(AC:AC), 2)&amp;":"&amp;ADDRESS(1, COLUMN(AC:AC), 2))))=0, "", IFERROR(SUMPRODUCT(SUMIF(INDIRECT("'"&amp;O[O]&amp;"'!$a:$a"),$A86,INDIRECT("'"&amp;O[O]&amp;"'!"&amp;ADDRESS(1, COLUMN(AC:AC), 2)&amp;":"&amp;ADDRESS(1, COLUMN(AC:AC), 2)))),))</f>
        <v/>
      </c>
      <c r="AF86" s="917" t="str">
        <f ca="1">IF(SUMPRODUCT(SUMIF(INDIRECT("'"&amp;O[O]&amp;"'!$a:$a"),$A86,INDIRECT("'"&amp;O[O]&amp;"'!"&amp;ADDRESS(1, COLUMN(AD:AD), 2)&amp;":"&amp;ADDRESS(1, COLUMN(AD:AD), 2))))=0, "", IFERROR(SUMPRODUCT(SUMIF(INDIRECT("'"&amp;O[O]&amp;"'!$a:$a"),$A86,INDIRECT("'"&amp;O[O]&amp;"'!"&amp;ADDRESS(1, COLUMN(AD:AD), 2)&amp;":"&amp;ADDRESS(1, COLUMN(AD:AD), 2)))),))</f>
        <v/>
      </c>
      <c r="AG86" s="917" t="str">
        <f ca="1">IF(SUMPRODUCT(SUMIF(INDIRECT("'"&amp;O[O]&amp;"'!$a:$a"),$A86,INDIRECT("'"&amp;O[O]&amp;"'!"&amp;ADDRESS(1, COLUMN(AE:AE), 2)&amp;":"&amp;ADDRESS(1, COLUMN(AE:AE), 2))))=0, "", IFERROR(SUMPRODUCT(SUMIF(INDIRECT("'"&amp;O[O]&amp;"'!$a:$a"),$A86,INDIRECT("'"&amp;O[O]&amp;"'!"&amp;ADDRESS(1, COLUMN(AE:AE), 2)&amp;":"&amp;ADDRESS(1, COLUMN(AE:AE), 2)))),))</f>
        <v/>
      </c>
      <c r="AH86" s="917" t="str">
        <f ca="1">IF(SUMPRODUCT(SUMIF(INDIRECT("'"&amp;O[O]&amp;"'!$a:$a"),$A86,INDIRECT("'"&amp;O[O]&amp;"'!"&amp;ADDRESS(1, COLUMN(AF:AF), 2)&amp;":"&amp;ADDRESS(1, COLUMN(AF:AF), 2))))=0, "", IFERROR(SUMPRODUCT(SUMIF(INDIRECT("'"&amp;O[O]&amp;"'!$a:$a"),$A86,INDIRECT("'"&amp;O[O]&amp;"'!"&amp;ADDRESS(1, COLUMN(AF:AF), 2)&amp;":"&amp;ADDRESS(1, COLUMN(AF:AF), 2)))),))</f>
        <v/>
      </c>
      <c r="AI86" s="917" t="str">
        <f ca="1">IF(SUMPRODUCT(SUMIF(INDIRECT("'"&amp;O[O]&amp;"'!$a:$a"),$A86,INDIRECT("'"&amp;O[O]&amp;"'!"&amp;ADDRESS(1, COLUMN(AG:AG), 2)&amp;":"&amp;ADDRESS(1, COLUMN(AG:AG), 2))))=0, "", IFERROR(SUMPRODUCT(SUMIF(INDIRECT("'"&amp;O[O]&amp;"'!$a:$a"),$A86,INDIRECT("'"&amp;O[O]&amp;"'!"&amp;ADDRESS(1, COLUMN(AG:AG), 2)&amp;":"&amp;ADDRESS(1, COLUMN(AG:AG), 2)))),))</f>
        <v/>
      </c>
      <c r="AJ86" s="917" t="str">
        <f ca="1">IF(SUMPRODUCT(SUMIF(INDIRECT("'"&amp;O[O]&amp;"'!$a:$a"),$A86,INDIRECT("'"&amp;O[O]&amp;"'!"&amp;ADDRESS(1, COLUMN(AH:AH), 2)&amp;":"&amp;ADDRESS(1, COLUMN(AH:AH), 2))))=0, "", IFERROR(SUMPRODUCT(SUMIF(INDIRECT("'"&amp;O[O]&amp;"'!$a:$a"),$A86,INDIRECT("'"&amp;O[O]&amp;"'!"&amp;ADDRESS(1, COLUMN(AH:AH), 2)&amp;":"&amp;ADDRESS(1, COLUMN(AH:AH), 2)))),))</f>
        <v/>
      </c>
      <c r="AK86" s="917" t="str">
        <f ca="1">IF(SUMPRODUCT(SUMIF(INDIRECT("'"&amp;O[O]&amp;"'!$a:$a"),$A86,INDIRECT("'"&amp;O[O]&amp;"'!"&amp;ADDRESS(1, COLUMN(AI:AI), 2)&amp;":"&amp;ADDRESS(1, COLUMN(AI:AI), 2))))=0, "", IFERROR(SUMPRODUCT(SUMIF(INDIRECT("'"&amp;O[O]&amp;"'!$a:$a"),$A86,INDIRECT("'"&amp;O[O]&amp;"'!"&amp;ADDRESS(1, COLUMN(AI:AI), 2)&amp;":"&amp;ADDRESS(1, COLUMN(AI:AI), 2)))),))</f>
        <v/>
      </c>
      <c r="AL86" s="919" t="str">
        <f ca="1">IF(SUMPRODUCT(SUMIF(INDIRECT("'"&amp;O[O]&amp;"'!$a:$a"),$A86,INDIRECT("'"&amp;O[O]&amp;"'!"&amp;ADDRESS(1, COLUMN(AJ:AJ), 2)&amp;":"&amp;ADDRESS(1, COLUMN(AJ:AJ), 2))))=0, "", IFERROR(SUMPRODUCT(SUMIF(INDIRECT("'"&amp;O[O]&amp;"'!$a:$a"),$A86,INDIRECT("'"&amp;O[O]&amp;"'!"&amp;ADDRESS(1, COLUMN(AJ:AJ), 2)&amp;":"&amp;ADDRESS(1, COLUMN(AJ:AJ), 2)))),))</f>
        <v/>
      </c>
    </row>
    <row r="87" spans="1:38" s="763" customFormat="1">
      <c r="A87" s="920" t="s">
        <v>762</v>
      </c>
      <c r="B87" s="921" t="s">
        <v>43</v>
      </c>
      <c r="C87" s="921"/>
      <c r="D87" s="921"/>
      <c r="E87" s="917" t="str">
        <f ca="1">IFERROR(IF(SUMPRODUCT(SUMIF(INDIRECT("'"&amp;O[O]&amp;"'!$a:$a"),$A87,INDIRECT("'"&amp;O[O]&amp;"'!"&amp;ADDRESS(1, COLUMN(F:F), 2)&amp;":"&amp;ADDRESS(1, COLUMN(F:F), 2))))=0, "", SUMPRODUCT(SUMIF(INDIRECT("'"&amp;O[O]&amp;"'!$a:$a"),$A87,INDIRECT("'"&amp;O[O]&amp;"'!"&amp;ADDRESS(1, COLUMN(F:F), 2)&amp;":"&amp;ADDRESS(1, COLUMN(F:F), 2))))),)</f>
        <v/>
      </c>
      <c r="F87" s="917" t="str">
        <f ca="1">IFERROR(IF(SUMPRODUCT(SUMIF(INDIRECT("'"&amp;O[O]&amp;"'!$a:$a"),$A87,INDIRECT("'"&amp;O[O]&amp;"'!"&amp;ADDRESS(1, COLUMN(G:G), 2)&amp;":"&amp;ADDRESS(1, COLUMN(G:G), 2))))=0, "", SUMPRODUCT(SUMIF(INDIRECT("'"&amp;O[O]&amp;"'!$a:$a"),$A87,INDIRECT("'"&amp;O[O]&amp;"'!"&amp;ADDRESS(1, COLUMN(G:G), 2)&amp;":"&amp;ADDRESS(1, COLUMN(G:G), 2))))),)</f>
        <v/>
      </c>
      <c r="G87" s="914" t="str">
        <f t="shared" ca="1" si="10"/>
        <v/>
      </c>
      <c r="H87" s="917" t="str">
        <f ca="1">IFERROR(IF(SUMPRODUCT(SUMIF(INDIRECT("'"&amp;O[O]&amp;"'!$a:$a"),$A87,INDIRECT("'"&amp;O[O]&amp;"'!"&amp;ADDRESS(1, COLUMN(I:I), 2)&amp;":"&amp;ADDRESS(1, COLUMN(I:I), 2))))=0, "", SUMPRODUCT(SUMIF(INDIRECT("'"&amp;O[O]&amp;"'!$a:$a"),$A87,INDIRECT("'"&amp;O[O]&amp;"'!"&amp;ADDRESS(1, COLUMN(I:I), 2)&amp;":"&amp;ADDRESS(1, COLUMN(I:I), 2))))),)</f>
        <v/>
      </c>
      <c r="I87" s="917" t="str">
        <f ca="1">IFERROR(IF(SUMPRODUCT(SUMIF(INDIRECT("'"&amp;O[O]&amp;"'!$a:$a"),$A87,INDIRECT("'"&amp;O[O]&amp;"'!"&amp;ADDRESS(1, COLUMN(J:J), 2)&amp;":"&amp;ADDRESS(1, COLUMN(J:J), 2))))=0, "", SUMPRODUCT(SUMIF(INDIRECT("'"&amp;O[O]&amp;"'!$a:$a"),$A87,INDIRECT("'"&amp;O[O]&amp;"'!"&amp;ADDRESS(1, COLUMN(J:J), 2)&amp;":"&amp;ADDRESS(1, COLUMN(J:J), 2))))),)</f>
        <v/>
      </c>
      <c r="J87" s="917">
        <f ca="1">IFERROR(IF(SUMPRODUCT(SUMIF(INDIRECT("'"&amp;O[O]&amp;"'!$a:$a"),$A87,INDIRECT("'"&amp;O[O]&amp;"'!"&amp;ADDRESS(1, COLUMN(K:K), 2)&amp;":"&amp;ADDRESS(1, COLUMN(K:K), 2))))=0, "", SUMPRODUCT(SUMIF(INDIRECT("'"&amp;O[O]&amp;"'!$a:$a"),$A87,INDIRECT("'"&amp;O[O]&amp;"'!"&amp;ADDRESS(1, COLUMN(K:K), 2)&amp;":"&amp;ADDRESS(1, COLUMN(K:K), 2))))),)</f>
        <v>1500</v>
      </c>
      <c r="K87" s="922" t="s">
        <v>776</v>
      </c>
      <c r="L87" s="922" t="s">
        <v>776</v>
      </c>
      <c r="M87" s="917" t="str">
        <f ca="1">IF(SUMPRODUCT(SUMIF(INDIRECT("'"&amp;O[O]&amp;"'!$a:$a"),$A87,INDIRECT("'"&amp;O[O]&amp;"'!"&amp;ADDRESS(1, COLUMN(L:L), 2)&amp;":"&amp;ADDRESS(1, COLUMN(L:L), 2))))=0, "", IFERROR(SUMPRODUCT(SUMIF(INDIRECT("'"&amp;O[O]&amp;"'!$a:$a"),$A87,INDIRECT("'"&amp;O[O]&amp;"'!"&amp;ADDRESS(1, COLUMN(L:L), 2)&amp;":"&amp;ADDRESS(1, COLUMN(L:L), 2)))),))</f>
        <v/>
      </c>
      <c r="N87" s="917" t="str">
        <f ca="1">IF(SUMPRODUCT(SUMIF(INDIRECT("'"&amp;O[O]&amp;"'!$a:$a"),$A87,INDIRECT("'"&amp;O[O]&amp;"'!"&amp;ADDRESS(1, COLUMN(M:M), 2)&amp;":"&amp;ADDRESS(1, COLUMN(M:M), 2))))=0, "", IFERROR(SUMPRODUCT(SUMIF(INDIRECT("'"&amp;O[O]&amp;"'!$a:$a"),$A87,INDIRECT("'"&amp;O[O]&amp;"'!"&amp;ADDRESS(1, COLUMN(M:M), 2)&amp;":"&amp;ADDRESS(1, COLUMN(M:M), 2)))),))</f>
        <v/>
      </c>
      <c r="O87" s="917" t="str">
        <f ca="1">IF(SUMPRODUCT(SUMIF(INDIRECT("'"&amp;O[O]&amp;"'!$a:$a"),$A87,INDIRECT("'"&amp;O[O]&amp;"'!"&amp;ADDRESS(1, COLUMN(N:N), 2)&amp;":"&amp;ADDRESS(1, COLUMN(N:N), 2))))=0, "", IFERROR(SUMPRODUCT(SUMIF(INDIRECT("'"&amp;O[O]&amp;"'!$a:$a"),$A87,INDIRECT("'"&amp;O[O]&amp;"'!"&amp;ADDRESS(1, COLUMN(N:N), 2)&amp;":"&amp;ADDRESS(1, COLUMN(N:N), 2)))),))</f>
        <v/>
      </c>
      <c r="P87" s="917" t="str">
        <f ca="1">IF(SUMPRODUCT(SUMIF(INDIRECT("'"&amp;O[O]&amp;"'!$a:$a"),$A87,INDIRECT("'"&amp;O[O]&amp;"'!"&amp;ADDRESS(1, COLUMN(O:O), 2)&amp;":"&amp;ADDRESS(1, COLUMN(O:O), 2))))=0, "", IFERROR(SUMPRODUCT(SUMIF(INDIRECT("'"&amp;O[O]&amp;"'!$a:$a"),$A87,INDIRECT("'"&amp;O[O]&amp;"'!"&amp;ADDRESS(1, COLUMN(O:O), 2)&amp;":"&amp;ADDRESS(1, COLUMN(O:O), 2)))),))</f>
        <v/>
      </c>
      <c r="Q87" s="917" t="str">
        <f ca="1">IF(SUMPRODUCT(SUMIF(INDIRECT("'"&amp;O[O]&amp;"'!$a:$a"),$A87,INDIRECT("'"&amp;O[O]&amp;"'!"&amp;ADDRESS(1, COLUMN(P:P), 2)&amp;":"&amp;ADDRESS(1, COLUMN(P:P), 2))))=0, "", IFERROR(SUMPRODUCT(SUMIF(INDIRECT("'"&amp;O[O]&amp;"'!$a:$a"),$A87,INDIRECT("'"&amp;O[O]&amp;"'!"&amp;ADDRESS(1, COLUMN(P:P), 2)&amp;":"&amp;ADDRESS(1, COLUMN(P:P), 2)))),))</f>
        <v/>
      </c>
      <c r="R87" s="917" t="str">
        <f ca="1">IF(SUMPRODUCT(SUMIF(INDIRECT("'"&amp;O[O]&amp;"'!$a:$a"),$A87,INDIRECT("'"&amp;O[O]&amp;"'!"&amp;ADDRESS(1, COLUMN(Q:Q), 2)&amp;":"&amp;ADDRESS(1, COLUMN(Q:Q), 2))))=0, "", IFERROR(SUMPRODUCT(SUMIF(INDIRECT("'"&amp;O[O]&amp;"'!$a:$a"),$A87,INDIRECT("'"&amp;O[O]&amp;"'!"&amp;ADDRESS(1, COLUMN(Q:Q), 2)&amp;":"&amp;ADDRESS(1, COLUMN(Q:Q), 2)))),))</f>
        <v/>
      </c>
      <c r="S87" s="917" t="str">
        <f ca="1">IF(SUMPRODUCT(SUMIF(INDIRECT("'"&amp;O[O]&amp;"'!$a:$a"),$A87,INDIRECT("'"&amp;O[O]&amp;"'!"&amp;ADDRESS(1, COLUMN(R:R), 2)&amp;":"&amp;ADDRESS(1, COLUMN(R:R), 2))))=0, "", IFERROR(SUMPRODUCT(SUMIF(INDIRECT("'"&amp;O[O]&amp;"'!$a:$a"),$A87,INDIRECT("'"&amp;O[O]&amp;"'!"&amp;ADDRESS(1, COLUMN(R:R), 2)&amp;":"&amp;ADDRESS(1, COLUMN(R:R), 2)))),))</f>
        <v/>
      </c>
      <c r="T87" s="917" t="str">
        <f ca="1">IF(SUMPRODUCT(SUMIF(INDIRECT("'"&amp;O[O]&amp;"'!$a:$a"),$A87,INDIRECT("'"&amp;O[O]&amp;"'!"&amp;ADDRESS(1, COLUMN(S:S), 2)&amp;":"&amp;ADDRESS(1, COLUMN(S:S), 2))))=0, "", IFERROR(SUMPRODUCT(SUMIF(INDIRECT("'"&amp;O[O]&amp;"'!$a:$a"),$A87,INDIRECT("'"&amp;O[O]&amp;"'!"&amp;ADDRESS(1, COLUMN(S:S), 2)&amp;":"&amp;ADDRESS(1, COLUMN(S:S), 2)))),))</f>
        <v/>
      </c>
      <c r="U87" s="917" t="str">
        <f ca="1">IF(SUMPRODUCT(SUMIF(INDIRECT("'"&amp;O[O]&amp;"'!$a:$a"),$A87,INDIRECT("'"&amp;O[O]&amp;"'!"&amp;ADDRESS(1, COLUMN(T:T), 2)&amp;":"&amp;ADDRESS(1, COLUMN(T:T), 2))))=0, "", IFERROR(SUMPRODUCT(SUMIF(INDIRECT("'"&amp;O[O]&amp;"'!$a:$a"),$A87,INDIRECT("'"&amp;O[O]&amp;"'!"&amp;ADDRESS(1, COLUMN(T:T), 2)&amp;":"&amp;ADDRESS(1, COLUMN(T:T), 2)))),))</f>
        <v/>
      </c>
      <c r="V87" s="113" t="str">
        <f t="shared" ca="1" si="11"/>
        <v/>
      </c>
      <c r="W87" s="917" t="str">
        <f ca="1">IF(SUMPRODUCT(SUMIF(INDIRECT("'"&amp;O[O]&amp;"'!$a:$a"),$A87,INDIRECT("'"&amp;O[O]&amp;"'!"&amp;ADDRESS(1, COLUMN(U:U), 2)&amp;":"&amp;ADDRESS(1, COLUMN(U:U), 2))))=0, "", IFERROR(SUMPRODUCT(SUMIF(INDIRECT("'"&amp;O[O]&amp;"'!$a:$a"),$A87,INDIRECT("'"&amp;O[O]&amp;"'!"&amp;ADDRESS(1, COLUMN(U:U), 2)&amp;":"&amp;ADDRESS(1, COLUMN(U:U), 2)))),))</f>
        <v/>
      </c>
      <c r="X87" s="917" t="str">
        <f ca="1">IF(SUMPRODUCT(SUMIF(INDIRECT("'"&amp;O[O]&amp;"'!$a:$a"),$A87,INDIRECT("'"&amp;O[O]&amp;"'!"&amp;ADDRESS(1, COLUMN(V:V), 2)&amp;":"&amp;ADDRESS(1, COLUMN(V:V), 2))))=0, "", IFERROR(SUMPRODUCT(SUMIF(INDIRECT("'"&amp;O[O]&amp;"'!$a:$a"),$A87,INDIRECT("'"&amp;O[O]&amp;"'!"&amp;ADDRESS(1, COLUMN(V:V), 2)&amp;":"&amp;ADDRESS(1, COLUMN(V:V), 2)))),))</f>
        <v/>
      </c>
      <c r="Y87" s="917" t="str">
        <f ca="1">IF(SUMPRODUCT(SUMIF(INDIRECT("'"&amp;O[O]&amp;"'!$a:$a"),$A87,INDIRECT("'"&amp;O[O]&amp;"'!"&amp;ADDRESS(1, COLUMN(W:W), 2)&amp;":"&amp;ADDRESS(1, COLUMN(W:W), 2))))=0, "", IFERROR(SUMPRODUCT(SUMIF(INDIRECT("'"&amp;O[O]&amp;"'!$a:$a"),$A87,INDIRECT("'"&amp;O[O]&amp;"'!"&amp;ADDRESS(1, COLUMN(W:W), 2)&amp;":"&amp;ADDRESS(1, COLUMN(W:W), 2)))),))</f>
        <v/>
      </c>
      <c r="Z87" s="917" t="str">
        <f ca="1">IF(SUMPRODUCT(SUMIF(INDIRECT("'"&amp;O[O]&amp;"'!$a:$a"),$A87,INDIRECT("'"&amp;O[O]&amp;"'!"&amp;ADDRESS(1, COLUMN(X:X), 2)&amp;":"&amp;ADDRESS(1, COLUMN(X:X), 2))))=0, "", IFERROR(SUMPRODUCT(SUMIF(INDIRECT("'"&amp;O[O]&amp;"'!$a:$a"),$A87,INDIRECT("'"&amp;O[O]&amp;"'!"&amp;ADDRESS(1, COLUMN(X:X), 2)&amp;":"&amp;ADDRESS(1, COLUMN(X:X), 2)))),))</f>
        <v/>
      </c>
      <c r="AA87" s="917" t="str">
        <f ca="1">IF(SUMPRODUCT(SUMIF(INDIRECT("'"&amp;O[O]&amp;"'!$a:$a"),$A87,INDIRECT("'"&amp;O[O]&amp;"'!"&amp;ADDRESS(1, COLUMN(Y:Y), 2)&amp;":"&amp;ADDRESS(1, COLUMN(Y:Y), 2))))=0, "", IFERROR(SUMPRODUCT(SUMIF(INDIRECT("'"&amp;O[O]&amp;"'!$a:$a"),$A87,INDIRECT("'"&amp;O[O]&amp;"'!"&amp;ADDRESS(1, COLUMN(Y:Y), 2)&amp;":"&amp;ADDRESS(1, COLUMN(Y:Y), 2)))),))</f>
        <v/>
      </c>
      <c r="AB87" s="917" t="str">
        <f ca="1">IF(SUMPRODUCT(SUMIF(INDIRECT("'"&amp;O[O]&amp;"'!$a:$a"),$A87,INDIRECT("'"&amp;O[O]&amp;"'!"&amp;ADDRESS(1, COLUMN(Z:Z), 2)&amp;":"&amp;ADDRESS(1, COLUMN(Z:Z), 2))))=0, "", IFERROR(SUMPRODUCT(SUMIF(INDIRECT("'"&amp;O[O]&amp;"'!$a:$a"),$A87,INDIRECT("'"&amp;O[O]&amp;"'!"&amp;ADDRESS(1, COLUMN(Z:Z), 2)&amp;":"&amp;ADDRESS(1, COLUMN(Z:Z), 2)))),))</f>
        <v/>
      </c>
      <c r="AC87" s="917" t="str">
        <f ca="1">IF(SUMPRODUCT(SUMIF(INDIRECT("'"&amp;O[O]&amp;"'!$a:$a"),$A87,INDIRECT("'"&amp;O[O]&amp;"'!"&amp;ADDRESS(1, COLUMN(AA:AA), 2)&amp;":"&amp;ADDRESS(1, COLUMN(AA:AA), 2))))=0, "", IFERROR(SUMPRODUCT(SUMIF(INDIRECT("'"&amp;O[O]&amp;"'!$a:$a"),$A87,INDIRECT("'"&amp;O[O]&amp;"'!"&amp;ADDRESS(1, COLUMN(AA:AA), 2)&amp;":"&amp;ADDRESS(1, COLUMN(AA:AA), 2)))),))</f>
        <v/>
      </c>
      <c r="AD87" s="917" t="str">
        <f ca="1">IF(SUMPRODUCT(SUMIF(INDIRECT("'"&amp;O[O]&amp;"'!$a:$a"),$A87,INDIRECT("'"&amp;O[O]&amp;"'!"&amp;ADDRESS(1, COLUMN(AB:AB), 2)&amp;":"&amp;ADDRESS(1, COLUMN(AB:AB), 2))))=0, "", IFERROR(SUMPRODUCT(SUMIF(INDIRECT("'"&amp;O[O]&amp;"'!$a:$a"),$A87,INDIRECT("'"&amp;O[O]&amp;"'!"&amp;ADDRESS(1, COLUMN(AB:AB), 2)&amp;":"&amp;ADDRESS(1, COLUMN(AB:AB), 2)))),))</f>
        <v/>
      </c>
      <c r="AE87" s="917">
        <f ca="1">IF(SUMPRODUCT(SUMIF(INDIRECT("'"&amp;O[O]&amp;"'!$a:$a"),$A87,INDIRECT("'"&amp;O[O]&amp;"'!"&amp;ADDRESS(1, COLUMN(AC:AC), 2)&amp;":"&amp;ADDRESS(1, COLUMN(AC:AC), 2))))=0, "", IFERROR(SUMPRODUCT(SUMIF(INDIRECT("'"&amp;O[O]&amp;"'!$a:$a"),$A87,INDIRECT("'"&amp;O[O]&amp;"'!"&amp;ADDRESS(1, COLUMN(AC:AC), 2)&amp;":"&amp;ADDRESS(1, COLUMN(AC:AC), 2)))),))</f>
        <v>1500</v>
      </c>
      <c r="AF87" s="917" t="str">
        <f ca="1">IF(SUMPRODUCT(SUMIF(INDIRECT("'"&amp;O[O]&amp;"'!$a:$a"),$A87,INDIRECT("'"&amp;O[O]&amp;"'!"&amp;ADDRESS(1, COLUMN(AD:AD), 2)&amp;":"&amp;ADDRESS(1, COLUMN(AD:AD), 2))))=0, "", IFERROR(SUMPRODUCT(SUMIF(INDIRECT("'"&amp;O[O]&amp;"'!$a:$a"),$A87,INDIRECT("'"&amp;O[O]&amp;"'!"&amp;ADDRESS(1, COLUMN(AD:AD), 2)&amp;":"&amp;ADDRESS(1, COLUMN(AD:AD), 2)))),))</f>
        <v/>
      </c>
      <c r="AG87" s="917" t="str">
        <f ca="1">IF(SUMPRODUCT(SUMIF(INDIRECT("'"&amp;O[O]&amp;"'!$a:$a"),$A87,INDIRECT("'"&amp;O[O]&amp;"'!"&amp;ADDRESS(1, COLUMN(AE:AE), 2)&amp;":"&amp;ADDRESS(1, COLUMN(AE:AE), 2))))=0, "", IFERROR(SUMPRODUCT(SUMIF(INDIRECT("'"&amp;O[O]&amp;"'!$a:$a"),$A87,INDIRECT("'"&amp;O[O]&amp;"'!"&amp;ADDRESS(1, COLUMN(AE:AE), 2)&amp;":"&amp;ADDRESS(1, COLUMN(AE:AE), 2)))),))</f>
        <v/>
      </c>
      <c r="AH87" s="917" t="str">
        <f ca="1">IF(SUMPRODUCT(SUMIF(INDIRECT("'"&amp;O[O]&amp;"'!$a:$a"),$A87,INDIRECT("'"&amp;O[O]&amp;"'!"&amp;ADDRESS(1, COLUMN(AF:AF), 2)&amp;":"&amp;ADDRESS(1, COLUMN(AF:AF), 2))))=0, "", IFERROR(SUMPRODUCT(SUMIF(INDIRECT("'"&amp;O[O]&amp;"'!$a:$a"),$A87,INDIRECT("'"&amp;O[O]&amp;"'!"&amp;ADDRESS(1, COLUMN(AF:AF), 2)&amp;":"&amp;ADDRESS(1, COLUMN(AF:AF), 2)))),))</f>
        <v/>
      </c>
      <c r="AI87" s="917" t="str">
        <f ca="1">IF(SUMPRODUCT(SUMIF(INDIRECT("'"&amp;O[O]&amp;"'!$a:$a"),$A87,INDIRECT("'"&amp;O[O]&amp;"'!"&amp;ADDRESS(1, COLUMN(AG:AG), 2)&amp;":"&amp;ADDRESS(1, COLUMN(AG:AG), 2))))=0, "", IFERROR(SUMPRODUCT(SUMIF(INDIRECT("'"&amp;O[O]&amp;"'!$a:$a"),$A87,INDIRECT("'"&amp;O[O]&amp;"'!"&amp;ADDRESS(1, COLUMN(AG:AG), 2)&amp;":"&amp;ADDRESS(1, COLUMN(AG:AG), 2)))),))</f>
        <v/>
      </c>
      <c r="AJ87" s="917" t="str">
        <f ca="1">IF(SUMPRODUCT(SUMIF(INDIRECT("'"&amp;O[O]&amp;"'!$a:$a"),$A87,INDIRECT("'"&amp;O[O]&amp;"'!"&amp;ADDRESS(1, COLUMN(AH:AH), 2)&amp;":"&amp;ADDRESS(1, COLUMN(AH:AH), 2))))=0, "", IFERROR(SUMPRODUCT(SUMIF(INDIRECT("'"&amp;O[O]&amp;"'!$a:$a"),$A87,INDIRECT("'"&amp;O[O]&amp;"'!"&amp;ADDRESS(1, COLUMN(AH:AH), 2)&amp;":"&amp;ADDRESS(1, COLUMN(AH:AH), 2)))),))</f>
        <v/>
      </c>
      <c r="AK87" s="917" t="str">
        <f ca="1">IF(SUMPRODUCT(SUMIF(INDIRECT("'"&amp;O[O]&amp;"'!$a:$a"),$A87,INDIRECT("'"&amp;O[O]&amp;"'!"&amp;ADDRESS(1, COLUMN(AI:AI), 2)&amp;":"&amp;ADDRESS(1, COLUMN(AI:AI), 2))))=0, "", IFERROR(SUMPRODUCT(SUMIF(INDIRECT("'"&amp;O[O]&amp;"'!$a:$a"),$A87,INDIRECT("'"&amp;O[O]&amp;"'!"&amp;ADDRESS(1, COLUMN(AI:AI), 2)&amp;":"&amp;ADDRESS(1, COLUMN(AI:AI), 2)))),))</f>
        <v/>
      </c>
      <c r="AL87" s="919" t="str">
        <f ca="1">IF(SUMPRODUCT(SUMIF(INDIRECT("'"&amp;O[O]&amp;"'!$a:$a"),$A87,INDIRECT("'"&amp;O[O]&amp;"'!"&amp;ADDRESS(1, COLUMN(AJ:AJ), 2)&amp;":"&amp;ADDRESS(1, COLUMN(AJ:AJ), 2))))=0, "", IFERROR(SUMPRODUCT(SUMIF(INDIRECT("'"&amp;O[O]&amp;"'!$a:$a"),$A87,INDIRECT("'"&amp;O[O]&amp;"'!"&amp;ADDRESS(1, COLUMN(AJ:AJ), 2)&amp;":"&amp;ADDRESS(1, COLUMN(AJ:AJ), 2)))),))</f>
        <v/>
      </c>
    </row>
    <row r="88" spans="1:38" s="763" customFormat="1">
      <c r="A88" s="920" t="s">
        <v>415</v>
      </c>
      <c r="B88" s="921" t="s">
        <v>43</v>
      </c>
      <c r="C88" s="921"/>
      <c r="D88" s="921"/>
      <c r="E88" s="917" t="str">
        <f ca="1">IFERROR(IF(SUMPRODUCT(SUMIF(INDIRECT("'"&amp;O[O]&amp;"'!$a:$a"),$A88,INDIRECT("'"&amp;O[O]&amp;"'!"&amp;ADDRESS(1, COLUMN(F:F), 2)&amp;":"&amp;ADDRESS(1, COLUMN(F:F), 2))))=0, "", SUMPRODUCT(SUMIF(INDIRECT("'"&amp;O[O]&amp;"'!$a:$a"),$A88,INDIRECT("'"&amp;O[O]&amp;"'!"&amp;ADDRESS(1, COLUMN(F:F), 2)&amp;":"&amp;ADDRESS(1, COLUMN(F:F), 2))))),)</f>
        <v/>
      </c>
      <c r="F88" s="917" t="str">
        <f ca="1">IFERROR(IF(SUMPRODUCT(SUMIF(INDIRECT("'"&amp;O[O]&amp;"'!$a:$a"),$A88,INDIRECT("'"&amp;O[O]&amp;"'!"&amp;ADDRESS(1, COLUMN(G:G), 2)&amp;":"&amp;ADDRESS(1, COLUMN(G:G), 2))))=0, "", SUMPRODUCT(SUMIF(INDIRECT("'"&amp;O[O]&amp;"'!$a:$a"),$A88,INDIRECT("'"&amp;O[O]&amp;"'!"&amp;ADDRESS(1, COLUMN(G:G), 2)&amp;":"&amp;ADDRESS(1, COLUMN(G:G), 2))))),)</f>
        <v/>
      </c>
      <c r="G88" s="914">
        <f t="shared" ca="1" si="10"/>
        <v>47</v>
      </c>
      <c r="H88" s="917" t="str">
        <f ca="1">IFERROR(IF(SUMPRODUCT(SUMIF(INDIRECT("'"&amp;O[O]&amp;"'!$a:$a"),$A88,INDIRECT("'"&amp;O[O]&amp;"'!"&amp;ADDRESS(1, COLUMN(I:I), 2)&amp;":"&amp;ADDRESS(1, COLUMN(I:I), 2))))=0, "", SUMPRODUCT(SUMIF(INDIRECT("'"&amp;O[O]&amp;"'!$a:$a"),$A88,INDIRECT("'"&amp;O[O]&amp;"'!"&amp;ADDRESS(1, COLUMN(I:I), 2)&amp;":"&amp;ADDRESS(1, COLUMN(I:I), 2))))),)</f>
        <v/>
      </c>
      <c r="I88" s="917">
        <f ca="1">IFERROR(IF(SUMPRODUCT(SUMIF(INDIRECT("'"&amp;O[O]&amp;"'!$a:$a"),$A88,INDIRECT("'"&amp;O[O]&amp;"'!"&amp;ADDRESS(1, COLUMN(J:J), 2)&amp;":"&amp;ADDRESS(1, COLUMN(J:J), 2))))=0, "", SUMPRODUCT(SUMIF(INDIRECT("'"&amp;O[O]&amp;"'!$a:$a"),$A88,INDIRECT("'"&amp;O[O]&amp;"'!"&amp;ADDRESS(1, COLUMN(J:J), 2)&amp;":"&amp;ADDRESS(1, COLUMN(J:J), 2))))),)</f>
        <v>47</v>
      </c>
      <c r="J88" s="917" t="str">
        <f ca="1">IFERROR(IF(SUMPRODUCT(SUMIF(INDIRECT("'"&amp;O[O]&amp;"'!$a:$a"),$A88,INDIRECT("'"&amp;O[O]&amp;"'!"&amp;ADDRESS(1, COLUMN(K:K), 2)&amp;":"&amp;ADDRESS(1, COLUMN(K:K), 2))))=0, "", SUMPRODUCT(SUMIF(INDIRECT("'"&amp;O[O]&amp;"'!$a:$a"),$A88,INDIRECT("'"&amp;O[O]&amp;"'!"&amp;ADDRESS(1, COLUMN(K:K), 2)&amp;":"&amp;ADDRESS(1, COLUMN(K:K), 2))))),)</f>
        <v/>
      </c>
      <c r="K88" s="922" t="s">
        <v>776</v>
      </c>
      <c r="L88" s="922" t="s">
        <v>776</v>
      </c>
      <c r="M88" s="917" t="str">
        <f ca="1">IF(SUMPRODUCT(SUMIF(INDIRECT("'"&amp;O[O]&amp;"'!$a:$a"),$A88,INDIRECT("'"&amp;O[O]&amp;"'!"&amp;ADDRESS(1, COLUMN(L:L), 2)&amp;":"&amp;ADDRESS(1, COLUMN(L:L), 2))))=0, "", IFERROR(SUMPRODUCT(SUMIF(INDIRECT("'"&amp;O[O]&amp;"'!$a:$a"),$A88,INDIRECT("'"&amp;O[O]&amp;"'!"&amp;ADDRESS(1, COLUMN(L:L), 2)&amp;":"&amp;ADDRESS(1, COLUMN(L:L), 2)))),))</f>
        <v/>
      </c>
      <c r="N88" s="917" t="str">
        <f ca="1">IF(SUMPRODUCT(SUMIF(INDIRECT("'"&amp;O[O]&amp;"'!$a:$a"),$A88,INDIRECT("'"&amp;O[O]&amp;"'!"&amp;ADDRESS(1, COLUMN(M:M), 2)&amp;":"&amp;ADDRESS(1, COLUMN(M:M), 2))))=0, "", IFERROR(SUMPRODUCT(SUMIF(INDIRECT("'"&amp;O[O]&amp;"'!$a:$a"),$A88,INDIRECT("'"&amp;O[O]&amp;"'!"&amp;ADDRESS(1, COLUMN(M:M), 2)&amp;":"&amp;ADDRESS(1, COLUMN(M:M), 2)))),))</f>
        <v/>
      </c>
      <c r="O88" s="917" t="str">
        <f ca="1">IF(SUMPRODUCT(SUMIF(INDIRECT("'"&amp;O[O]&amp;"'!$a:$a"),$A88,INDIRECT("'"&amp;O[O]&amp;"'!"&amp;ADDRESS(1, COLUMN(N:N), 2)&amp;":"&amp;ADDRESS(1, COLUMN(N:N), 2))))=0, "", IFERROR(SUMPRODUCT(SUMIF(INDIRECT("'"&amp;O[O]&amp;"'!$a:$a"),$A88,INDIRECT("'"&amp;O[O]&amp;"'!"&amp;ADDRESS(1, COLUMN(N:N), 2)&amp;":"&amp;ADDRESS(1, COLUMN(N:N), 2)))),))</f>
        <v/>
      </c>
      <c r="P88" s="917" t="str">
        <f ca="1">IF(SUMPRODUCT(SUMIF(INDIRECT("'"&amp;O[O]&amp;"'!$a:$a"),$A88,INDIRECT("'"&amp;O[O]&amp;"'!"&amp;ADDRESS(1, COLUMN(O:O), 2)&amp;":"&amp;ADDRESS(1, COLUMN(O:O), 2))))=0, "", IFERROR(SUMPRODUCT(SUMIF(INDIRECT("'"&amp;O[O]&amp;"'!$a:$a"),$A88,INDIRECT("'"&amp;O[O]&amp;"'!"&amp;ADDRESS(1, COLUMN(O:O), 2)&amp;":"&amp;ADDRESS(1, COLUMN(O:O), 2)))),))</f>
        <v/>
      </c>
      <c r="Q88" s="917" t="str">
        <f ca="1">IF(SUMPRODUCT(SUMIF(INDIRECT("'"&amp;O[O]&amp;"'!$a:$a"),$A88,INDIRECT("'"&amp;O[O]&amp;"'!"&amp;ADDRESS(1, COLUMN(P:P), 2)&amp;":"&amp;ADDRESS(1, COLUMN(P:P), 2))))=0, "", IFERROR(SUMPRODUCT(SUMIF(INDIRECT("'"&amp;O[O]&amp;"'!$a:$a"),$A88,INDIRECT("'"&amp;O[O]&amp;"'!"&amp;ADDRESS(1, COLUMN(P:P), 2)&amp;":"&amp;ADDRESS(1, COLUMN(P:P), 2)))),))</f>
        <v/>
      </c>
      <c r="R88" s="917" t="str">
        <f ca="1">IF(SUMPRODUCT(SUMIF(INDIRECT("'"&amp;O[O]&amp;"'!$a:$a"),$A88,INDIRECT("'"&amp;O[O]&amp;"'!"&amp;ADDRESS(1, COLUMN(Q:Q), 2)&amp;":"&amp;ADDRESS(1, COLUMN(Q:Q), 2))))=0, "", IFERROR(SUMPRODUCT(SUMIF(INDIRECT("'"&amp;O[O]&amp;"'!$a:$a"),$A88,INDIRECT("'"&amp;O[O]&amp;"'!"&amp;ADDRESS(1, COLUMN(Q:Q), 2)&amp;":"&amp;ADDRESS(1, COLUMN(Q:Q), 2)))),))</f>
        <v/>
      </c>
      <c r="S88" s="917" t="str">
        <f ca="1">IF(SUMPRODUCT(SUMIF(INDIRECT("'"&amp;O[O]&amp;"'!$a:$a"),$A88,INDIRECT("'"&amp;O[O]&amp;"'!"&amp;ADDRESS(1, COLUMN(R:R), 2)&amp;":"&amp;ADDRESS(1, COLUMN(R:R), 2))))=0, "", IFERROR(SUMPRODUCT(SUMIF(INDIRECT("'"&amp;O[O]&amp;"'!$a:$a"),$A88,INDIRECT("'"&amp;O[O]&amp;"'!"&amp;ADDRESS(1, COLUMN(R:R), 2)&amp;":"&amp;ADDRESS(1, COLUMN(R:R), 2)))),))</f>
        <v/>
      </c>
      <c r="T88" s="917" t="str">
        <f ca="1">IF(SUMPRODUCT(SUMIF(INDIRECT("'"&amp;O[O]&amp;"'!$a:$a"),$A88,INDIRECT("'"&amp;O[O]&amp;"'!"&amp;ADDRESS(1, COLUMN(S:S), 2)&amp;":"&amp;ADDRESS(1, COLUMN(S:S), 2))))=0, "", IFERROR(SUMPRODUCT(SUMIF(INDIRECT("'"&amp;O[O]&amp;"'!$a:$a"),$A88,INDIRECT("'"&amp;O[O]&amp;"'!"&amp;ADDRESS(1, COLUMN(S:S), 2)&amp;":"&amp;ADDRESS(1, COLUMN(S:S), 2)))),))</f>
        <v/>
      </c>
      <c r="U88" s="917" t="str">
        <f ca="1">IF(SUMPRODUCT(SUMIF(INDIRECT("'"&amp;O[O]&amp;"'!$a:$a"),$A88,INDIRECT("'"&amp;O[O]&amp;"'!"&amp;ADDRESS(1, COLUMN(T:T), 2)&amp;":"&amp;ADDRESS(1, COLUMN(T:T), 2))))=0, "", IFERROR(SUMPRODUCT(SUMIF(INDIRECT("'"&amp;O[O]&amp;"'!$a:$a"),$A88,INDIRECT("'"&amp;O[O]&amp;"'!"&amp;ADDRESS(1, COLUMN(T:T), 2)&amp;":"&amp;ADDRESS(1, COLUMN(T:T), 2)))),))</f>
        <v/>
      </c>
      <c r="V88" s="113" t="str">
        <f t="shared" ca="1" si="11"/>
        <v/>
      </c>
      <c r="W88" s="917" t="str">
        <f ca="1">IF(SUMPRODUCT(SUMIF(INDIRECT("'"&amp;O[O]&amp;"'!$a:$a"),$A88,INDIRECT("'"&amp;O[O]&amp;"'!"&amp;ADDRESS(1, COLUMN(U:U), 2)&amp;":"&amp;ADDRESS(1, COLUMN(U:U), 2))))=0, "", IFERROR(SUMPRODUCT(SUMIF(INDIRECT("'"&amp;O[O]&amp;"'!$a:$a"),$A88,INDIRECT("'"&amp;O[O]&amp;"'!"&amp;ADDRESS(1, COLUMN(U:U), 2)&amp;":"&amp;ADDRESS(1, COLUMN(U:U), 2)))),))</f>
        <v/>
      </c>
      <c r="X88" s="917" t="str">
        <f ca="1">IF(SUMPRODUCT(SUMIF(INDIRECT("'"&amp;O[O]&amp;"'!$a:$a"),$A88,INDIRECT("'"&amp;O[O]&amp;"'!"&amp;ADDRESS(1, COLUMN(V:V), 2)&amp;":"&amp;ADDRESS(1, COLUMN(V:V), 2))))=0, "", IFERROR(SUMPRODUCT(SUMIF(INDIRECT("'"&amp;O[O]&amp;"'!$a:$a"),$A88,INDIRECT("'"&amp;O[O]&amp;"'!"&amp;ADDRESS(1, COLUMN(V:V), 2)&amp;":"&amp;ADDRESS(1, COLUMN(V:V), 2)))),))</f>
        <v/>
      </c>
      <c r="Y88" s="917" t="str">
        <f ca="1">IF(SUMPRODUCT(SUMIF(INDIRECT("'"&amp;O[O]&amp;"'!$a:$a"),$A88,INDIRECT("'"&amp;O[O]&amp;"'!"&amp;ADDRESS(1, COLUMN(W:W), 2)&amp;":"&amp;ADDRESS(1, COLUMN(W:W), 2))))=0, "", IFERROR(SUMPRODUCT(SUMIF(INDIRECT("'"&amp;O[O]&amp;"'!$a:$a"),$A88,INDIRECT("'"&amp;O[O]&amp;"'!"&amp;ADDRESS(1, COLUMN(W:W), 2)&amp;":"&amp;ADDRESS(1, COLUMN(W:W), 2)))),))</f>
        <v/>
      </c>
      <c r="Z88" s="917" t="str">
        <f ca="1">IF(SUMPRODUCT(SUMIF(INDIRECT("'"&amp;O[O]&amp;"'!$a:$a"),$A88,INDIRECT("'"&amp;O[O]&amp;"'!"&amp;ADDRESS(1, COLUMN(X:X), 2)&amp;":"&amp;ADDRESS(1, COLUMN(X:X), 2))))=0, "", IFERROR(SUMPRODUCT(SUMIF(INDIRECT("'"&amp;O[O]&amp;"'!$a:$a"),$A88,INDIRECT("'"&amp;O[O]&amp;"'!"&amp;ADDRESS(1, COLUMN(X:X), 2)&amp;":"&amp;ADDRESS(1, COLUMN(X:X), 2)))),))</f>
        <v/>
      </c>
      <c r="AA88" s="917" t="str">
        <f ca="1">IF(SUMPRODUCT(SUMIF(INDIRECT("'"&amp;O[O]&amp;"'!$a:$a"),$A88,INDIRECT("'"&amp;O[O]&amp;"'!"&amp;ADDRESS(1, COLUMN(Y:Y), 2)&amp;":"&amp;ADDRESS(1, COLUMN(Y:Y), 2))))=0, "", IFERROR(SUMPRODUCT(SUMIF(INDIRECT("'"&amp;O[O]&amp;"'!$a:$a"),$A88,INDIRECT("'"&amp;O[O]&amp;"'!"&amp;ADDRESS(1, COLUMN(Y:Y), 2)&amp;":"&amp;ADDRESS(1, COLUMN(Y:Y), 2)))),))</f>
        <v/>
      </c>
      <c r="AB88" s="917" t="str">
        <f ca="1">IF(SUMPRODUCT(SUMIF(INDIRECT("'"&amp;O[O]&amp;"'!$a:$a"),$A88,INDIRECT("'"&amp;O[O]&amp;"'!"&amp;ADDRESS(1, COLUMN(Z:Z), 2)&amp;":"&amp;ADDRESS(1, COLUMN(Z:Z), 2))))=0, "", IFERROR(SUMPRODUCT(SUMIF(INDIRECT("'"&amp;O[O]&amp;"'!$a:$a"),$A88,INDIRECT("'"&amp;O[O]&amp;"'!"&amp;ADDRESS(1, COLUMN(Z:Z), 2)&amp;":"&amp;ADDRESS(1, COLUMN(Z:Z), 2)))),))</f>
        <v/>
      </c>
      <c r="AC88" s="917" t="str">
        <f ca="1">IF(SUMPRODUCT(SUMIF(INDIRECT("'"&amp;O[O]&amp;"'!$a:$a"),$A88,INDIRECT("'"&amp;O[O]&amp;"'!"&amp;ADDRESS(1, COLUMN(AA:AA), 2)&amp;":"&amp;ADDRESS(1, COLUMN(AA:AA), 2))))=0, "", IFERROR(SUMPRODUCT(SUMIF(INDIRECT("'"&amp;O[O]&amp;"'!$a:$a"),$A88,INDIRECT("'"&amp;O[O]&amp;"'!"&amp;ADDRESS(1, COLUMN(AA:AA), 2)&amp;":"&amp;ADDRESS(1, COLUMN(AA:AA), 2)))),))</f>
        <v/>
      </c>
      <c r="AD88" s="917" t="str">
        <f ca="1">IF(SUMPRODUCT(SUMIF(INDIRECT("'"&amp;O[O]&amp;"'!$a:$a"),$A88,INDIRECT("'"&amp;O[O]&amp;"'!"&amp;ADDRESS(1, COLUMN(AB:AB), 2)&amp;":"&amp;ADDRESS(1, COLUMN(AB:AB), 2))))=0, "", IFERROR(SUMPRODUCT(SUMIF(INDIRECT("'"&amp;O[O]&amp;"'!$a:$a"),$A88,INDIRECT("'"&amp;O[O]&amp;"'!"&amp;ADDRESS(1, COLUMN(AB:AB), 2)&amp;":"&amp;ADDRESS(1, COLUMN(AB:AB), 2)))),))</f>
        <v/>
      </c>
      <c r="AE88" s="917" t="str">
        <f ca="1">IF(SUMPRODUCT(SUMIF(INDIRECT("'"&amp;O[O]&amp;"'!$a:$a"),$A88,INDIRECT("'"&amp;O[O]&amp;"'!"&amp;ADDRESS(1, COLUMN(AC:AC), 2)&amp;":"&amp;ADDRESS(1, COLUMN(AC:AC), 2))))=0, "", IFERROR(SUMPRODUCT(SUMIF(INDIRECT("'"&amp;O[O]&amp;"'!$a:$a"),$A88,INDIRECT("'"&amp;O[O]&amp;"'!"&amp;ADDRESS(1, COLUMN(AC:AC), 2)&amp;":"&amp;ADDRESS(1, COLUMN(AC:AC), 2)))),))</f>
        <v/>
      </c>
      <c r="AF88" s="917" t="str">
        <f ca="1">IF(SUMPRODUCT(SUMIF(INDIRECT("'"&amp;O[O]&amp;"'!$a:$a"),$A88,INDIRECT("'"&amp;O[O]&amp;"'!"&amp;ADDRESS(1, COLUMN(AD:AD), 2)&amp;":"&amp;ADDRESS(1, COLUMN(AD:AD), 2))))=0, "", IFERROR(SUMPRODUCT(SUMIF(INDIRECT("'"&amp;O[O]&amp;"'!$a:$a"),$A88,INDIRECT("'"&amp;O[O]&amp;"'!"&amp;ADDRESS(1, COLUMN(AD:AD), 2)&amp;":"&amp;ADDRESS(1, COLUMN(AD:AD), 2)))),))</f>
        <v/>
      </c>
      <c r="AG88" s="917" t="str">
        <f ca="1">IF(SUMPRODUCT(SUMIF(INDIRECT("'"&amp;O[O]&amp;"'!$a:$a"),$A88,INDIRECT("'"&amp;O[O]&amp;"'!"&amp;ADDRESS(1, COLUMN(AE:AE), 2)&amp;":"&amp;ADDRESS(1, COLUMN(AE:AE), 2))))=0, "", IFERROR(SUMPRODUCT(SUMIF(INDIRECT("'"&amp;O[O]&amp;"'!$a:$a"),$A88,INDIRECT("'"&amp;O[O]&amp;"'!"&amp;ADDRESS(1, COLUMN(AE:AE), 2)&amp;":"&amp;ADDRESS(1, COLUMN(AE:AE), 2)))),))</f>
        <v/>
      </c>
      <c r="AH88" s="917" t="str">
        <f ca="1">IF(SUMPRODUCT(SUMIF(INDIRECT("'"&amp;O[O]&amp;"'!$a:$a"),$A88,INDIRECT("'"&amp;O[O]&amp;"'!"&amp;ADDRESS(1, COLUMN(AF:AF), 2)&amp;":"&amp;ADDRESS(1, COLUMN(AF:AF), 2))))=0, "", IFERROR(SUMPRODUCT(SUMIF(INDIRECT("'"&amp;O[O]&amp;"'!$a:$a"),$A88,INDIRECT("'"&amp;O[O]&amp;"'!"&amp;ADDRESS(1, COLUMN(AF:AF), 2)&amp;":"&amp;ADDRESS(1, COLUMN(AF:AF), 2)))),))</f>
        <v/>
      </c>
      <c r="AI88" s="917" t="str">
        <f ca="1">IF(SUMPRODUCT(SUMIF(INDIRECT("'"&amp;O[O]&amp;"'!$a:$a"),$A88,INDIRECT("'"&amp;O[O]&amp;"'!"&amp;ADDRESS(1, COLUMN(AG:AG), 2)&amp;":"&amp;ADDRESS(1, COLUMN(AG:AG), 2))))=0, "", IFERROR(SUMPRODUCT(SUMIF(INDIRECT("'"&amp;O[O]&amp;"'!$a:$a"),$A88,INDIRECT("'"&amp;O[O]&amp;"'!"&amp;ADDRESS(1, COLUMN(AG:AG), 2)&amp;":"&amp;ADDRESS(1, COLUMN(AG:AG), 2)))),))</f>
        <v/>
      </c>
      <c r="AJ88" s="917" t="str">
        <f ca="1">IF(SUMPRODUCT(SUMIF(INDIRECT("'"&amp;O[O]&amp;"'!$a:$a"),$A88,INDIRECT("'"&amp;O[O]&amp;"'!"&amp;ADDRESS(1, COLUMN(AH:AH), 2)&amp;":"&amp;ADDRESS(1, COLUMN(AH:AH), 2))))=0, "", IFERROR(SUMPRODUCT(SUMIF(INDIRECT("'"&amp;O[O]&amp;"'!$a:$a"),$A88,INDIRECT("'"&amp;O[O]&amp;"'!"&amp;ADDRESS(1, COLUMN(AH:AH), 2)&amp;":"&amp;ADDRESS(1, COLUMN(AH:AH), 2)))),))</f>
        <v/>
      </c>
      <c r="AK88" s="917" t="str">
        <f ca="1">IF(SUMPRODUCT(SUMIF(INDIRECT("'"&amp;O[O]&amp;"'!$a:$a"),$A88,INDIRECT("'"&amp;O[O]&amp;"'!"&amp;ADDRESS(1, COLUMN(AI:AI), 2)&amp;":"&amp;ADDRESS(1, COLUMN(AI:AI), 2))))=0, "", IFERROR(SUMPRODUCT(SUMIF(INDIRECT("'"&amp;O[O]&amp;"'!$a:$a"),$A88,INDIRECT("'"&amp;O[O]&amp;"'!"&amp;ADDRESS(1, COLUMN(AI:AI), 2)&amp;":"&amp;ADDRESS(1, COLUMN(AI:AI), 2)))),))</f>
        <v/>
      </c>
      <c r="AL88" s="919" t="str">
        <f ca="1">IF(SUMPRODUCT(SUMIF(INDIRECT("'"&amp;O[O]&amp;"'!$a:$a"),$A88,INDIRECT("'"&amp;O[O]&amp;"'!"&amp;ADDRESS(1, COLUMN(AJ:AJ), 2)&amp;":"&amp;ADDRESS(1, COLUMN(AJ:AJ), 2))))=0, "", IFERROR(SUMPRODUCT(SUMIF(INDIRECT("'"&amp;O[O]&amp;"'!$a:$a"),$A88,INDIRECT("'"&amp;O[O]&amp;"'!"&amp;ADDRESS(1, COLUMN(AJ:AJ), 2)&amp;":"&amp;ADDRESS(1, COLUMN(AJ:AJ), 2)))),))</f>
        <v/>
      </c>
    </row>
    <row r="89" spans="1:38" s="763" customFormat="1">
      <c r="A89" s="920" t="s">
        <v>691</v>
      </c>
      <c r="B89" s="921" t="s">
        <v>350</v>
      </c>
      <c r="C89" s="921"/>
      <c r="D89" s="921"/>
      <c r="E89" s="917" t="str">
        <f ca="1">IFERROR(IF(SUMPRODUCT(SUMIF(INDIRECT("'"&amp;O[O]&amp;"'!$a:$a"),$A89,INDIRECT("'"&amp;O[O]&amp;"'!"&amp;ADDRESS(1, COLUMN(F:F), 2)&amp;":"&amp;ADDRESS(1, COLUMN(F:F), 2))))=0, "", SUMPRODUCT(SUMIF(INDIRECT("'"&amp;O[O]&amp;"'!$a:$a"),$A89,INDIRECT("'"&amp;O[O]&amp;"'!"&amp;ADDRESS(1, COLUMN(F:F), 2)&amp;":"&amp;ADDRESS(1, COLUMN(F:F), 2))))),)</f>
        <v/>
      </c>
      <c r="F89" s="917" t="str">
        <f ca="1">IFERROR(IF(SUMPRODUCT(SUMIF(INDIRECT("'"&amp;O[O]&amp;"'!$a:$a"),$A89,INDIRECT("'"&amp;O[O]&amp;"'!"&amp;ADDRESS(1, COLUMN(G:G), 2)&amp;":"&amp;ADDRESS(1, COLUMN(G:G), 2))))=0, "", SUMPRODUCT(SUMIF(INDIRECT("'"&amp;O[O]&amp;"'!$a:$a"),$A89,INDIRECT("'"&amp;O[O]&amp;"'!"&amp;ADDRESS(1, COLUMN(G:G), 2)&amp;":"&amp;ADDRESS(1, COLUMN(G:G), 2))))),)</f>
        <v/>
      </c>
      <c r="G89" s="914" t="str">
        <f t="shared" ca="1" si="10"/>
        <v/>
      </c>
      <c r="H89" s="917" t="str">
        <f ca="1">IFERROR(IF(SUMPRODUCT(SUMIF(INDIRECT("'"&amp;O[O]&amp;"'!$a:$a"),$A89,INDIRECT("'"&amp;O[O]&amp;"'!"&amp;ADDRESS(1, COLUMN(I:I), 2)&amp;":"&amp;ADDRESS(1, COLUMN(I:I), 2))))=0, "", SUMPRODUCT(SUMIF(INDIRECT("'"&amp;O[O]&amp;"'!$a:$a"),$A89,INDIRECT("'"&amp;O[O]&amp;"'!"&amp;ADDRESS(1, COLUMN(I:I), 2)&amp;":"&amp;ADDRESS(1, COLUMN(I:I), 2))))),)</f>
        <v/>
      </c>
      <c r="I89" s="917" t="str">
        <f ca="1">IFERROR(IF(SUMPRODUCT(SUMIF(INDIRECT("'"&amp;O[O]&amp;"'!$a:$a"),$A89,INDIRECT("'"&amp;O[O]&amp;"'!"&amp;ADDRESS(1, COLUMN(J:J), 2)&amp;":"&amp;ADDRESS(1, COLUMN(J:J), 2))))=0, "", SUMPRODUCT(SUMIF(INDIRECT("'"&amp;O[O]&amp;"'!$a:$a"),$A89,INDIRECT("'"&amp;O[O]&amp;"'!"&amp;ADDRESS(1, COLUMN(J:J), 2)&amp;":"&amp;ADDRESS(1, COLUMN(J:J), 2))))),)</f>
        <v/>
      </c>
      <c r="J89" s="917" t="str">
        <f ca="1">IFERROR(IF(SUMPRODUCT(SUMIF(INDIRECT("'"&amp;O[O]&amp;"'!$a:$a"),$A89,INDIRECT("'"&amp;O[O]&amp;"'!"&amp;ADDRESS(1, COLUMN(K:K), 2)&amp;":"&amp;ADDRESS(1, COLUMN(K:K), 2))))=0, "", SUMPRODUCT(SUMIF(INDIRECT("'"&amp;O[O]&amp;"'!$a:$a"),$A89,INDIRECT("'"&amp;O[O]&amp;"'!"&amp;ADDRESS(1, COLUMN(K:K), 2)&amp;":"&amp;ADDRESS(1, COLUMN(K:K), 2))))),)</f>
        <v/>
      </c>
      <c r="K89" s="922" t="s">
        <v>776</v>
      </c>
      <c r="L89" s="922" t="s">
        <v>776</v>
      </c>
      <c r="M89" s="917" t="str">
        <f ca="1">IF(SUMPRODUCT(SUMIF(INDIRECT("'"&amp;O[O]&amp;"'!$a:$a"),$A89,INDIRECT("'"&amp;O[O]&amp;"'!"&amp;ADDRESS(1, COLUMN(L:L), 2)&amp;":"&amp;ADDRESS(1, COLUMN(L:L), 2))))=0, "", IFERROR(SUMPRODUCT(SUMIF(INDIRECT("'"&amp;O[O]&amp;"'!$a:$a"),$A89,INDIRECT("'"&amp;O[O]&amp;"'!"&amp;ADDRESS(1, COLUMN(L:L), 2)&amp;":"&amp;ADDRESS(1, COLUMN(L:L), 2)))),))</f>
        <v/>
      </c>
      <c r="N89" s="917" t="str">
        <f ca="1">IF(SUMPRODUCT(SUMIF(INDIRECT("'"&amp;O[O]&amp;"'!$a:$a"),$A89,INDIRECT("'"&amp;O[O]&amp;"'!"&amp;ADDRESS(1, COLUMN(M:M), 2)&amp;":"&amp;ADDRESS(1, COLUMN(M:M), 2))))=0, "", IFERROR(SUMPRODUCT(SUMIF(INDIRECT("'"&amp;O[O]&amp;"'!$a:$a"),$A89,INDIRECT("'"&amp;O[O]&amp;"'!"&amp;ADDRESS(1, COLUMN(M:M), 2)&amp;":"&amp;ADDRESS(1, COLUMN(M:M), 2)))),))</f>
        <v/>
      </c>
      <c r="O89" s="917" t="str">
        <f ca="1">IF(SUMPRODUCT(SUMIF(INDIRECT("'"&amp;O[O]&amp;"'!$a:$a"),$A89,INDIRECT("'"&amp;O[O]&amp;"'!"&amp;ADDRESS(1, COLUMN(N:N), 2)&amp;":"&amp;ADDRESS(1, COLUMN(N:N), 2))))=0, "", IFERROR(SUMPRODUCT(SUMIF(INDIRECT("'"&amp;O[O]&amp;"'!$a:$a"),$A89,INDIRECT("'"&amp;O[O]&amp;"'!"&amp;ADDRESS(1, COLUMN(N:N), 2)&amp;":"&amp;ADDRESS(1, COLUMN(N:N), 2)))),))</f>
        <v/>
      </c>
      <c r="P89" s="917" t="str">
        <f ca="1">IF(SUMPRODUCT(SUMIF(INDIRECT("'"&amp;O[O]&amp;"'!$a:$a"),$A89,INDIRECT("'"&amp;O[O]&amp;"'!"&amp;ADDRESS(1, COLUMN(O:O), 2)&amp;":"&amp;ADDRESS(1, COLUMN(O:O), 2))))=0, "", IFERROR(SUMPRODUCT(SUMIF(INDIRECT("'"&amp;O[O]&amp;"'!$a:$a"),$A89,INDIRECT("'"&amp;O[O]&amp;"'!"&amp;ADDRESS(1, COLUMN(O:O), 2)&amp;":"&amp;ADDRESS(1, COLUMN(O:O), 2)))),))</f>
        <v/>
      </c>
      <c r="Q89" s="917" t="str">
        <f ca="1">IF(SUMPRODUCT(SUMIF(INDIRECT("'"&amp;O[O]&amp;"'!$a:$a"),$A89,INDIRECT("'"&amp;O[O]&amp;"'!"&amp;ADDRESS(1, COLUMN(P:P), 2)&amp;":"&amp;ADDRESS(1, COLUMN(P:P), 2))))=0, "", IFERROR(SUMPRODUCT(SUMIF(INDIRECT("'"&amp;O[O]&amp;"'!$a:$a"),$A89,INDIRECT("'"&amp;O[O]&amp;"'!"&amp;ADDRESS(1, COLUMN(P:P), 2)&amp;":"&amp;ADDRESS(1, COLUMN(P:P), 2)))),))</f>
        <v/>
      </c>
      <c r="R89" s="917" t="str">
        <f ca="1">IF(SUMPRODUCT(SUMIF(INDIRECT("'"&amp;O[O]&amp;"'!$a:$a"),$A89,INDIRECT("'"&amp;O[O]&amp;"'!"&amp;ADDRESS(1, COLUMN(Q:Q), 2)&amp;":"&amp;ADDRESS(1, COLUMN(Q:Q), 2))))=0, "", IFERROR(SUMPRODUCT(SUMIF(INDIRECT("'"&amp;O[O]&amp;"'!$a:$a"),$A89,INDIRECT("'"&amp;O[O]&amp;"'!"&amp;ADDRESS(1, COLUMN(Q:Q), 2)&amp;":"&amp;ADDRESS(1, COLUMN(Q:Q), 2)))),))</f>
        <v/>
      </c>
      <c r="S89" s="917" t="str">
        <f ca="1">IF(SUMPRODUCT(SUMIF(INDIRECT("'"&amp;O[O]&amp;"'!$a:$a"),$A89,INDIRECT("'"&amp;O[O]&amp;"'!"&amp;ADDRESS(1, COLUMN(R:R), 2)&amp;":"&amp;ADDRESS(1, COLUMN(R:R), 2))))=0, "", IFERROR(SUMPRODUCT(SUMIF(INDIRECT("'"&amp;O[O]&amp;"'!$a:$a"),$A89,INDIRECT("'"&amp;O[O]&amp;"'!"&amp;ADDRESS(1, COLUMN(R:R), 2)&amp;":"&amp;ADDRESS(1, COLUMN(R:R), 2)))),))</f>
        <v/>
      </c>
      <c r="T89" s="917" t="str">
        <f ca="1">IF(SUMPRODUCT(SUMIF(INDIRECT("'"&amp;O[O]&amp;"'!$a:$a"),$A89,INDIRECT("'"&amp;O[O]&amp;"'!"&amp;ADDRESS(1, COLUMN(S:S), 2)&amp;":"&amp;ADDRESS(1, COLUMN(S:S), 2))))=0, "", IFERROR(SUMPRODUCT(SUMIF(INDIRECT("'"&amp;O[O]&amp;"'!$a:$a"),$A89,INDIRECT("'"&amp;O[O]&amp;"'!"&amp;ADDRESS(1, COLUMN(S:S), 2)&amp;":"&amp;ADDRESS(1, COLUMN(S:S), 2)))),))</f>
        <v/>
      </c>
      <c r="U89" s="917" t="str">
        <f ca="1">IF(SUMPRODUCT(SUMIF(INDIRECT("'"&amp;O[O]&amp;"'!$a:$a"),$A89,INDIRECT("'"&amp;O[O]&amp;"'!"&amp;ADDRESS(1, COLUMN(T:T), 2)&amp;":"&amp;ADDRESS(1, COLUMN(T:T), 2))))=0, "", IFERROR(SUMPRODUCT(SUMIF(INDIRECT("'"&amp;O[O]&amp;"'!$a:$a"),$A89,INDIRECT("'"&amp;O[O]&amp;"'!"&amp;ADDRESS(1, COLUMN(T:T), 2)&amp;":"&amp;ADDRESS(1, COLUMN(T:T), 2)))),))</f>
        <v/>
      </c>
      <c r="V89" s="113" t="str">
        <f t="shared" ca="1" si="11"/>
        <v/>
      </c>
      <c r="W89" s="917" t="str">
        <f ca="1">IF(SUMPRODUCT(SUMIF(INDIRECT("'"&amp;O[O]&amp;"'!$a:$a"),$A89,INDIRECT("'"&amp;O[O]&amp;"'!"&amp;ADDRESS(1, COLUMN(U:U), 2)&amp;":"&amp;ADDRESS(1, COLUMN(U:U), 2))))=0, "", IFERROR(SUMPRODUCT(SUMIF(INDIRECT("'"&amp;O[O]&amp;"'!$a:$a"),$A89,INDIRECT("'"&amp;O[O]&amp;"'!"&amp;ADDRESS(1, COLUMN(U:U), 2)&amp;":"&amp;ADDRESS(1, COLUMN(U:U), 2)))),))</f>
        <v/>
      </c>
      <c r="X89" s="917" t="str">
        <f ca="1">IF(SUMPRODUCT(SUMIF(INDIRECT("'"&amp;O[O]&amp;"'!$a:$a"),$A89,INDIRECT("'"&amp;O[O]&amp;"'!"&amp;ADDRESS(1, COLUMN(V:V), 2)&amp;":"&amp;ADDRESS(1, COLUMN(V:V), 2))))=0, "", IFERROR(SUMPRODUCT(SUMIF(INDIRECT("'"&amp;O[O]&amp;"'!$a:$a"),$A89,INDIRECT("'"&amp;O[O]&amp;"'!"&amp;ADDRESS(1, COLUMN(V:V), 2)&amp;":"&amp;ADDRESS(1, COLUMN(V:V), 2)))),))</f>
        <v/>
      </c>
      <c r="Y89" s="917" t="str">
        <f ca="1">IF(SUMPRODUCT(SUMIF(INDIRECT("'"&amp;O[O]&amp;"'!$a:$a"),$A89,INDIRECT("'"&amp;O[O]&amp;"'!"&amp;ADDRESS(1, COLUMN(W:W), 2)&amp;":"&amp;ADDRESS(1, COLUMN(W:W), 2))))=0, "", IFERROR(SUMPRODUCT(SUMIF(INDIRECT("'"&amp;O[O]&amp;"'!$a:$a"),$A89,INDIRECT("'"&amp;O[O]&amp;"'!"&amp;ADDRESS(1, COLUMN(W:W), 2)&amp;":"&amp;ADDRESS(1, COLUMN(W:W), 2)))),))</f>
        <v/>
      </c>
      <c r="Z89" s="917" t="str">
        <f ca="1">IF(SUMPRODUCT(SUMIF(INDIRECT("'"&amp;O[O]&amp;"'!$a:$a"),$A89,INDIRECT("'"&amp;O[O]&amp;"'!"&amp;ADDRESS(1, COLUMN(X:X), 2)&amp;":"&amp;ADDRESS(1, COLUMN(X:X), 2))))=0, "", IFERROR(SUMPRODUCT(SUMIF(INDIRECT("'"&amp;O[O]&amp;"'!$a:$a"),$A89,INDIRECT("'"&amp;O[O]&amp;"'!"&amp;ADDRESS(1, COLUMN(X:X), 2)&amp;":"&amp;ADDRESS(1, COLUMN(X:X), 2)))),))</f>
        <v/>
      </c>
      <c r="AA89" s="917" t="str">
        <f ca="1">IF(SUMPRODUCT(SUMIF(INDIRECT("'"&amp;O[O]&amp;"'!$a:$a"),$A89,INDIRECT("'"&amp;O[O]&amp;"'!"&amp;ADDRESS(1, COLUMN(Y:Y), 2)&amp;":"&amp;ADDRESS(1, COLUMN(Y:Y), 2))))=0, "", IFERROR(SUMPRODUCT(SUMIF(INDIRECT("'"&amp;O[O]&amp;"'!$a:$a"),$A89,INDIRECT("'"&amp;O[O]&amp;"'!"&amp;ADDRESS(1, COLUMN(Y:Y), 2)&amp;":"&amp;ADDRESS(1, COLUMN(Y:Y), 2)))),))</f>
        <v/>
      </c>
      <c r="AB89" s="917" t="str">
        <f ca="1">IF(SUMPRODUCT(SUMIF(INDIRECT("'"&amp;O[O]&amp;"'!$a:$a"),$A89,INDIRECT("'"&amp;O[O]&amp;"'!"&amp;ADDRESS(1, COLUMN(Z:Z), 2)&amp;":"&amp;ADDRESS(1, COLUMN(Z:Z), 2))))=0, "", IFERROR(SUMPRODUCT(SUMIF(INDIRECT("'"&amp;O[O]&amp;"'!$a:$a"),$A89,INDIRECT("'"&amp;O[O]&amp;"'!"&amp;ADDRESS(1, COLUMN(Z:Z), 2)&amp;":"&amp;ADDRESS(1, COLUMN(Z:Z), 2)))),))</f>
        <v/>
      </c>
      <c r="AC89" s="917" t="str">
        <f ca="1">IF(SUMPRODUCT(SUMIF(INDIRECT("'"&amp;O[O]&amp;"'!$a:$a"),$A89,INDIRECT("'"&amp;O[O]&amp;"'!"&amp;ADDRESS(1, COLUMN(AA:AA), 2)&amp;":"&amp;ADDRESS(1, COLUMN(AA:AA), 2))))=0, "", IFERROR(SUMPRODUCT(SUMIF(INDIRECT("'"&amp;O[O]&amp;"'!$a:$a"),$A89,INDIRECT("'"&amp;O[O]&amp;"'!"&amp;ADDRESS(1, COLUMN(AA:AA), 2)&amp;":"&amp;ADDRESS(1, COLUMN(AA:AA), 2)))),))</f>
        <v/>
      </c>
      <c r="AD89" s="917" t="str">
        <f ca="1">IF(SUMPRODUCT(SUMIF(INDIRECT("'"&amp;O[O]&amp;"'!$a:$a"),$A89,INDIRECT("'"&amp;O[O]&amp;"'!"&amp;ADDRESS(1, COLUMN(AB:AB), 2)&amp;":"&amp;ADDRESS(1, COLUMN(AB:AB), 2))))=0, "", IFERROR(SUMPRODUCT(SUMIF(INDIRECT("'"&amp;O[O]&amp;"'!$a:$a"),$A89,INDIRECT("'"&amp;O[O]&amp;"'!"&amp;ADDRESS(1, COLUMN(AB:AB), 2)&amp;":"&amp;ADDRESS(1, COLUMN(AB:AB), 2)))),))</f>
        <v/>
      </c>
      <c r="AE89" s="917" t="str">
        <f ca="1">IF(SUMPRODUCT(SUMIF(INDIRECT("'"&amp;O[O]&amp;"'!$a:$a"),$A89,INDIRECT("'"&amp;O[O]&amp;"'!"&amp;ADDRESS(1, COLUMN(AC:AC), 2)&amp;":"&amp;ADDRESS(1, COLUMN(AC:AC), 2))))=0, "", IFERROR(SUMPRODUCT(SUMIF(INDIRECT("'"&amp;O[O]&amp;"'!$a:$a"),$A89,INDIRECT("'"&amp;O[O]&amp;"'!"&amp;ADDRESS(1, COLUMN(AC:AC), 2)&amp;":"&amp;ADDRESS(1, COLUMN(AC:AC), 2)))),))</f>
        <v/>
      </c>
      <c r="AF89" s="917" t="str">
        <f ca="1">IF(SUMPRODUCT(SUMIF(INDIRECT("'"&amp;O[O]&amp;"'!$a:$a"),$A89,INDIRECT("'"&amp;O[O]&amp;"'!"&amp;ADDRESS(1, COLUMN(AD:AD), 2)&amp;":"&amp;ADDRESS(1, COLUMN(AD:AD), 2))))=0, "", IFERROR(SUMPRODUCT(SUMIF(INDIRECT("'"&amp;O[O]&amp;"'!$a:$a"),$A89,INDIRECT("'"&amp;O[O]&amp;"'!"&amp;ADDRESS(1, COLUMN(AD:AD), 2)&amp;":"&amp;ADDRESS(1, COLUMN(AD:AD), 2)))),))</f>
        <v/>
      </c>
      <c r="AG89" s="917" t="str">
        <f ca="1">IF(SUMPRODUCT(SUMIF(INDIRECT("'"&amp;O[O]&amp;"'!$a:$a"),$A89,INDIRECT("'"&amp;O[O]&amp;"'!"&amp;ADDRESS(1, COLUMN(AE:AE), 2)&amp;":"&amp;ADDRESS(1, COLUMN(AE:AE), 2))))=0, "", IFERROR(SUMPRODUCT(SUMIF(INDIRECT("'"&amp;O[O]&amp;"'!$a:$a"),$A89,INDIRECT("'"&amp;O[O]&amp;"'!"&amp;ADDRESS(1, COLUMN(AE:AE), 2)&amp;":"&amp;ADDRESS(1, COLUMN(AE:AE), 2)))),))</f>
        <v/>
      </c>
      <c r="AH89" s="917" t="str">
        <f ca="1">IF(SUMPRODUCT(SUMIF(INDIRECT("'"&amp;O[O]&amp;"'!$a:$a"),$A89,INDIRECT("'"&amp;O[O]&amp;"'!"&amp;ADDRESS(1, COLUMN(AF:AF), 2)&amp;":"&amp;ADDRESS(1, COLUMN(AF:AF), 2))))=0, "", IFERROR(SUMPRODUCT(SUMIF(INDIRECT("'"&amp;O[O]&amp;"'!$a:$a"),$A89,INDIRECT("'"&amp;O[O]&amp;"'!"&amp;ADDRESS(1, COLUMN(AF:AF), 2)&amp;":"&amp;ADDRESS(1, COLUMN(AF:AF), 2)))),))</f>
        <v/>
      </c>
      <c r="AI89" s="917" t="str">
        <f ca="1">IF(SUMPRODUCT(SUMIF(INDIRECT("'"&amp;O[O]&amp;"'!$a:$a"),$A89,INDIRECT("'"&amp;O[O]&amp;"'!"&amp;ADDRESS(1, COLUMN(AG:AG), 2)&amp;":"&amp;ADDRESS(1, COLUMN(AG:AG), 2))))=0, "", IFERROR(SUMPRODUCT(SUMIF(INDIRECT("'"&amp;O[O]&amp;"'!$a:$a"),$A89,INDIRECT("'"&amp;O[O]&amp;"'!"&amp;ADDRESS(1, COLUMN(AG:AG), 2)&amp;":"&amp;ADDRESS(1, COLUMN(AG:AG), 2)))),))</f>
        <v/>
      </c>
      <c r="AJ89" s="917" t="str">
        <f ca="1">IF(SUMPRODUCT(SUMIF(INDIRECT("'"&amp;O[O]&amp;"'!$a:$a"),$A89,INDIRECT("'"&amp;O[O]&amp;"'!"&amp;ADDRESS(1, COLUMN(AH:AH), 2)&amp;":"&amp;ADDRESS(1, COLUMN(AH:AH), 2))))=0, "", IFERROR(SUMPRODUCT(SUMIF(INDIRECT("'"&amp;O[O]&amp;"'!$a:$a"),$A89,INDIRECT("'"&amp;O[O]&amp;"'!"&amp;ADDRESS(1, COLUMN(AH:AH), 2)&amp;":"&amp;ADDRESS(1, COLUMN(AH:AH), 2)))),))</f>
        <v/>
      </c>
      <c r="AK89" s="917" t="str">
        <f ca="1">IF(SUMPRODUCT(SUMIF(INDIRECT("'"&amp;O[O]&amp;"'!$a:$a"),$A89,INDIRECT("'"&amp;O[O]&amp;"'!"&amp;ADDRESS(1, COLUMN(AI:AI), 2)&amp;":"&amp;ADDRESS(1, COLUMN(AI:AI), 2))))=0, "", IFERROR(SUMPRODUCT(SUMIF(INDIRECT("'"&amp;O[O]&amp;"'!$a:$a"),$A89,INDIRECT("'"&amp;O[O]&amp;"'!"&amp;ADDRESS(1, COLUMN(AI:AI), 2)&amp;":"&amp;ADDRESS(1, COLUMN(AI:AI), 2)))),))</f>
        <v/>
      </c>
      <c r="AL89" s="919" t="str">
        <f ca="1">IF(SUMPRODUCT(SUMIF(INDIRECT("'"&amp;O[O]&amp;"'!$a:$a"),$A89,INDIRECT("'"&amp;O[O]&amp;"'!"&amp;ADDRESS(1, COLUMN(AJ:AJ), 2)&amp;":"&amp;ADDRESS(1, COLUMN(AJ:AJ), 2))))=0, "", IFERROR(SUMPRODUCT(SUMIF(INDIRECT("'"&amp;O[O]&amp;"'!$a:$a"),$A89,INDIRECT("'"&amp;O[O]&amp;"'!"&amp;ADDRESS(1, COLUMN(AJ:AJ), 2)&amp;":"&amp;ADDRESS(1, COLUMN(AJ:AJ), 2)))),))</f>
        <v/>
      </c>
    </row>
    <row r="90" spans="1:38" s="763" customFormat="1">
      <c r="A90" s="920" t="s">
        <v>778</v>
      </c>
      <c r="B90" s="921" t="s">
        <v>43</v>
      </c>
      <c r="C90" s="921"/>
      <c r="D90" s="921"/>
      <c r="E90" s="917" t="str">
        <f ca="1">IFERROR(IF(SUMPRODUCT(SUMIF(INDIRECT("'"&amp;O[O]&amp;"'!$a:$a"),$A90,INDIRECT("'"&amp;O[O]&amp;"'!"&amp;ADDRESS(1, COLUMN(F:F), 2)&amp;":"&amp;ADDRESS(1, COLUMN(F:F), 2))))=0, "", SUMPRODUCT(SUMIF(INDIRECT("'"&amp;O[O]&amp;"'!$a:$a"),$A90,INDIRECT("'"&amp;O[O]&amp;"'!"&amp;ADDRESS(1, COLUMN(F:F), 2)&amp;":"&amp;ADDRESS(1, COLUMN(F:F), 2))))),)</f>
        <v/>
      </c>
      <c r="F90" s="917">
        <f ca="1">IFERROR(IF(SUMPRODUCT(SUMIF(INDIRECT("'"&amp;O[O]&amp;"'!$a:$a"),$A90,INDIRECT("'"&amp;O[O]&amp;"'!"&amp;ADDRESS(1, COLUMN(G:G), 2)&amp;":"&amp;ADDRESS(1, COLUMN(G:G), 2))))=0, "", SUMPRODUCT(SUMIF(INDIRECT("'"&amp;O[O]&amp;"'!$a:$a"),$A90,INDIRECT("'"&amp;O[O]&amp;"'!"&amp;ADDRESS(1, COLUMN(G:G), 2)&amp;":"&amp;ADDRESS(1, COLUMN(G:G), 2))))),)</f>
        <v>5000</v>
      </c>
      <c r="G90" s="914" t="str">
        <f t="shared" ref="G90:G122" ca="1" si="18">IF(SUM(H90:I90)=0, "", SUM(H90:I90))</f>
        <v/>
      </c>
      <c r="H90" s="917" t="str">
        <f ca="1">IFERROR(IF(SUMPRODUCT(SUMIF(INDIRECT("'"&amp;O[O]&amp;"'!$a:$a"),$A90,INDIRECT("'"&amp;O[O]&amp;"'!"&amp;ADDRESS(1, COLUMN(I:I), 2)&amp;":"&amp;ADDRESS(1, COLUMN(I:I), 2))))=0, "", SUMPRODUCT(SUMIF(INDIRECT("'"&amp;O[O]&amp;"'!$a:$a"),$A90,INDIRECT("'"&amp;O[O]&amp;"'!"&amp;ADDRESS(1, COLUMN(I:I), 2)&amp;":"&amp;ADDRESS(1, COLUMN(I:I), 2))))),)</f>
        <v/>
      </c>
      <c r="I90" s="917" t="str">
        <f ca="1">IFERROR(IF(SUMPRODUCT(SUMIF(INDIRECT("'"&amp;O[O]&amp;"'!$a:$a"),$A90,INDIRECT("'"&amp;O[O]&amp;"'!"&amp;ADDRESS(1, COLUMN(J:J), 2)&amp;":"&amp;ADDRESS(1, COLUMN(J:J), 2))))=0, "", SUMPRODUCT(SUMIF(INDIRECT("'"&amp;O[O]&amp;"'!$a:$a"),$A90,INDIRECT("'"&amp;O[O]&amp;"'!"&amp;ADDRESS(1, COLUMN(J:J), 2)&amp;":"&amp;ADDRESS(1, COLUMN(J:J), 2))))),)</f>
        <v/>
      </c>
      <c r="J90" s="917" t="str">
        <f ca="1">IFERROR(IF(SUMPRODUCT(SUMIF(INDIRECT("'"&amp;O[O]&amp;"'!$a:$a"),$A90,INDIRECT("'"&amp;O[O]&amp;"'!"&amp;ADDRESS(1, COLUMN(K:K), 2)&amp;":"&amp;ADDRESS(1, COLUMN(K:K), 2))))=0, "", SUMPRODUCT(SUMIF(INDIRECT("'"&amp;O[O]&amp;"'!$a:$a"),$A90,INDIRECT("'"&amp;O[O]&amp;"'!"&amp;ADDRESS(1, COLUMN(K:K), 2)&amp;":"&amp;ADDRESS(1, COLUMN(K:K), 2))))),)</f>
        <v/>
      </c>
      <c r="K90" s="922" t="s">
        <v>776</v>
      </c>
      <c r="L90" s="922" t="s">
        <v>776</v>
      </c>
      <c r="M90" s="917" t="str">
        <f ca="1">IF(SUMPRODUCT(SUMIF(INDIRECT("'"&amp;O[O]&amp;"'!$a:$a"),$A90,INDIRECT("'"&amp;O[O]&amp;"'!"&amp;ADDRESS(1, COLUMN(L:L), 2)&amp;":"&amp;ADDRESS(1, COLUMN(L:L), 2))))=0, "", IFERROR(SUMPRODUCT(SUMIF(INDIRECT("'"&amp;O[O]&amp;"'!$a:$a"),$A90,INDIRECT("'"&amp;O[O]&amp;"'!"&amp;ADDRESS(1, COLUMN(L:L), 2)&amp;":"&amp;ADDRESS(1, COLUMN(L:L), 2)))),))</f>
        <v/>
      </c>
      <c r="N90" s="917" t="str">
        <f ca="1">IF(SUMPRODUCT(SUMIF(INDIRECT("'"&amp;O[O]&amp;"'!$a:$a"),$A90,INDIRECT("'"&amp;O[O]&amp;"'!"&amp;ADDRESS(1, COLUMN(M:M), 2)&amp;":"&amp;ADDRESS(1, COLUMN(M:M), 2))))=0, "", IFERROR(SUMPRODUCT(SUMIF(INDIRECT("'"&amp;O[O]&amp;"'!$a:$a"),$A90,INDIRECT("'"&amp;O[O]&amp;"'!"&amp;ADDRESS(1, COLUMN(M:M), 2)&amp;":"&amp;ADDRESS(1, COLUMN(M:M), 2)))),))</f>
        <v/>
      </c>
      <c r="O90" s="917" t="str">
        <f ca="1">IF(SUMPRODUCT(SUMIF(INDIRECT("'"&amp;O[O]&amp;"'!$a:$a"),$A90,INDIRECT("'"&amp;O[O]&amp;"'!"&amp;ADDRESS(1, COLUMN(N:N), 2)&amp;":"&amp;ADDRESS(1, COLUMN(N:N), 2))))=0, "", IFERROR(SUMPRODUCT(SUMIF(INDIRECT("'"&amp;O[O]&amp;"'!$a:$a"),$A90,INDIRECT("'"&amp;O[O]&amp;"'!"&amp;ADDRESS(1, COLUMN(N:N), 2)&amp;":"&amp;ADDRESS(1, COLUMN(N:N), 2)))),))</f>
        <v/>
      </c>
      <c r="P90" s="917" t="str">
        <f ca="1">IF(SUMPRODUCT(SUMIF(INDIRECT("'"&amp;O[O]&amp;"'!$a:$a"),$A90,INDIRECT("'"&amp;O[O]&amp;"'!"&amp;ADDRESS(1, COLUMN(O:O), 2)&amp;":"&amp;ADDRESS(1, COLUMN(O:O), 2))))=0, "", IFERROR(SUMPRODUCT(SUMIF(INDIRECT("'"&amp;O[O]&amp;"'!$a:$a"),$A90,INDIRECT("'"&amp;O[O]&amp;"'!"&amp;ADDRESS(1, COLUMN(O:O), 2)&amp;":"&amp;ADDRESS(1, COLUMN(O:O), 2)))),))</f>
        <v/>
      </c>
      <c r="Q90" s="917" t="str">
        <f ca="1">IF(SUMPRODUCT(SUMIF(INDIRECT("'"&amp;O[O]&amp;"'!$a:$a"),$A90,INDIRECT("'"&amp;O[O]&amp;"'!"&amp;ADDRESS(1, COLUMN(P:P), 2)&amp;":"&amp;ADDRESS(1, COLUMN(P:P), 2))))=0, "", IFERROR(SUMPRODUCT(SUMIF(INDIRECT("'"&amp;O[O]&amp;"'!$a:$a"),$A90,INDIRECT("'"&amp;O[O]&amp;"'!"&amp;ADDRESS(1, COLUMN(P:P), 2)&amp;":"&amp;ADDRESS(1, COLUMN(P:P), 2)))),))</f>
        <v/>
      </c>
      <c r="R90" s="917" t="str">
        <f ca="1">IF(SUMPRODUCT(SUMIF(INDIRECT("'"&amp;O[O]&amp;"'!$a:$a"),$A90,INDIRECT("'"&amp;O[O]&amp;"'!"&amp;ADDRESS(1, COLUMN(Q:Q), 2)&amp;":"&amp;ADDRESS(1, COLUMN(Q:Q), 2))))=0, "", IFERROR(SUMPRODUCT(SUMIF(INDIRECT("'"&amp;O[O]&amp;"'!$a:$a"),$A90,INDIRECT("'"&amp;O[O]&amp;"'!"&amp;ADDRESS(1, COLUMN(Q:Q), 2)&amp;":"&amp;ADDRESS(1, COLUMN(Q:Q), 2)))),))</f>
        <v/>
      </c>
      <c r="S90" s="917" t="str">
        <f ca="1">IF(SUMPRODUCT(SUMIF(INDIRECT("'"&amp;O[O]&amp;"'!$a:$a"),$A90,INDIRECT("'"&amp;O[O]&amp;"'!"&amp;ADDRESS(1, COLUMN(R:R), 2)&amp;":"&amp;ADDRESS(1, COLUMN(R:R), 2))))=0, "", IFERROR(SUMPRODUCT(SUMIF(INDIRECT("'"&amp;O[O]&amp;"'!$a:$a"),$A90,INDIRECT("'"&amp;O[O]&amp;"'!"&amp;ADDRESS(1, COLUMN(R:R), 2)&amp;":"&amp;ADDRESS(1, COLUMN(R:R), 2)))),))</f>
        <v/>
      </c>
      <c r="T90" s="917" t="str">
        <f ca="1">IF(SUMPRODUCT(SUMIF(INDIRECT("'"&amp;O[O]&amp;"'!$a:$a"),$A90,INDIRECT("'"&amp;O[O]&amp;"'!"&amp;ADDRESS(1, COLUMN(S:S), 2)&amp;":"&amp;ADDRESS(1, COLUMN(S:S), 2))))=0, "", IFERROR(SUMPRODUCT(SUMIF(INDIRECT("'"&amp;O[O]&amp;"'!$a:$a"),$A90,INDIRECT("'"&amp;O[O]&amp;"'!"&amp;ADDRESS(1, COLUMN(S:S), 2)&amp;":"&amp;ADDRESS(1, COLUMN(S:S), 2)))),))</f>
        <v/>
      </c>
      <c r="U90" s="917" t="str">
        <f ca="1">IF(SUMPRODUCT(SUMIF(INDIRECT("'"&amp;O[O]&amp;"'!$a:$a"),$A90,INDIRECT("'"&amp;O[O]&amp;"'!"&amp;ADDRESS(1, COLUMN(T:T), 2)&amp;":"&amp;ADDRESS(1, COLUMN(T:T), 2))))=0, "", IFERROR(SUMPRODUCT(SUMIF(INDIRECT("'"&amp;O[O]&amp;"'!$a:$a"),$A90,INDIRECT("'"&amp;O[O]&amp;"'!"&amp;ADDRESS(1, COLUMN(T:T), 2)&amp;":"&amp;ADDRESS(1, COLUMN(T:T), 2)))),))</f>
        <v/>
      </c>
      <c r="V90" s="113" t="str">
        <f t="shared" ref="V90:V122" ca="1" si="19">IF(SUM(W90:X90)=0, "", SUM(W90:X90))</f>
        <v/>
      </c>
      <c r="W90" s="917" t="str">
        <f ca="1">IF(SUMPRODUCT(SUMIF(INDIRECT("'"&amp;O[O]&amp;"'!$a:$a"),$A90,INDIRECT("'"&amp;O[O]&amp;"'!"&amp;ADDRESS(1, COLUMN(U:U), 2)&amp;":"&amp;ADDRESS(1, COLUMN(U:U), 2))))=0, "", IFERROR(SUMPRODUCT(SUMIF(INDIRECT("'"&amp;O[O]&amp;"'!$a:$a"),$A90,INDIRECT("'"&amp;O[O]&amp;"'!"&amp;ADDRESS(1, COLUMN(U:U), 2)&amp;":"&amp;ADDRESS(1, COLUMN(U:U), 2)))),))</f>
        <v/>
      </c>
      <c r="X90" s="917" t="str">
        <f ca="1">IF(SUMPRODUCT(SUMIF(INDIRECT("'"&amp;O[O]&amp;"'!$a:$a"),$A90,INDIRECT("'"&amp;O[O]&amp;"'!"&amp;ADDRESS(1, COLUMN(V:V), 2)&amp;":"&amp;ADDRESS(1, COLUMN(V:V), 2))))=0, "", IFERROR(SUMPRODUCT(SUMIF(INDIRECT("'"&amp;O[O]&amp;"'!$a:$a"),$A90,INDIRECT("'"&amp;O[O]&amp;"'!"&amp;ADDRESS(1, COLUMN(V:V), 2)&amp;":"&amp;ADDRESS(1, COLUMN(V:V), 2)))),))</f>
        <v/>
      </c>
      <c r="Y90" s="917" t="str">
        <f ca="1">IF(SUMPRODUCT(SUMIF(INDIRECT("'"&amp;O[O]&amp;"'!$a:$a"),$A90,INDIRECT("'"&amp;O[O]&amp;"'!"&amp;ADDRESS(1, COLUMN(W:W), 2)&amp;":"&amp;ADDRESS(1, COLUMN(W:W), 2))))=0, "", IFERROR(SUMPRODUCT(SUMIF(INDIRECT("'"&amp;O[O]&amp;"'!$a:$a"),$A90,INDIRECT("'"&amp;O[O]&amp;"'!"&amp;ADDRESS(1, COLUMN(W:W), 2)&amp;":"&amp;ADDRESS(1, COLUMN(W:W), 2)))),))</f>
        <v/>
      </c>
      <c r="Z90" s="917" t="str">
        <f ca="1">IF(SUMPRODUCT(SUMIF(INDIRECT("'"&amp;O[O]&amp;"'!$a:$a"),$A90,INDIRECT("'"&amp;O[O]&amp;"'!"&amp;ADDRESS(1, COLUMN(X:X), 2)&amp;":"&amp;ADDRESS(1, COLUMN(X:X), 2))))=0, "", IFERROR(SUMPRODUCT(SUMIF(INDIRECT("'"&amp;O[O]&amp;"'!$a:$a"),$A90,INDIRECT("'"&amp;O[O]&amp;"'!"&amp;ADDRESS(1, COLUMN(X:X), 2)&amp;":"&amp;ADDRESS(1, COLUMN(X:X), 2)))),))</f>
        <v/>
      </c>
      <c r="AA90" s="917" t="str">
        <f ca="1">IF(SUMPRODUCT(SUMIF(INDIRECT("'"&amp;O[O]&amp;"'!$a:$a"),$A90,INDIRECT("'"&amp;O[O]&amp;"'!"&amp;ADDRESS(1, COLUMN(Y:Y), 2)&amp;":"&amp;ADDRESS(1, COLUMN(Y:Y), 2))))=0, "", IFERROR(SUMPRODUCT(SUMIF(INDIRECT("'"&amp;O[O]&amp;"'!$a:$a"),$A90,INDIRECT("'"&amp;O[O]&amp;"'!"&amp;ADDRESS(1, COLUMN(Y:Y), 2)&amp;":"&amp;ADDRESS(1, COLUMN(Y:Y), 2)))),))</f>
        <v/>
      </c>
      <c r="AB90" s="917" t="str">
        <f ca="1">IF(SUMPRODUCT(SUMIF(INDIRECT("'"&amp;O[O]&amp;"'!$a:$a"),$A90,INDIRECT("'"&amp;O[O]&amp;"'!"&amp;ADDRESS(1, COLUMN(Z:Z), 2)&amp;":"&amp;ADDRESS(1, COLUMN(Z:Z), 2))))=0, "", IFERROR(SUMPRODUCT(SUMIF(INDIRECT("'"&amp;O[O]&amp;"'!$a:$a"),$A90,INDIRECT("'"&amp;O[O]&amp;"'!"&amp;ADDRESS(1, COLUMN(Z:Z), 2)&amp;":"&amp;ADDRESS(1, COLUMN(Z:Z), 2)))),))</f>
        <v/>
      </c>
      <c r="AC90" s="917" t="str">
        <f ca="1">IF(SUMPRODUCT(SUMIF(INDIRECT("'"&amp;O[O]&amp;"'!$a:$a"),$A90,INDIRECT("'"&amp;O[O]&amp;"'!"&amp;ADDRESS(1, COLUMN(AA:AA), 2)&amp;":"&amp;ADDRESS(1, COLUMN(AA:AA), 2))))=0, "", IFERROR(SUMPRODUCT(SUMIF(INDIRECT("'"&amp;O[O]&amp;"'!$a:$a"),$A90,INDIRECT("'"&amp;O[O]&amp;"'!"&amp;ADDRESS(1, COLUMN(AA:AA), 2)&amp;":"&amp;ADDRESS(1, COLUMN(AA:AA), 2)))),))</f>
        <v/>
      </c>
      <c r="AD90" s="917" t="str">
        <f ca="1">IF(SUMPRODUCT(SUMIF(INDIRECT("'"&amp;O[O]&amp;"'!$a:$a"),$A90,INDIRECT("'"&amp;O[O]&amp;"'!"&amp;ADDRESS(1, COLUMN(AB:AB), 2)&amp;":"&amp;ADDRESS(1, COLUMN(AB:AB), 2))))=0, "", IFERROR(SUMPRODUCT(SUMIF(INDIRECT("'"&amp;O[O]&amp;"'!$a:$a"),$A90,INDIRECT("'"&amp;O[O]&amp;"'!"&amp;ADDRESS(1, COLUMN(AB:AB), 2)&amp;":"&amp;ADDRESS(1, COLUMN(AB:AB), 2)))),))</f>
        <v/>
      </c>
      <c r="AE90" s="917" t="str">
        <f ca="1">IF(SUMPRODUCT(SUMIF(INDIRECT("'"&amp;O[O]&amp;"'!$a:$a"),$A90,INDIRECT("'"&amp;O[O]&amp;"'!"&amp;ADDRESS(1, COLUMN(AC:AC), 2)&amp;":"&amp;ADDRESS(1, COLUMN(AC:AC), 2))))=0, "", IFERROR(SUMPRODUCT(SUMIF(INDIRECT("'"&amp;O[O]&amp;"'!$a:$a"),$A90,INDIRECT("'"&amp;O[O]&amp;"'!"&amp;ADDRESS(1, COLUMN(AC:AC), 2)&amp;":"&amp;ADDRESS(1, COLUMN(AC:AC), 2)))),))</f>
        <v/>
      </c>
      <c r="AF90" s="917" t="str">
        <f ca="1">IF(SUMPRODUCT(SUMIF(INDIRECT("'"&amp;O[O]&amp;"'!$a:$a"),$A90,INDIRECT("'"&amp;O[O]&amp;"'!"&amp;ADDRESS(1, COLUMN(AD:AD), 2)&amp;":"&amp;ADDRESS(1, COLUMN(AD:AD), 2))))=0, "", IFERROR(SUMPRODUCT(SUMIF(INDIRECT("'"&amp;O[O]&amp;"'!$a:$a"),$A90,INDIRECT("'"&amp;O[O]&amp;"'!"&amp;ADDRESS(1, COLUMN(AD:AD), 2)&amp;":"&amp;ADDRESS(1, COLUMN(AD:AD), 2)))),))</f>
        <v/>
      </c>
      <c r="AG90" s="917" t="str">
        <f ca="1">IF(SUMPRODUCT(SUMIF(INDIRECT("'"&amp;O[O]&amp;"'!$a:$a"),$A90,INDIRECT("'"&amp;O[O]&amp;"'!"&amp;ADDRESS(1, COLUMN(AE:AE), 2)&amp;":"&amp;ADDRESS(1, COLUMN(AE:AE), 2))))=0, "", IFERROR(SUMPRODUCT(SUMIF(INDIRECT("'"&amp;O[O]&amp;"'!$a:$a"),$A90,INDIRECT("'"&amp;O[O]&amp;"'!"&amp;ADDRESS(1, COLUMN(AE:AE), 2)&amp;":"&amp;ADDRESS(1, COLUMN(AE:AE), 2)))),))</f>
        <v/>
      </c>
      <c r="AH90" s="917" t="str">
        <f ca="1">IF(SUMPRODUCT(SUMIF(INDIRECT("'"&amp;O[O]&amp;"'!$a:$a"),$A90,INDIRECT("'"&amp;O[O]&amp;"'!"&amp;ADDRESS(1, COLUMN(AF:AF), 2)&amp;":"&amp;ADDRESS(1, COLUMN(AF:AF), 2))))=0, "", IFERROR(SUMPRODUCT(SUMIF(INDIRECT("'"&amp;O[O]&amp;"'!$a:$a"),$A90,INDIRECT("'"&amp;O[O]&amp;"'!"&amp;ADDRESS(1, COLUMN(AF:AF), 2)&amp;":"&amp;ADDRESS(1, COLUMN(AF:AF), 2)))),))</f>
        <v/>
      </c>
      <c r="AI90" s="917" t="str">
        <f ca="1">IF(SUMPRODUCT(SUMIF(INDIRECT("'"&amp;O[O]&amp;"'!$a:$a"),$A90,INDIRECT("'"&amp;O[O]&amp;"'!"&amp;ADDRESS(1, COLUMN(AG:AG), 2)&amp;":"&amp;ADDRESS(1, COLUMN(AG:AG), 2))))=0, "", IFERROR(SUMPRODUCT(SUMIF(INDIRECT("'"&amp;O[O]&amp;"'!$a:$a"),$A90,INDIRECT("'"&amp;O[O]&amp;"'!"&amp;ADDRESS(1, COLUMN(AG:AG), 2)&amp;":"&amp;ADDRESS(1, COLUMN(AG:AG), 2)))),))</f>
        <v/>
      </c>
      <c r="AJ90" s="917" t="str">
        <f ca="1">IF(SUMPRODUCT(SUMIF(INDIRECT("'"&amp;O[O]&amp;"'!$a:$a"),$A90,INDIRECT("'"&amp;O[O]&amp;"'!"&amp;ADDRESS(1, COLUMN(AH:AH), 2)&amp;":"&amp;ADDRESS(1, COLUMN(AH:AH), 2))))=0, "", IFERROR(SUMPRODUCT(SUMIF(INDIRECT("'"&amp;O[O]&amp;"'!$a:$a"),$A90,INDIRECT("'"&amp;O[O]&amp;"'!"&amp;ADDRESS(1, COLUMN(AH:AH), 2)&amp;":"&amp;ADDRESS(1, COLUMN(AH:AH), 2)))),))</f>
        <v/>
      </c>
      <c r="AK90" s="917" t="str">
        <f ca="1">IF(SUMPRODUCT(SUMIF(INDIRECT("'"&amp;O[O]&amp;"'!$a:$a"),$A90,INDIRECT("'"&amp;O[O]&amp;"'!"&amp;ADDRESS(1, COLUMN(AI:AI), 2)&amp;":"&amp;ADDRESS(1, COLUMN(AI:AI), 2))))=0, "", IFERROR(SUMPRODUCT(SUMIF(INDIRECT("'"&amp;O[O]&amp;"'!$a:$a"),$A90,INDIRECT("'"&amp;O[O]&amp;"'!"&amp;ADDRESS(1, COLUMN(AI:AI), 2)&amp;":"&amp;ADDRESS(1, COLUMN(AI:AI), 2)))),))</f>
        <v/>
      </c>
      <c r="AL90" s="919" t="str">
        <f ca="1">IF(SUMPRODUCT(SUMIF(INDIRECT("'"&amp;O[O]&amp;"'!$a:$a"),$A90,INDIRECT("'"&amp;O[O]&amp;"'!"&amp;ADDRESS(1, COLUMN(AJ:AJ), 2)&amp;":"&amp;ADDRESS(1, COLUMN(AJ:AJ), 2))))=0, "", IFERROR(SUMPRODUCT(SUMIF(INDIRECT("'"&amp;O[O]&amp;"'!$a:$a"),$A90,INDIRECT("'"&amp;O[O]&amp;"'!"&amp;ADDRESS(1, COLUMN(AJ:AJ), 2)&amp;":"&amp;ADDRESS(1, COLUMN(AJ:AJ), 2)))),))</f>
        <v/>
      </c>
    </row>
    <row r="91" spans="1:38" s="763" customFormat="1">
      <c r="A91" s="920" t="s">
        <v>471</v>
      </c>
      <c r="B91" s="921" t="s">
        <v>350</v>
      </c>
      <c r="C91" s="921"/>
      <c r="D91" s="921"/>
      <c r="E91" s="917" t="str">
        <f ca="1">IFERROR(IF(SUMPRODUCT(SUMIF(INDIRECT("'"&amp;O[O]&amp;"'!$a:$a"),$A91,INDIRECT("'"&amp;O[O]&amp;"'!"&amp;ADDRESS(1, COLUMN(F:F), 2)&amp;":"&amp;ADDRESS(1, COLUMN(F:F), 2))))=0, "", SUMPRODUCT(SUMIF(INDIRECT("'"&amp;O[O]&amp;"'!$a:$a"),$A91,INDIRECT("'"&amp;O[O]&amp;"'!"&amp;ADDRESS(1, COLUMN(F:F), 2)&amp;":"&amp;ADDRESS(1, COLUMN(F:F), 2))))),)</f>
        <v/>
      </c>
      <c r="F91" s="917" t="str">
        <f ca="1">IFERROR(IF(SUMPRODUCT(SUMIF(INDIRECT("'"&amp;O[O]&amp;"'!$a:$a"),$A91,INDIRECT("'"&amp;O[O]&amp;"'!"&amp;ADDRESS(1, COLUMN(G:G), 2)&amp;":"&amp;ADDRESS(1, COLUMN(G:G), 2))))=0, "", SUMPRODUCT(SUMIF(INDIRECT("'"&amp;O[O]&amp;"'!$a:$a"),$A91,INDIRECT("'"&amp;O[O]&amp;"'!"&amp;ADDRESS(1, COLUMN(G:G), 2)&amp;":"&amp;ADDRESS(1, COLUMN(G:G), 2))))),)</f>
        <v/>
      </c>
      <c r="G91" s="914">
        <f t="shared" ca="1" si="18"/>
        <v>76</v>
      </c>
      <c r="H91" s="917" t="str">
        <f ca="1">IFERROR(IF(SUMPRODUCT(SUMIF(INDIRECT("'"&amp;O[O]&amp;"'!$a:$a"),$A91,INDIRECT("'"&amp;O[O]&amp;"'!"&amp;ADDRESS(1, COLUMN(I:I), 2)&amp;":"&amp;ADDRESS(1, COLUMN(I:I), 2))))=0, "", SUMPRODUCT(SUMIF(INDIRECT("'"&amp;O[O]&amp;"'!$a:$a"),$A91,INDIRECT("'"&amp;O[O]&amp;"'!"&amp;ADDRESS(1, COLUMN(I:I), 2)&amp;":"&amp;ADDRESS(1, COLUMN(I:I), 2))))),)</f>
        <v/>
      </c>
      <c r="I91" s="917">
        <f ca="1">IFERROR(IF(SUMPRODUCT(SUMIF(INDIRECT("'"&amp;O[O]&amp;"'!$a:$a"),$A91,INDIRECT("'"&amp;O[O]&amp;"'!"&amp;ADDRESS(1, COLUMN(J:J), 2)&amp;":"&amp;ADDRESS(1, COLUMN(J:J), 2))))=0, "", SUMPRODUCT(SUMIF(INDIRECT("'"&amp;O[O]&amp;"'!$a:$a"),$A91,INDIRECT("'"&amp;O[O]&amp;"'!"&amp;ADDRESS(1, COLUMN(J:J), 2)&amp;":"&amp;ADDRESS(1, COLUMN(J:J), 2))))),)</f>
        <v>76</v>
      </c>
      <c r="J91" s="917">
        <f ca="1">IFERROR(IF(SUMPRODUCT(SUMIF(INDIRECT("'"&amp;O[O]&amp;"'!$a:$a"),$A91,INDIRECT("'"&amp;O[O]&amp;"'!"&amp;ADDRESS(1, COLUMN(K:K), 2)&amp;":"&amp;ADDRESS(1, COLUMN(K:K), 2))))=0, "", SUMPRODUCT(SUMIF(INDIRECT("'"&amp;O[O]&amp;"'!$a:$a"),$A91,INDIRECT("'"&amp;O[O]&amp;"'!"&amp;ADDRESS(1, COLUMN(K:K), 2)&amp;":"&amp;ADDRESS(1, COLUMN(K:K), 2))))),)</f>
        <v>2430</v>
      </c>
      <c r="K91" s="922" t="s">
        <v>776</v>
      </c>
      <c r="L91" s="922" t="s">
        <v>776</v>
      </c>
      <c r="M91" s="917" t="str">
        <f ca="1">IF(SUMPRODUCT(SUMIF(INDIRECT("'"&amp;O[O]&amp;"'!$a:$a"),$A91,INDIRECT("'"&amp;O[O]&amp;"'!"&amp;ADDRESS(1, COLUMN(L:L), 2)&amp;":"&amp;ADDRESS(1, COLUMN(L:L), 2))))=0, "", IFERROR(SUMPRODUCT(SUMIF(INDIRECT("'"&amp;O[O]&amp;"'!$a:$a"),$A91,INDIRECT("'"&amp;O[O]&amp;"'!"&amp;ADDRESS(1, COLUMN(L:L), 2)&amp;":"&amp;ADDRESS(1, COLUMN(L:L), 2)))),))</f>
        <v/>
      </c>
      <c r="N91" s="917" t="str">
        <f ca="1">IF(SUMPRODUCT(SUMIF(INDIRECT("'"&amp;O[O]&amp;"'!$a:$a"),$A91,INDIRECT("'"&amp;O[O]&amp;"'!"&amp;ADDRESS(1, COLUMN(M:M), 2)&amp;":"&amp;ADDRESS(1, COLUMN(M:M), 2))))=0, "", IFERROR(SUMPRODUCT(SUMIF(INDIRECT("'"&amp;O[O]&amp;"'!$a:$a"),$A91,INDIRECT("'"&amp;O[O]&amp;"'!"&amp;ADDRESS(1, COLUMN(M:M), 2)&amp;":"&amp;ADDRESS(1, COLUMN(M:M), 2)))),))</f>
        <v/>
      </c>
      <c r="O91" s="917">
        <f ca="1">IF(SUMPRODUCT(SUMIF(INDIRECT("'"&amp;O[O]&amp;"'!$a:$a"),$A91,INDIRECT("'"&amp;O[O]&amp;"'!"&amp;ADDRESS(1, COLUMN(N:N), 2)&amp;":"&amp;ADDRESS(1, COLUMN(N:N), 2))))=0, "", IFERROR(SUMPRODUCT(SUMIF(INDIRECT("'"&amp;O[O]&amp;"'!$a:$a"),$A91,INDIRECT("'"&amp;O[O]&amp;"'!"&amp;ADDRESS(1, COLUMN(N:N), 2)&amp;":"&amp;ADDRESS(1, COLUMN(N:N), 2)))),))</f>
        <v>550</v>
      </c>
      <c r="P91" s="917" t="str">
        <f ca="1">IF(SUMPRODUCT(SUMIF(INDIRECT("'"&amp;O[O]&amp;"'!$a:$a"),$A91,INDIRECT("'"&amp;O[O]&amp;"'!"&amp;ADDRESS(1, COLUMN(O:O), 2)&amp;":"&amp;ADDRESS(1, COLUMN(O:O), 2))))=0, "", IFERROR(SUMPRODUCT(SUMIF(INDIRECT("'"&amp;O[O]&amp;"'!$a:$a"),$A91,INDIRECT("'"&amp;O[O]&amp;"'!"&amp;ADDRESS(1, COLUMN(O:O), 2)&amp;":"&amp;ADDRESS(1, COLUMN(O:O), 2)))),))</f>
        <v/>
      </c>
      <c r="Q91" s="917" t="str">
        <f ca="1">IF(SUMPRODUCT(SUMIF(INDIRECT("'"&amp;O[O]&amp;"'!$a:$a"),$A91,INDIRECT("'"&amp;O[O]&amp;"'!"&amp;ADDRESS(1, COLUMN(P:P), 2)&amp;":"&amp;ADDRESS(1, COLUMN(P:P), 2))))=0, "", IFERROR(SUMPRODUCT(SUMIF(INDIRECT("'"&amp;O[O]&amp;"'!$a:$a"),$A91,INDIRECT("'"&amp;O[O]&amp;"'!"&amp;ADDRESS(1, COLUMN(P:P), 2)&amp;":"&amp;ADDRESS(1, COLUMN(P:P), 2)))),))</f>
        <v/>
      </c>
      <c r="R91" s="917" t="str">
        <f ca="1">IF(SUMPRODUCT(SUMIF(INDIRECT("'"&amp;O[O]&amp;"'!$a:$a"),$A91,INDIRECT("'"&amp;O[O]&amp;"'!"&amp;ADDRESS(1, COLUMN(Q:Q), 2)&amp;":"&amp;ADDRESS(1, COLUMN(Q:Q), 2))))=0, "", IFERROR(SUMPRODUCT(SUMIF(INDIRECT("'"&amp;O[O]&amp;"'!$a:$a"),$A91,INDIRECT("'"&amp;O[O]&amp;"'!"&amp;ADDRESS(1, COLUMN(Q:Q), 2)&amp;":"&amp;ADDRESS(1, COLUMN(Q:Q), 2)))),))</f>
        <v/>
      </c>
      <c r="S91" s="917" t="str">
        <f ca="1">IF(SUMPRODUCT(SUMIF(INDIRECT("'"&amp;O[O]&amp;"'!$a:$a"),$A91,INDIRECT("'"&amp;O[O]&amp;"'!"&amp;ADDRESS(1, COLUMN(R:R), 2)&amp;":"&amp;ADDRESS(1, COLUMN(R:R), 2))))=0, "", IFERROR(SUMPRODUCT(SUMIF(INDIRECT("'"&amp;O[O]&amp;"'!$a:$a"),$A91,INDIRECT("'"&amp;O[O]&amp;"'!"&amp;ADDRESS(1, COLUMN(R:R), 2)&amp;":"&amp;ADDRESS(1, COLUMN(R:R), 2)))),))</f>
        <v/>
      </c>
      <c r="T91" s="917" t="str">
        <f ca="1">IF(SUMPRODUCT(SUMIF(INDIRECT("'"&amp;O[O]&amp;"'!$a:$a"),$A91,INDIRECT("'"&amp;O[O]&amp;"'!"&amp;ADDRESS(1, COLUMN(S:S), 2)&amp;":"&amp;ADDRESS(1, COLUMN(S:S), 2))))=0, "", IFERROR(SUMPRODUCT(SUMIF(INDIRECT("'"&amp;O[O]&amp;"'!$a:$a"),$A91,INDIRECT("'"&amp;O[O]&amp;"'!"&amp;ADDRESS(1, COLUMN(S:S), 2)&amp;":"&amp;ADDRESS(1, COLUMN(S:S), 2)))),))</f>
        <v/>
      </c>
      <c r="U91" s="917" t="str">
        <f ca="1">IF(SUMPRODUCT(SUMIF(INDIRECT("'"&amp;O[O]&amp;"'!$a:$a"),$A91,INDIRECT("'"&amp;O[O]&amp;"'!"&amp;ADDRESS(1, COLUMN(T:T), 2)&amp;":"&amp;ADDRESS(1, COLUMN(T:T), 2))))=0, "", IFERROR(SUMPRODUCT(SUMIF(INDIRECT("'"&amp;O[O]&amp;"'!$a:$a"),$A91,INDIRECT("'"&amp;O[O]&amp;"'!"&amp;ADDRESS(1, COLUMN(T:T), 2)&amp;":"&amp;ADDRESS(1, COLUMN(T:T), 2)))),))</f>
        <v/>
      </c>
      <c r="V91" s="113" t="str">
        <f t="shared" ca="1" si="19"/>
        <v/>
      </c>
      <c r="W91" s="917" t="str">
        <f ca="1">IF(SUMPRODUCT(SUMIF(INDIRECT("'"&amp;O[O]&amp;"'!$a:$a"),$A91,INDIRECT("'"&amp;O[O]&amp;"'!"&amp;ADDRESS(1, COLUMN(U:U), 2)&amp;":"&amp;ADDRESS(1, COLUMN(U:U), 2))))=0, "", IFERROR(SUMPRODUCT(SUMIF(INDIRECT("'"&amp;O[O]&amp;"'!$a:$a"),$A91,INDIRECT("'"&amp;O[O]&amp;"'!"&amp;ADDRESS(1, COLUMN(U:U), 2)&amp;":"&amp;ADDRESS(1, COLUMN(U:U), 2)))),))</f>
        <v/>
      </c>
      <c r="X91" s="917" t="str">
        <f ca="1">IF(SUMPRODUCT(SUMIF(INDIRECT("'"&amp;O[O]&amp;"'!$a:$a"),$A91,INDIRECT("'"&amp;O[O]&amp;"'!"&amp;ADDRESS(1, COLUMN(V:V), 2)&amp;":"&amp;ADDRESS(1, COLUMN(V:V), 2))))=0, "", IFERROR(SUMPRODUCT(SUMIF(INDIRECT("'"&amp;O[O]&amp;"'!$a:$a"),$A91,INDIRECT("'"&amp;O[O]&amp;"'!"&amp;ADDRESS(1, COLUMN(V:V), 2)&amp;":"&amp;ADDRESS(1, COLUMN(V:V), 2)))),))</f>
        <v/>
      </c>
      <c r="Y91" s="917" t="str">
        <f ca="1">IF(SUMPRODUCT(SUMIF(INDIRECT("'"&amp;O[O]&amp;"'!$a:$a"),$A91,INDIRECT("'"&amp;O[O]&amp;"'!"&amp;ADDRESS(1, COLUMN(W:W), 2)&amp;":"&amp;ADDRESS(1, COLUMN(W:W), 2))))=0, "", IFERROR(SUMPRODUCT(SUMIF(INDIRECT("'"&amp;O[O]&amp;"'!$a:$a"),$A91,INDIRECT("'"&amp;O[O]&amp;"'!"&amp;ADDRESS(1, COLUMN(W:W), 2)&amp;":"&amp;ADDRESS(1, COLUMN(W:W), 2)))),))</f>
        <v/>
      </c>
      <c r="Z91" s="917" t="str">
        <f ca="1">IF(SUMPRODUCT(SUMIF(INDIRECT("'"&amp;O[O]&amp;"'!$a:$a"),$A91,INDIRECT("'"&amp;O[O]&amp;"'!"&amp;ADDRESS(1, COLUMN(X:X), 2)&amp;":"&amp;ADDRESS(1, COLUMN(X:X), 2))))=0, "", IFERROR(SUMPRODUCT(SUMIF(INDIRECT("'"&amp;O[O]&amp;"'!$a:$a"),$A91,INDIRECT("'"&amp;O[O]&amp;"'!"&amp;ADDRESS(1, COLUMN(X:X), 2)&amp;":"&amp;ADDRESS(1, COLUMN(X:X), 2)))),))</f>
        <v/>
      </c>
      <c r="AA91" s="917" t="str">
        <f ca="1">IF(SUMPRODUCT(SUMIF(INDIRECT("'"&amp;O[O]&amp;"'!$a:$a"),$A91,INDIRECT("'"&amp;O[O]&amp;"'!"&amp;ADDRESS(1, COLUMN(Y:Y), 2)&amp;":"&amp;ADDRESS(1, COLUMN(Y:Y), 2))))=0, "", IFERROR(SUMPRODUCT(SUMIF(INDIRECT("'"&amp;O[O]&amp;"'!$a:$a"),$A91,INDIRECT("'"&amp;O[O]&amp;"'!"&amp;ADDRESS(1, COLUMN(Y:Y), 2)&amp;":"&amp;ADDRESS(1, COLUMN(Y:Y), 2)))),))</f>
        <v/>
      </c>
      <c r="AB91" s="917" t="str">
        <f ca="1">IF(SUMPRODUCT(SUMIF(INDIRECT("'"&amp;O[O]&amp;"'!$a:$a"),$A91,INDIRECT("'"&amp;O[O]&amp;"'!"&amp;ADDRESS(1, COLUMN(Z:Z), 2)&amp;":"&amp;ADDRESS(1, COLUMN(Z:Z), 2))))=0, "", IFERROR(SUMPRODUCT(SUMIF(INDIRECT("'"&amp;O[O]&amp;"'!$a:$a"),$A91,INDIRECT("'"&amp;O[O]&amp;"'!"&amp;ADDRESS(1, COLUMN(Z:Z), 2)&amp;":"&amp;ADDRESS(1, COLUMN(Z:Z), 2)))),))</f>
        <v/>
      </c>
      <c r="AC91" s="917" t="str">
        <f ca="1">IF(SUMPRODUCT(SUMIF(INDIRECT("'"&amp;O[O]&amp;"'!$a:$a"),$A91,INDIRECT("'"&amp;O[O]&amp;"'!"&amp;ADDRESS(1, COLUMN(AA:AA), 2)&amp;":"&amp;ADDRESS(1, COLUMN(AA:AA), 2))))=0, "", IFERROR(SUMPRODUCT(SUMIF(INDIRECT("'"&amp;O[O]&amp;"'!$a:$a"),$A91,INDIRECT("'"&amp;O[O]&amp;"'!"&amp;ADDRESS(1, COLUMN(AA:AA), 2)&amp;":"&amp;ADDRESS(1, COLUMN(AA:AA), 2)))),))</f>
        <v/>
      </c>
      <c r="AD91" s="917" t="str">
        <f ca="1">IF(SUMPRODUCT(SUMIF(INDIRECT("'"&amp;O[O]&amp;"'!$a:$a"),$A91,INDIRECT("'"&amp;O[O]&amp;"'!"&amp;ADDRESS(1, COLUMN(AB:AB), 2)&amp;":"&amp;ADDRESS(1, COLUMN(AB:AB), 2))))=0, "", IFERROR(SUMPRODUCT(SUMIF(INDIRECT("'"&amp;O[O]&amp;"'!$a:$a"),$A91,INDIRECT("'"&amp;O[O]&amp;"'!"&amp;ADDRESS(1, COLUMN(AB:AB), 2)&amp;":"&amp;ADDRESS(1, COLUMN(AB:AB), 2)))),))</f>
        <v/>
      </c>
      <c r="AE91" s="917" t="str">
        <f ca="1">IF(SUMPRODUCT(SUMIF(INDIRECT("'"&amp;O[O]&amp;"'!$a:$a"),$A91,INDIRECT("'"&amp;O[O]&amp;"'!"&amp;ADDRESS(1, COLUMN(AC:AC), 2)&amp;":"&amp;ADDRESS(1, COLUMN(AC:AC), 2))))=0, "", IFERROR(SUMPRODUCT(SUMIF(INDIRECT("'"&amp;O[O]&amp;"'!$a:$a"),$A91,INDIRECT("'"&amp;O[O]&amp;"'!"&amp;ADDRESS(1, COLUMN(AC:AC), 2)&amp;":"&amp;ADDRESS(1, COLUMN(AC:AC), 2)))),))</f>
        <v/>
      </c>
      <c r="AF91" s="917" t="str">
        <f ca="1">IF(SUMPRODUCT(SUMIF(INDIRECT("'"&amp;O[O]&amp;"'!$a:$a"),$A91,INDIRECT("'"&amp;O[O]&amp;"'!"&amp;ADDRESS(1, COLUMN(AD:AD), 2)&amp;":"&amp;ADDRESS(1, COLUMN(AD:AD), 2))))=0, "", IFERROR(SUMPRODUCT(SUMIF(INDIRECT("'"&amp;O[O]&amp;"'!$a:$a"),$A91,INDIRECT("'"&amp;O[O]&amp;"'!"&amp;ADDRESS(1, COLUMN(AD:AD), 2)&amp;":"&amp;ADDRESS(1, COLUMN(AD:AD), 2)))),))</f>
        <v/>
      </c>
      <c r="AG91" s="917">
        <f ca="1">IF(SUMPRODUCT(SUMIF(INDIRECT("'"&amp;O[O]&amp;"'!$a:$a"),$A91,INDIRECT("'"&amp;O[O]&amp;"'!"&amp;ADDRESS(1, COLUMN(AE:AE), 2)&amp;":"&amp;ADDRESS(1, COLUMN(AE:AE), 2))))=0, "", IFERROR(SUMPRODUCT(SUMIF(INDIRECT("'"&amp;O[O]&amp;"'!$a:$a"),$A91,INDIRECT("'"&amp;O[O]&amp;"'!"&amp;ADDRESS(1, COLUMN(AE:AE), 2)&amp;":"&amp;ADDRESS(1, COLUMN(AE:AE), 2)))),))</f>
        <v>1336</v>
      </c>
      <c r="AH91" s="917">
        <f ca="1">IF(SUMPRODUCT(SUMIF(INDIRECT("'"&amp;O[O]&amp;"'!$a:$a"),$A91,INDIRECT("'"&amp;O[O]&amp;"'!"&amp;ADDRESS(1, COLUMN(AF:AF), 2)&amp;":"&amp;ADDRESS(1, COLUMN(AF:AF), 2))))=0, "", IFERROR(SUMPRODUCT(SUMIF(INDIRECT("'"&amp;O[O]&amp;"'!$a:$a"),$A91,INDIRECT("'"&amp;O[O]&amp;"'!"&amp;ADDRESS(1, COLUMN(AF:AF), 2)&amp;":"&amp;ADDRESS(1, COLUMN(AF:AF), 2)))),))</f>
        <v>504</v>
      </c>
      <c r="AI91" s="917">
        <f ca="1">IF(SUMPRODUCT(SUMIF(INDIRECT("'"&amp;O[O]&amp;"'!$a:$a"),$A91,INDIRECT("'"&amp;O[O]&amp;"'!"&amp;ADDRESS(1, COLUMN(AG:AG), 2)&amp;":"&amp;ADDRESS(1, COLUMN(AG:AG), 2))))=0, "", IFERROR(SUMPRODUCT(SUMIF(INDIRECT("'"&amp;O[O]&amp;"'!$a:$a"),$A91,INDIRECT("'"&amp;O[O]&amp;"'!"&amp;ADDRESS(1, COLUMN(AG:AG), 2)&amp;":"&amp;ADDRESS(1, COLUMN(AG:AG), 2)))),))</f>
        <v>40</v>
      </c>
      <c r="AJ91" s="917" t="str">
        <f ca="1">IF(SUMPRODUCT(SUMIF(INDIRECT("'"&amp;O[O]&amp;"'!$a:$a"),$A91,INDIRECT("'"&amp;O[O]&amp;"'!"&amp;ADDRESS(1, COLUMN(AH:AH), 2)&amp;":"&amp;ADDRESS(1, COLUMN(AH:AH), 2))))=0, "", IFERROR(SUMPRODUCT(SUMIF(INDIRECT("'"&amp;O[O]&amp;"'!$a:$a"),$A91,INDIRECT("'"&amp;O[O]&amp;"'!"&amp;ADDRESS(1, COLUMN(AH:AH), 2)&amp;":"&amp;ADDRESS(1, COLUMN(AH:AH), 2)))),))</f>
        <v/>
      </c>
      <c r="AK91" s="917" t="str">
        <f ca="1">IF(SUMPRODUCT(SUMIF(INDIRECT("'"&amp;O[O]&amp;"'!$a:$a"),$A91,INDIRECT("'"&amp;O[O]&amp;"'!"&amp;ADDRESS(1, COLUMN(AI:AI), 2)&amp;":"&amp;ADDRESS(1, COLUMN(AI:AI), 2))))=0, "", IFERROR(SUMPRODUCT(SUMIF(INDIRECT("'"&amp;O[O]&amp;"'!$a:$a"),$A91,INDIRECT("'"&amp;O[O]&amp;"'!"&amp;ADDRESS(1, COLUMN(AI:AI), 2)&amp;":"&amp;ADDRESS(1, COLUMN(AI:AI), 2)))),))</f>
        <v/>
      </c>
      <c r="AL91" s="919" t="str">
        <f ca="1">IF(SUMPRODUCT(SUMIF(INDIRECT("'"&amp;O[O]&amp;"'!$a:$a"),$A91,INDIRECT("'"&amp;O[O]&amp;"'!"&amp;ADDRESS(1, COLUMN(AJ:AJ), 2)&amp;":"&amp;ADDRESS(1, COLUMN(AJ:AJ), 2))))=0, "", IFERROR(SUMPRODUCT(SUMIF(INDIRECT("'"&amp;O[O]&amp;"'!$a:$a"),$A91,INDIRECT("'"&amp;O[O]&amp;"'!"&amp;ADDRESS(1, COLUMN(AJ:AJ), 2)&amp;":"&amp;ADDRESS(1, COLUMN(AJ:AJ), 2)))),))</f>
        <v/>
      </c>
    </row>
    <row r="92" spans="1:38" s="763" customFormat="1">
      <c r="A92" s="920" t="s">
        <v>890</v>
      </c>
      <c r="B92" s="921" t="s">
        <v>350</v>
      </c>
      <c r="C92" s="921"/>
      <c r="D92" s="921"/>
      <c r="E92" s="917" t="str">
        <f ca="1">IFERROR(IF(SUMPRODUCT(SUMIF(INDIRECT("'"&amp;O[O]&amp;"'!$a:$a"),$A92,INDIRECT("'"&amp;O[O]&amp;"'!"&amp;ADDRESS(1, COLUMN(F:F), 2)&amp;":"&amp;ADDRESS(1, COLUMN(F:F), 2))))=0, "", SUMPRODUCT(SUMIF(INDIRECT("'"&amp;O[O]&amp;"'!$a:$a"),$A92,INDIRECT("'"&amp;O[O]&amp;"'!"&amp;ADDRESS(1, COLUMN(F:F), 2)&amp;":"&amp;ADDRESS(1, COLUMN(F:F), 2))))),)</f>
        <v/>
      </c>
      <c r="F92" s="917" t="str">
        <f ca="1">IFERROR(IF(SUMPRODUCT(SUMIF(INDIRECT("'"&amp;O[O]&amp;"'!$a:$a"),$A92,INDIRECT("'"&amp;O[O]&amp;"'!"&amp;ADDRESS(1, COLUMN(G:G), 2)&amp;":"&amp;ADDRESS(1, COLUMN(G:G), 2))))=0, "", SUMPRODUCT(SUMIF(INDIRECT("'"&amp;O[O]&amp;"'!$a:$a"),$A92,INDIRECT("'"&amp;O[O]&amp;"'!"&amp;ADDRESS(1, COLUMN(G:G), 2)&amp;":"&amp;ADDRESS(1, COLUMN(G:G), 2))))),)</f>
        <v/>
      </c>
      <c r="G92" s="914">
        <f t="shared" ref="G92" ca="1" si="20">IF(SUM(H92:I92)=0, "", SUM(H92:I92))</f>
        <v>19</v>
      </c>
      <c r="H92" s="917" t="str">
        <f ca="1">IFERROR(IF(SUMPRODUCT(SUMIF(INDIRECT("'"&amp;O[O]&amp;"'!$a:$a"),$A92,INDIRECT("'"&amp;O[O]&amp;"'!"&amp;ADDRESS(1, COLUMN(I:I), 2)&amp;":"&amp;ADDRESS(1, COLUMN(I:I), 2))))=0, "", SUMPRODUCT(SUMIF(INDIRECT("'"&amp;O[O]&amp;"'!$a:$a"),$A92,INDIRECT("'"&amp;O[O]&amp;"'!"&amp;ADDRESS(1, COLUMN(I:I), 2)&amp;":"&amp;ADDRESS(1, COLUMN(I:I), 2))))),)</f>
        <v/>
      </c>
      <c r="I92" s="917">
        <f ca="1">IFERROR(IF(SUMPRODUCT(SUMIF(INDIRECT("'"&amp;O[O]&amp;"'!$a:$a"),$A92,INDIRECT("'"&amp;O[O]&amp;"'!"&amp;ADDRESS(1, COLUMN(J:J), 2)&amp;":"&amp;ADDRESS(1, COLUMN(J:J), 2))))=0, "", SUMPRODUCT(SUMIF(INDIRECT("'"&amp;O[O]&amp;"'!$a:$a"),$A92,INDIRECT("'"&amp;O[O]&amp;"'!"&amp;ADDRESS(1, COLUMN(J:J), 2)&amp;":"&amp;ADDRESS(1, COLUMN(J:J), 2))))),)</f>
        <v>19</v>
      </c>
      <c r="J92" s="917" t="str">
        <f ca="1">IFERROR(IF(SUMPRODUCT(SUMIF(INDIRECT("'"&amp;O[O]&amp;"'!$a:$a"),$A92,INDIRECT("'"&amp;O[O]&amp;"'!"&amp;ADDRESS(1, COLUMN(K:K), 2)&amp;":"&amp;ADDRESS(1, COLUMN(K:K), 2))))=0, "", SUMPRODUCT(SUMIF(INDIRECT("'"&amp;O[O]&amp;"'!$a:$a"),$A92,INDIRECT("'"&amp;O[O]&amp;"'!"&amp;ADDRESS(1, COLUMN(K:K), 2)&amp;":"&amp;ADDRESS(1, COLUMN(K:K), 2))))),)</f>
        <v/>
      </c>
      <c r="K92" s="922" t="s">
        <v>776</v>
      </c>
      <c r="L92" s="922" t="s">
        <v>776</v>
      </c>
      <c r="M92" s="917" t="str">
        <f ca="1">IF(SUMPRODUCT(SUMIF(INDIRECT("'"&amp;O[O]&amp;"'!$a:$a"),$A92,INDIRECT("'"&amp;O[O]&amp;"'!"&amp;ADDRESS(1, COLUMN(L:L), 2)&amp;":"&amp;ADDRESS(1, COLUMN(L:L), 2))))=0, "", IFERROR(SUMPRODUCT(SUMIF(INDIRECT("'"&amp;O[O]&amp;"'!$a:$a"),$A92,INDIRECT("'"&amp;O[O]&amp;"'!"&amp;ADDRESS(1, COLUMN(L:L), 2)&amp;":"&amp;ADDRESS(1, COLUMN(L:L), 2)))),))</f>
        <v/>
      </c>
      <c r="N92" s="917" t="str">
        <f ca="1">IF(SUMPRODUCT(SUMIF(INDIRECT("'"&amp;O[O]&amp;"'!$a:$a"),$A92,INDIRECT("'"&amp;O[O]&amp;"'!"&amp;ADDRESS(1, COLUMN(M:M), 2)&amp;":"&amp;ADDRESS(1, COLUMN(M:M), 2))))=0, "", IFERROR(SUMPRODUCT(SUMIF(INDIRECT("'"&amp;O[O]&amp;"'!$a:$a"),$A92,INDIRECT("'"&amp;O[O]&amp;"'!"&amp;ADDRESS(1, COLUMN(M:M), 2)&amp;":"&amp;ADDRESS(1, COLUMN(M:M), 2)))),))</f>
        <v/>
      </c>
      <c r="O92" s="917" t="str">
        <f ca="1">IF(SUMPRODUCT(SUMIF(INDIRECT("'"&amp;O[O]&amp;"'!$a:$a"),$A92,INDIRECT("'"&amp;O[O]&amp;"'!"&amp;ADDRESS(1, COLUMN(N:N), 2)&amp;":"&amp;ADDRESS(1, COLUMN(N:N), 2))))=0, "", IFERROR(SUMPRODUCT(SUMIF(INDIRECT("'"&amp;O[O]&amp;"'!$a:$a"),$A92,INDIRECT("'"&amp;O[O]&amp;"'!"&amp;ADDRESS(1, COLUMN(N:N), 2)&amp;":"&amp;ADDRESS(1, COLUMN(N:N), 2)))),))</f>
        <v/>
      </c>
      <c r="P92" s="917" t="str">
        <f ca="1">IF(SUMPRODUCT(SUMIF(INDIRECT("'"&amp;O[O]&amp;"'!$a:$a"),$A92,INDIRECT("'"&amp;O[O]&amp;"'!"&amp;ADDRESS(1, COLUMN(O:O), 2)&amp;":"&amp;ADDRESS(1, COLUMN(O:O), 2))))=0, "", IFERROR(SUMPRODUCT(SUMIF(INDIRECT("'"&amp;O[O]&amp;"'!$a:$a"),$A92,INDIRECT("'"&amp;O[O]&amp;"'!"&amp;ADDRESS(1, COLUMN(O:O), 2)&amp;":"&amp;ADDRESS(1, COLUMN(O:O), 2)))),))</f>
        <v/>
      </c>
      <c r="Q92" s="917" t="str">
        <f ca="1">IF(SUMPRODUCT(SUMIF(INDIRECT("'"&amp;O[O]&amp;"'!$a:$a"),$A92,INDIRECT("'"&amp;O[O]&amp;"'!"&amp;ADDRESS(1, COLUMN(P:P), 2)&amp;":"&amp;ADDRESS(1, COLUMN(P:P), 2))))=0, "", IFERROR(SUMPRODUCT(SUMIF(INDIRECT("'"&amp;O[O]&amp;"'!$a:$a"),$A92,INDIRECT("'"&amp;O[O]&amp;"'!"&amp;ADDRESS(1, COLUMN(P:P), 2)&amp;":"&amp;ADDRESS(1, COLUMN(P:P), 2)))),))</f>
        <v/>
      </c>
      <c r="R92" s="917" t="str">
        <f ca="1">IF(SUMPRODUCT(SUMIF(INDIRECT("'"&amp;O[O]&amp;"'!$a:$a"),$A92,INDIRECT("'"&amp;O[O]&amp;"'!"&amp;ADDRESS(1, COLUMN(Q:Q), 2)&amp;":"&amp;ADDRESS(1, COLUMN(Q:Q), 2))))=0, "", IFERROR(SUMPRODUCT(SUMIF(INDIRECT("'"&amp;O[O]&amp;"'!$a:$a"),$A92,INDIRECT("'"&amp;O[O]&amp;"'!"&amp;ADDRESS(1, COLUMN(Q:Q), 2)&amp;":"&amp;ADDRESS(1, COLUMN(Q:Q), 2)))),))</f>
        <v/>
      </c>
      <c r="S92" s="917" t="str">
        <f ca="1">IF(SUMPRODUCT(SUMIF(INDIRECT("'"&amp;O[O]&amp;"'!$a:$a"),$A92,INDIRECT("'"&amp;O[O]&amp;"'!"&amp;ADDRESS(1, COLUMN(R:R), 2)&amp;":"&amp;ADDRESS(1, COLUMN(R:R), 2))))=0, "", IFERROR(SUMPRODUCT(SUMIF(INDIRECT("'"&amp;O[O]&amp;"'!$a:$a"),$A92,INDIRECT("'"&amp;O[O]&amp;"'!"&amp;ADDRESS(1, COLUMN(R:R), 2)&amp;":"&amp;ADDRESS(1, COLUMN(R:R), 2)))),))</f>
        <v/>
      </c>
      <c r="T92" s="917" t="str">
        <f ca="1">IF(SUMPRODUCT(SUMIF(INDIRECT("'"&amp;O[O]&amp;"'!$a:$a"),$A92,INDIRECT("'"&amp;O[O]&amp;"'!"&amp;ADDRESS(1, COLUMN(S:S), 2)&amp;":"&amp;ADDRESS(1, COLUMN(S:S), 2))))=0, "", IFERROR(SUMPRODUCT(SUMIF(INDIRECT("'"&amp;O[O]&amp;"'!$a:$a"),$A92,INDIRECT("'"&amp;O[O]&amp;"'!"&amp;ADDRESS(1, COLUMN(S:S), 2)&amp;":"&amp;ADDRESS(1, COLUMN(S:S), 2)))),))</f>
        <v/>
      </c>
      <c r="U92" s="917" t="str">
        <f ca="1">IF(SUMPRODUCT(SUMIF(INDIRECT("'"&amp;O[O]&amp;"'!$a:$a"),$A92,INDIRECT("'"&amp;O[O]&amp;"'!"&amp;ADDRESS(1, COLUMN(T:T), 2)&amp;":"&amp;ADDRESS(1, COLUMN(T:T), 2))))=0, "", IFERROR(SUMPRODUCT(SUMIF(INDIRECT("'"&amp;O[O]&amp;"'!$a:$a"),$A92,INDIRECT("'"&amp;O[O]&amp;"'!"&amp;ADDRESS(1, COLUMN(T:T), 2)&amp;":"&amp;ADDRESS(1, COLUMN(T:T), 2)))),))</f>
        <v/>
      </c>
      <c r="V92" s="113" t="str">
        <f t="shared" ref="V92" ca="1" si="21">IF(SUM(W92:X92)=0, "", SUM(W92:X92))</f>
        <v/>
      </c>
      <c r="W92" s="917" t="str">
        <f ca="1">IF(SUMPRODUCT(SUMIF(INDIRECT("'"&amp;O[O]&amp;"'!$a:$a"),$A92,INDIRECT("'"&amp;O[O]&amp;"'!"&amp;ADDRESS(1, COLUMN(U:U), 2)&amp;":"&amp;ADDRESS(1, COLUMN(U:U), 2))))=0, "", IFERROR(SUMPRODUCT(SUMIF(INDIRECT("'"&amp;O[O]&amp;"'!$a:$a"),$A92,INDIRECT("'"&amp;O[O]&amp;"'!"&amp;ADDRESS(1, COLUMN(U:U), 2)&amp;":"&amp;ADDRESS(1, COLUMN(U:U), 2)))),))</f>
        <v/>
      </c>
      <c r="X92" s="917" t="str">
        <f ca="1">IF(SUMPRODUCT(SUMIF(INDIRECT("'"&amp;O[O]&amp;"'!$a:$a"),$A92,INDIRECT("'"&amp;O[O]&amp;"'!"&amp;ADDRESS(1, COLUMN(V:V), 2)&amp;":"&amp;ADDRESS(1, COLUMN(V:V), 2))))=0, "", IFERROR(SUMPRODUCT(SUMIF(INDIRECT("'"&amp;O[O]&amp;"'!$a:$a"),$A92,INDIRECT("'"&amp;O[O]&amp;"'!"&amp;ADDRESS(1, COLUMN(V:V), 2)&amp;":"&amp;ADDRESS(1, COLUMN(V:V), 2)))),))</f>
        <v/>
      </c>
      <c r="Y92" s="917" t="str">
        <f ca="1">IF(SUMPRODUCT(SUMIF(INDIRECT("'"&amp;O[O]&amp;"'!$a:$a"),$A92,INDIRECT("'"&amp;O[O]&amp;"'!"&amp;ADDRESS(1, COLUMN(W:W), 2)&amp;":"&amp;ADDRESS(1, COLUMN(W:W), 2))))=0, "", IFERROR(SUMPRODUCT(SUMIF(INDIRECT("'"&amp;O[O]&amp;"'!$a:$a"),$A92,INDIRECT("'"&amp;O[O]&amp;"'!"&amp;ADDRESS(1, COLUMN(W:W), 2)&amp;":"&amp;ADDRESS(1, COLUMN(W:W), 2)))),))</f>
        <v/>
      </c>
      <c r="Z92" s="917" t="str">
        <f ca="1">IF(SUMPRODUCT(SUMIF(INDIRECT("'"&amp;O[O]&amp;"'!$a:$a"),$A92,INDIRECT("'"&amp;O[O]&amp;"'!"&amp;ADDRESS(1, COLUMN(X:X), 2)&amp;":"&amp;ADDRESS(1, COLUMN(X:X), 2))))=0, "", IFERROR(SUMPRODUCT(SUMIF(INDIRECT("'"&amp;O[O]&amp;"'!$a:$a"),$A92,INDIRECT("'"&amp;O[O]&amp;"'!"&amp;ADDRESS(1, COLUMN(X:X), 2)&amp;":"&amp;ADDRESS(1, COLUMN(X:X), 2)))),))</f>
        <v/>
      </c>
      <c r="AA92" s="917" t="str">
        <f ca="1">IF(SUMPRODUCT(SUMIF(INDIRECT("'"&amp;O[O]&amp;"'!$a:$a"),$A92,INDIRECT("'"&amp;O[O]&amp;"'!"&amp;ADDRESS(1, COLUMN(Y:Y), 2)&amp;":"&amp;ADDRESS(1, COLUMN(Y:Y), 2))))=0, "", IFERROR(SUMPRODUCT(SUMIF(INDIRECT("'"&amp;O[O]&amp;"'!$a:$a"),$A92,INDIRECT("'"&amp;O[O]&amp;"'!"&amp;ADDRESS(1, COLUMN(Y:Y), 2)&amp;":"&amp;ADDRESS(1, COLUMN(Y:Y), 2)))),))</f>
        <v/>
      </c>
      <c r="AB92" s="917" t="str">
        <f ca="1">IF(SUMPRODUCT(SUMIF(INDIRECT("'"&amp;O[O]&amp;"'!$a:$a"),$A92,INDIRECT("'"&amp;O[O]&amp;"'!"&amp;ADDRESS(1, COLUMN(Z:Z), 2)&amp;":"&amp;ADDRESS(1, COLUMN(Z:Z), 2))))=0, "", IFERROR(SUMPRODUCT(SUMIF(INDIRECT("'"&amp;O[O]&amp;"'!$a:$a"),$A92,INDIRECT("'"&amp;O[O]&amp;"'!"&amp;ADDRESS(1, COLUMN(Z:Z), 2)&amp;":"&amp;ADDRESS(1, COLUMN(Z:Z), 2)))),))</f>
        <v/>
      </c>
      <c r="AC92" s="917" t="str">
        <f ca="1">IF(SUMPRODUCT(SUMIF(INDIRECT("'"&amp;O[O]&amp;"'!$a:$a"),$A92,INDIRECT("'"&amp;O[O]&amp;"'!"&amp;ADDRESS(1, COLUMN(AA:AA), 2)&amp;":"&amp;ADDRESS(1, COLUMN(AA:AA), 2))))=0, "", IFERROR(SUMPRODUCT(SUMIF(INDIRECT("'"&amp;O[O]&amp;"'!$a:$a"),$A92,INDIRECT("'"&amp;O[O]&amp;"'!"&amp;ADDRESS(1, COLUMN(AA:AA), 2)&amp;":"&amp;ADDRESS(1, COLUMN(AA:AA), 2)))),))</f>
        <v/>
      </c>
      <c r="AD92" s="917" t="str">
        <f ca="1">IF(SUMPRODUCT(SUMIF(INDIRECT("'"&amp;O[O]&amp;"'!$a:$a"),$A92,INDIRECT("'"&amp;O[O]&amp;"'!"&amp;ADDRESS(1, COLUMN(AB:AB), 2)&amp;":"&amp;ADDRESS(1, COLUMN(AB:AB), 2))))=0, "", IFERROR(SUMPRODUCT(SUMIF(INDIRECT("'"&amp;O[O]&amp;"'!$a:$a"),$A92,INDIRECT("'"&amp;O[O]&amp;"'!"&amp;ADDRESS(1, COLUMN(AB:AB), 2)&amp;":"&amp;ADDRESS(1, COLUMN(AB:AB), 2)))),))</f>
        <v/>
      </c>
      <c r="AE92" s="917" t="str">
        <f ca="1">IF(SUMPRODUCT(SUMIF(INDIRECT("'"&amp;O[O]&amp;"'!$a:$a"),$A92,INDIRECT("'"&amp;O[O]&amp;"'!"&amp;ADDRESS(1, COLUMN(AC:AC), 2)&amp;":"&amp;ADDRESS(1, COLUMN(AC:AC), 2))))=0, "", IFERROR(SUMPRODUCT(SUMIF(INDIRECT("'"&amp;O[O]&amp;"'!$a:$a"),$A92,INDIRECT("'"&amp;O[O]&amp;"'!"&amp;ADDRESS(1, COLUMN(AC:AC), 2)&amp;":"&amp;ADDRESS(1, COLUMN(AC:AC), 2)))),))</f>
        <v/>
      </c>
      <c r="AF92" s="917" t="str">
        <f ca="1">IF(SUMPRODUCT(SUMIF(INDIRECT("'"&amp;O[O]&amp;"'!$a:$a"),$A92,INDIRECT("'"&amp;O[O]&amp;"'!"&amp;ADDRESS(1, COLUMN(AD:AD), 2)&amp;":"&amp;ADDRESS(1, COLUMN(AD:AD), 2))))=0, "", IFERROR(SUMPRODUCT(SUMIF(INDIRECT("'"&amp;O[O]&amp;"'!$a:$a"),$A92,INDIRECT("'"&amp;O[O]&amp;"'!"&amp;ADDRESS(1, COLUMN(AD:AD), 2)&amp;":"&amp;ADDRESS(1, COLUMN(AD:AD), 2)))),))</f>
        <v/>
      </c>
      <c r="AG92" s="917" t="str">
        <f ca="1">IF(SUMPRODUCT(SUMIF(INDIRECT("'"&amp;O[O]&amp;"'!$a:$a"),$A92,INDIRECT("'"&amp;O[O]&amp;"'!"&amp;ADDRESS(1, COLUMN(AE:AE), 2)&amp;":"&amp;ADDRESS(1, COLUMN(AE:AE), 2))))=0, "", IFERROR(SUMPRODUCT(SUMIF(INDIRECT("'"&amp;O[O]&amp;"'!$a:$a"),$A92,INDIRECT("'"&amp;O[O]&amp;"'!"&amp;ADDRESS(1, COLUMN(AE:AE), 2)&amp;":"&amp;ADDRESS(1, COLUMN(AE:AE), 2)))),))</f>
        <v/>
      </c>
      <c r="AH92" s="917" t="str">
        <f ca="1">IF(SUMPRODUCT(SUMIF(INDIRECT("'"&amp;O[O]&amp;"'!$a:$a"),$A92,INDIRECT("'"&amp;O[O]&amp;"'!"&amp;ADDRESS(1, COLUMN(AF:AF), 2)&amp;":"&amp;ADDRESS(1, COLUMN(AF:AF), 2))))=0, "", IFERROR(SUMPRODUCT(SUMIF(INDIRECT("'"&amp;O[O]&amp;"'!$a:$a"),$A92,INDIRECT("'"&amp;O[O]&amp;"'!"&amp;ADDRESS(1, COLUMN(AF:AF), 2)&amp;":"&amp;ADDRESS(1, COLUMN(AF:AF), 2)))),))</f>
        <v/>
      </c>
      <c r="AI92" s="917" t="str">
        <f ca="1">IF(SUMPRODUCT(SUMIF(INDIRECT("'"&amp;O[O]&amp;"'!$a:$a"),$A92,INDIRECT("'"&amp;O[O]&amp;"'!"&amp;ADDRESS(1, COLUMN(AG:AG), 2)&amp;":"&amp;ADDRESS(1, COLUMN(AG:AG), 2))))=0, "", IFERROR(SUMPRODUCT(SUMIF(INDIRECT("'"&amp;O[O]&amp;"'!$a:$a"),$A92,INDIRECT("'"&amp;O[O]&amp;"'!"&amp;ADDRESS(1, COLUMN(AG:AG), 2)&amp;":"&amp;ADDRESS(1, COLUMN(AG:AG), 2)))),))</f>
        <v/>
      </c>
      <c r="AJ92" s="917" t="str">
        <f ca="1">IF(SUMPRODUCT(SUMIF(INDIRECT("'"&amp;O[O]&amp;"'!$a:$a"),$A92,INDIRECT("'"&amp;O[O]&amp;"'!"&amp;ADDRESS(1, COLUMN(AH:AH), 2)&amp;":"&amp;ADDRESS(1, COLUMN(AH:AH), 2))))=0, "", IFERROR(SUMPRODUCT(SUMIF(INDIRECT("'"&amp;O[O]&amp;"'!$a:$a"),$A92,INDIRECT("'"&amp;O[O]&amp;"'!"&amp;ADDRESS(1, COLUMN(AH:AH), 2)&amp;":"&amp;ADDRESS(1, COLUMN(AH:AH), 2)))),))</f>
        <v/>
      </c>
      <c r="AK92" s="917" t="str">
        <f ca="1">IF(SUMPRODUCT(SUMIF(INDIRECT("'"&amp;O[O]&amp;"'!$a:$a"),$A92,INDIRECT("'"&amp;O[O]&amp;"'!"&amp;ADDRESS(1, COLUMN(AI:AI), 2)&amp;":"&amp;ADDRESS(1, COLUMN(AI:AI), 2))))=0, "", IFERROR(SUMPRODUCT(SUMIF(INDIRECT("'"&amp;O[O]&amp;"'!$a:$a"),$A92,INDIRECT("'"&amp;O[O]&amp;"'!"&amp;ADDRESS(1, COLUMN(AI:AI), 2)&amp;":"&amp;ADDRESS(1, COLUMN(AI:AI), 2)))),))</f>
        <v/>
      </c>
      <c r="AL92" s="919" t="str">
        <f ca="1">IF(SUMPRODUCT(SUMIF(INDIRECT("'"&amp;O[O]&amp;"'!$a:$a"),$A92,INDIRECT("'"&amp;O[O]&amp;"'!"&amp;ADDRESS(1, COLUMN(AJ:AJ), 2)&amp;":"&amp;ADDRESS(1, COLUMN(AJ:AJ), 2))))=0, "", IFERROR(SUMPRODUCT(SUMIF(INDIRECT("'"&amp;O[O]&amp;"'!$a:$a"),$A92,INDIRECT("'"&amp;O[O]&amp;"'!"&amp;ADDRESS(1, COLUMN(AJ:AJ), 2)&amp;":"&amp;ADDRESS(1, COLUMN(AJ:AJ), 2)))),))</f>
        <v/>
      </c>
    </row>
    <row r="93" spans="1:38" s="763" customFormat="1">
      <c r="A93" s="920" t="s">
        <v>84</v>
      </c>
      <c r="B93" s="921" t="s">
        <v>43</v>
      </c>
      <c r="C93" s="921"/>
      <c r="D93" s="921"/>
      <c r="E93" s="917" t="str">
        <f ca="1">IFERROR(IF(SUMPRODUCT(SUMIF(INDIRECT("'"&amp;O[O]&amp;"'!$a:$a"),$A93,INDIRECT("'"&amp;O[O]&amp;"'!"&amp;ADDRESS(1, COLUMN(F:F), 2)&amp;":"&amp;ADDRESS(1, COLUMN(F:F), 2))))=0, "", SUMPRODUCT(SUMIF(INDIRECT("'"&amp;O[O]&amp;"'!$a:$a"),$A93,INDIRECT("'"&amp;O[O]&amp;"'!"&amp;ADDRESS(1, COLUMN(F:F), 2)&amp;":"&amp;ADDRESS(1, COLUMN(F:F), 2))))),)</f>
        <v/>
      </c>
      <c r="F93" s="917" t="str">
        <f ca="1">IFERROR(IF(SUMPRODUCT(SUMIF(INDIRECT("'"&amp;O[O]&amp;"'!$a:$a"),$A93,INDIRECT("'"&amp;O[O]&amp;"'!"&amp;ADDRESS(1, COLUMN(G:G), 2)&amp;":"&amp;ADDRESS(1, COLUMN(G:G), 2))))=0, "", SUMPRODUCT(SUMIF(INDIRECT("'"&amp;O[O]&amp;"'!$a:$a"),$A93,INDIRECT("'"&amp;O[O]&amp;"'!"&amp;ADDRESS(1, COLUMN(G:G), 2)&amp;":"&amp;ADDRESS(1, COLUMN(G:G), 2))))),)</f>
        <v/>
      </c>
      <c r="G93" s="914">
        <f t="shared" ca="1" si="18"/>
        <v>887</v>
      </c>
      <c r="H93" s="917">
        <f ca="1">IFERROR(IF(SUMPRODUCT(SUMIF(INDIRECT("'"&amp;O[O]&amp;"'!$a:$a"),$A93,INDIRECT("'"&amp;O[O]&amp;"'!"&amp;ADDRESS(1, COLUMN(I:I), 2)&amp;":"&amp;ADDRESS(1, COLUMN(I:I), 2))))=0, "", SUMPRODUCT(SUMIF(INDIRECT("'"&amp;O[O]&amp;"'!$a:$a"),$A93,INDIRECT("'"&amp;O[O]&amp;"'!"&amp;ADDRESS(1, COLUMN(I:I), 2)&amp;":"&amp;ADDRESS(1, COLUMN(I:I), 2))))),)</f>
        <v>887</v>
      </c>
      <c r="I93" s="917" t="str">
        <f ca="1">IFERROR(IF(SUMPRODUCT(SUMIF(INDIRECT("'"&amp;O[O]&amp;"'!$a:$a"),$A93,INDIRECT("'"&amp;O[O]&amp;"'!"&amp;ADDRESS(1, COLUMN(J:J), 2)&amp;":"&amp;ADDRESS(1, COLUMN(J:J), 2))))=0, "", SUMPRODUCT(SUMIF(INDIRECT("'"&amp;O[O]&amp;"'!$a:$a"),$A93,INDIRECT("'"&amp;O[O]&amp;"'!"&amp;ADDRESS(1, COLUMN(J:J), 2)&amp;":"&amp;ADDRESS(1, COLUMN(J:J), 2))))),)</f>
        <v/>
      </c>
      <c r="J93" s="917">
        <f ca="1">IFERROR(IF(SUMPRODUCT(SUMIF(INDIRECT("'"&amp;O[O]&amp;"'!$a:$a"),$A93,INDIRECT("'"&amp;O[O]&amp;"'!"&amp;ADDRESS(1, COLUMN(K:K), 2)&amp;":"&amp;ADDRESS(1, COLUMN(K:K), 2))))=0, "", SUMPRODUCT(SUMIF(INDIRECT("'"&amp;O[O]&amp;"'!$a:$a"),$A93,INDIRECT("'"&amp;O[O]&amp;"'!"&amp;ADDRESS(1, COLUMN(K:K), 2)&amp;":"&amp;ADDRESS(1, COLUMN(K:K), 2))))),)</f>
        <v>3334</v>
      </c>
      <c r="K93" s="922" t="s">
        <v>776</v>
      </c>
      <c r="L93" s="922" t="s">
        <v>776</v>
      </c>
      <c r="M93" s="917" t="str">
        <f ca="1">IF(SUMPRODUCT(SUMIF(INDIRECT("'"&amp;O[O]&amp;"'!$a:$a"),$A93,INDIRECT("'"&amp;O[O]&amp;"'!"&amp;ADDRESS(1, COLUMN(L:L), 2)&amp;":"&amp;ADDRESS(1, COLUMN(L:L), 2))))=0, "", IFERROR(SUMPRODUCT(SUMIF(INDIRECT("'"&amp;O[O]&amp;"'!$a:$a"),$A93,INDIRECT("'"&amp;O[O]&amp;"'!"&amp;ADDRESS(1, COLUMN(L:L), 2)&amp;":"&amp;ADDRESS(1, COLUMN(L:L), 2)))),))</f>
        <v/>
      </c>
      <c r="N93" s="917" t="str">
        <f ca="1">IF(SUMPRODUCT(SUMIF(INDIRECT("'"&amp;O[O]&amp;"'!$a:$a"),$A93,INDIRECT("'"&amp;O[O]&amp;"'!"&amp;ADDRESS(1, COLUMN(M:M), 2)&amp;":"&amp;ADDRESS(1, COLUMN(M:M), 2))))=0, "", IFERROR(SUMPRODUCT(SUMIF(INDIRECT("'"&amp;O[O]&amp;"'!$a:$a"),$A93,INDIRECT("'"&amp;O[O]&amp;"'!"&amp;ADDRESS(1, COLUMN(M:M), 2)&amp;":"&amp;ADDRESS(1, COLUMN(M:M), 2)))),))</f>
        <v/>
      </c>
      <c r="O93" s="917" t="str">
        <f ca="1">IF(SUMPRODUCT(SUMIF(INDIRECT("'"&amp;O[O]&amp;"'!$a:$a"),$A93,INDIRECT("'"&amp;O[O]&amp;"'!"&amp;ADDRESS(1, COLUMN(N:N), 2)&amp;":"&amp;ADDRESS(1, COLUMN(N:N), 2))))=0, "", IFERROR(SUMPRODUCT(SUMIF(INDIRECT("'"&amp;O[O]&amp;"'!$a:$a"),$A93,INDIRECT("'"&amp;O[O]&amp;"'!"&amp;ADDRESS(1, COLUMN(N:N), 2)&amp;":"&amp;ADDRESS(1, COLUMN(N:N), 2)))),))</f>
        <v/>
      </c>
      <c r="P93" s="917">
        <f ca="1">IF(SUMPRODUCT(SUMIF(INDIRECT("'"&amp;O[O]&amp;"'!$a:$a"),$A93,INDIRECT("'"&amp;O[O]&amp;"'!"&amp;ADDRESS(1, COLUMN(O:O), 2)&amp;":"&amp;ADDRESS(1, COLUMN(O:O), 2))))=0, "", IFERROR(SUMPRODUCT(SUMIF(INDIRECT("'"&amp;O[O]&amp;"'!$a:$a"),$A93,INDIRECT("'"&amp;O[O]&amp;"'!"&amp;ADDRESS(1, COLUMN(O:O), 2)&amp;":"&amp;ADDRESS(1, COLUMN(O:O), 2)))),))</f>
        <v>871</v>
      </c>
      <c r="Q93" s="917" t="str">
        <f ca="1">IF(SUMPRODUCT(SUMIF(INDIRECT("'"&amp;O[O]&amp;"'!$a:$a"),$A93,INDIRECT("'"&amp;O[O]&amp;"'!"&amp;ADDRESS(1, COLUMN(P:P), 2)&amp;":"&amp;ADDRESS(1, COLUMN(P:P), 2))))=0, "", IFERROR(SUMPRODUCT(SUMIF(INDIRECT("'"&amp;O[O]&amp;"'!$a:$a"),$A93,INDIRECT("'"&amp;O[O]&amp;"'!"&amp;ADDRESS(1, COLUMN(P:P), 2)&amp;":"&amp;ADDRESS(1, COLUMN(P:P), 2)))),))</f>
        <v/>
      </c>
      <c r="R93" s="917">
        <f ca="1">IF(SUMPRODUCT(SUMIF(INDIRECT("'"&amp;O[O]&amp;"'!$a:$a"),$A93,INDIRECT("'"&amp;O[O]&amp;"'!"&amp;ADDRESS(1, COLUMN(Q:Q), 2)&amp;":"&amp;ADDRESS(1, COLUMN(Q:Q), 2))))=0, "", IFERROR(SUMPRODUCT(SUMIF(INDIRECT("'"&amp;O[O]&amp;"'!$a:$a"),$A93,INDIRECT("'"&amp;O[O]&amp;"'!"&amp;ADDRESS(1, COLUMN(Q:Q), 2)&amp;":"&amp;ADDRESS(1, COLUMN(Q:Q), 2)))),))</f>
        <v>120</v>
      </c>
      <c r="S93" s="917">
        <f ca="1">IF(SUMPRODUCT(SUMIF(INDIRECT("'"&amp;O[O]&amp;"'!$a:$a"),$A93,INDIRECT("'"&amp;O[O]&amp;"'!"&amp;ADDRESS(1, COLUMN(R:R), 2)&amp;":"&amp;ADDRESS(1, COLUMN(R:R), 2))))=0, "", IFERROR(SUMPRODUCT(SUMIF(INDIRECT("'"&amp;O[O]&amp;"'!$a:$a"),$A93,INDIRECT("'"&amp;O[O]&amp;"'!"&amp;ADDRESS(1, COLUMN(R:R), 2)&amp;":"&amp;ADDRESS(1, COLUMN(R:R), 2)))),))</f>
        <v>250</v>
      </c>
      <c r="T93" s="917">
        <f ca="1">IF(SUMPRODUCT(SUMIF(INDIRECT("'"&amp;O[O]&amp;"'!$a:$a"),$A93,INDIRECT("'"&amp;O[O]&amp;"'!"&amp;ADDRESS(1, COLUMN(S:S), 2)&amp;":"&amp;ADDRESS(1, COLUMN(S:S), 2))))=0, "", IFERROR(SUMPRODUCT(SUMIF(INDIRECT("'"&amp;O[O]&amp;"'!$a:$a"),$A93,INDIRECT("'"&amp;O[O]&amp;"'!"&amp;ADDRESS(1, COLUMN(S:S), 2)&amp;":"&amp;ADDRESS(1, COLUMN(S:S), 2)))),))</f>
        <v>31</v>
      </c>
      <c r="U93" s="917">
        <f ca="1">IF(SUMPRODUCT(SUMIF(INDIRECT("'"&amp;O[O]&amp;"'!$a:$a"),$A93,INDIRECT("'"&amp;O[O]&amp;"'!"&amp;ADDRESS(1, COLUMN(T:T), 2)&amp;":"&amp;ADDRESS(1, COLUMN(T:T), 2))))=0, "", IFERROR(SUMPRODUCT(SUMIF(INDIRECT("'"&amp;O[O]&amp;"'!$a:$a"),$A93,INDIRECT("'"&amp;O[O]&amp;"'!"&amp;ADDRESS(1, COLUMN(T:T), 2)&amp;":"&amp;ADDRESS(1, COLUMN(T:T), 2)))),))</f>
        <v>100</v>
      </c>
      <c r="V93" s="113">
        <f t="shared" ca="1" si="19"/>
        <v>61</v>
      </c>
      <c r="W93" s="917">
        <f ca="1">IF(SUMPRODUCT(SUMIF(INDIRECT("'"&amp;O[O]&amp;"'!$a:$a"),$A93,INDIRECT("'"&amp;O[O]&amp;"'!"&amp;ADDRESS(1, COLUMN(U:U), 2)&amp;":"&amp;ADDRESS(1, COLUMN(U:U), 2))))=0, "", IFERROR(SUMPRODUCT(SUMIF(INDIRECT("'"&amp;O[O]&amp;"'!$a:$a"),$A93,INDIRECT("'"&amp;O[O]&amp;"'!"&amp;ADDRESS(1, COLUMN(U:U), 2)&amp;":"&amp;ADDRESS(1, COLUMN(U:U), 2)))),))</f>
        <v>20</v>
      </c>
      <c r="X93" s="917">
        <f ca="1">IF(SUMPRODUCT(SUMIF(INDIRECT("'"&amp;O[O]&amp;"'!$a:$a"),$A93,INDIRECT("'"&amp;O[O]&amp;"'!"&amp;ADDRESS(1, COLUMN(V:V), 2)&amp;":"&amp;ADDRESS(1, COLUMN(V:V), 2))))=0, "", IFERROR(SUMPRODUCT(SUMIF(INDIRECT("'"&amp;O[O]&amp;"'!$a:$a"),$A93,INDIRECT("'"&amp;O[O]&amp;"'!"&amp;ADDRESS(1, COLUMN(V:V), 2)&amp;":"&amp;ADDRESS(1, COLUMN(V:V), 2)))),))</f>
        <v>41</v>
      </c>
      <c r="Y93" s="917">
        <f ca="1">IF(SUMPRODUCT(SUMIF(INDIRECT("'"&amp;O[O]&amp;"'!$a:$a"),$A93,INDIRECT("'"&amp;O[O]&amp;"'!"&amp;ADDRESS(1, COLUMN(W:W), 2)&amp;":"&amp;ADDRESS(1, COLUMN(W:W), 2))))=0, "", IFERROR(SUMPRODUCT(SUMIF(INDIRECT("'"&amp;O[O]&amp;"'!$a:$a"),$A93,INDIRECT("'"&amp;O[O]&amp;"'!"&amp;ADDRESS(1, COLUMN(W:W), 2)&amp;":"&amp;ADDRESS(1, COLUMN(W:W), 2)))),))</f>
        <v>70</v>
      </c>
      <c r="Z93" s="917">
        <f ca="1">IF(SUMPRODUCT(SUMIF(INDIRECT("'"&amp;O[O]&amp;"'!$a:$a"),$A93,INDIRECT("'"&amp;O[O]&amp;"'!"&amp;ADDRESS(1, COLUMN(X:X), 2)&amp;":"&amp;ADDRESS(1, COLUMN(X:X), 2))))=0, "", IFERROR(SUMPRODUCT(SUMIF(INDIRECT("'"&amp;O[O]&amp;"'!$a:$a"),$A93,INDIRECT("'"&amp;O[O]&amp;"'!"&amp;ADDRESS(1, COLUMN(X:X), 2)&amp;":"&amp;ADDRESS(1, COLUMN(X:X), 2)))),))</f>
        <v>256</v>
      </c>
      <c r="AA93" s="917" t="str">
        <f ca="1">IF(SUMPRODUCT(SUMIF(INDIRECT("'"&amp;O[O]&amp;"'!$a:$a"),$A93,INDIRECT("'"&amp;O[O]&amp;"'!"&amp;ADDRESS(1, COLUMN(Y:Y), 2)&amp;":"&amp;ADDRESS(1, COLUMN(Y:Y), 2))))=0, "", IFERROR(SUMPRODUCT(SUMIF(INDIRECT("'"&amp;O[O]&amp;"'!$a:$a"),$A93,INDIRECT("'"&amp;O[O]&amp;"'!"&amp;ADDRESS(1, COLUMN(Y:Y), 2)&amp;":"&amp;ADDRESS(1, COLUMN(Y:Y), 2)))),))</f>
        <v/>
      </c>
      <c r="AB93" s="917" t="str">
        <f ca="1">IF(SUMPRODUCT(SUMIF(INDIRECT("'"&amp;O[O]&amp;"'!$a:$a"),$A93,INDIRECT("'"&amp;O[O]&amp;"'!"&amp;ADDRESS(1, COLUMN(Z:Z), 2)&amp;":"&amp;ADDRESS(1, COLUMN(Z:Z), 2))))=0, "", IFERROR(SUMPRODUCT(SUMIF(INDIRECT("'"&amp;O[O]&amp;"'!$a:$a"),$A93,INDIRECT("'"&amp;O[O]&amp;"'!"&amp;ADDRESS(1, COLUMN(Z:Z), 2)&amp;":"&amp;ADDRESS(1, COLUMN(Z:Z), 2)))),))</f>
        <v/>
      </c>
      <c r="AC93" s="917">
        <f ca="1">IF(SUMPRODUCT(SUMIF(INDIRECT("'"&amp;O[O]&amp;"'!$a:$a"),$A93,INDIRECT("'"&amp;O[O]&amp;"'!"&amp;ADDRESS(1, COLUMN(AA:AA), 2)&amp;":"&amp;ADDRESS(1, COLUMN(AA:AA), 2))))=0, "", IFERROR(SUMPRODUCT(SUMIF(INDIRECT("'"&amp;O[O]&amp;"'!$a:$a"),$A93,INDIRECT("'"&amp;O[O]&amp;"'!"&amp;ADDRESS(1, COLUMN(AA:AA), 2)&amp;":"&amp;ADDRESS(1, COLUMN(AA:AA), 2)))),))</f>
        <v>194</v>
      </c>
      <c r="AD93" s="917" t="str">
        <f ca="1">IF(SUMPRODUCT(SUMIF(INDIRECT("'"&amp;O[O]&amp;"'!$a:$a"),$A93,INDIRECT("'"&amp;O[O]&amp;"'!"&amp;ADDRESS(1, COLUMN(AB:AB), 2)&amp;":"&amp;ADDRESS(1, COLUMN(AB:AB), 2))))=0, "", IFERROR(SUMPRODUCT(SUMIF(INDIRECT("'"&amp;O[O]&amp;"'!$a:$a"),$A93,INDIRECT("'"&amp;O[O]&amp;"'!"&amp;ADDRESS(1, COLUMN(AB:AB), 2)&amp;":"&amp;ADDRESS(1, COLUMN(AB:AB), 2)))),))</f>
        <v/>
      </c>
      <c r="AE93" s="917" t="str">
        <f ca="1">IF(SUMPRODUCT(SUMIF(INDIRECT("'"&amp;O[O]&amp;"'!$a:$a"),$A93,INDIRECT("'"&amp;O[O]&amp;"'!"&amp;ADDRESS(1, COLUMN(AC:AC), 2)&amp;":"&amp;ADDRESS(1, COLUMN(AC:AC), 2))))=0, "", IFERROR(SUMPRODUCT(SUMIF(INDIRECT("'"&amp;O[O]&amp;"'!$a:$a"),$A93,INDIRECT("'"&amp;O[O]&amp;"'!"&amp;ADDRESS(1, COLUMN(AC:AC), 2)&amp;":"&amp;ADDRESS(1, COLUMN(AC:AC), 2)))),))</f>
        <v/>
      </c>
      <c r="AF93" s="917">
        <f ca="1">IF(SUMPRODUCT(SUMIF(INDIRECT("'"&amp;O[O]&amp;"'!$a:$a"),$A93,INDIRECT("'"&amp;O[O]&amp;"'!"&amp;ADDRESS(1, COLUMN(AD:AD), 2)&amp;":"&amp;ADDRESS(1, COLUMN(AD:AD), 2))))=0, "", IFERROR(SUMPRODUCT(SUMIF(INDIRECT("'"&amp;O[O]&amp;"'!$a:$a"),$A93,INDIRECT("'"&amp;O[O]&amp;"'!"&amp;ADDRESS(1, COLUMN(AD:AD), 2)&amp;":"&amp;ADDRESS(1, COLUMN(AD:AD), 2)))),))</f>
        <v>989</v>
      </c>
      <c r="AG93" s="917">
        <f ca="1">IF(SUMPRODUCT(SUMIF(INDIRECT("'"&amp;O[O]&amp;"'!$a:$a"),$A93,INDIRECT("'"&amp;O[O]&amp;"'!"&amp;ADDRESS(1, COLUMN(AE:AE), 2)&amp;":"&amp;ADDRESS(1, COLUMN(AE:AE), 2))))=0, "", IFERROR(SUMPRODUCT(SUMIF(INDIRECT("'"&amp;O[O]&amp;"'!$a:$a"),$A93,INDIRECT("'"&amp;O[O]&amp;"'!"&amp;ADDRESS(1, COLUMN(AE:AE), 2)&amp;":"&amp;ADDRESS(1, COLUMN(AE:AE), 2)))),))</f>
        <v>392</v>
      </c>
      <c r="AH93" s="917" t="str">
        <f ca="1">IF(SUMPRODUCT(SUMIF(INDIRECT("'"&amp;O[O]&amp;"'!$a:$a"),$A93,INDIRECT("'"&amp;O[O]&amp;"'!"&amp;ADDRESS(1, COLUMN(AF:AF), 2)&amp;":"&amp;ADDRESS(1, COLUMN(AF:AF), 2))))=0, "", IFERROR(SUMPRODUCT(SUMIF(INDIRECT("'"&amp;O[O]&amp;"'!$a:$a"),$A93,INDIRECT("'"&amp;O[O]&amp;"'!"&amp;ADDRESS(1, COLUMN(AF:AF), 2)&amp;":"&amp;ADDRESS(1, COLUMN(AF:AF), 2)))),))</f>
        <v/>
      </c>
      <c r="AI93" s="917" t="str">
        <f ca="1">IF(SUMPRODUCT(SUMIF(INDIRECT("'"&amp;O[O]&amp;"'!$a:$a"),$A93,INDIRECT("'"&amp;O[O]&amp;"'!"&amp;ADDRESS(1, COLUMN(AG:AG), 2)&amp;":"&amp;ADDRESS(1, COLUMN(AG:AG), 2))))=0, "", IFERROR(SUMPRODUCT(SUMIF(INDIRECT("'"&amp;O[O]&amp;"'!$a:$a"),$A93,INDIRECT("'"&amp;O[O]&amp;"'!"&amp;ADDRESS(1, COLUMN(AG:AG), 2)&amp;":"&amp;ADDRESS(1, COLUMN(AG:AG), 2)))),))</f>
        <v/>
      </c>
      <c r="AJ93" s="917" t="str">
        <f ca="1">IF(SUMPRODUCT(SUMIF(INDIRECT("'"&amp;O[O]&amp;"'!$a:$a"),$A93,INDIRECT("'"&amp;O[O]&amp;"'!"&amp;ADDRESS(1, COLUMN(AH:AH), 2)&amp;":"&amp;ADDRESS(1, COLUMN(AH:AH), 2))))=0, "", IFERROR(SUMPRODUCT(SUMIF(INDIRECT("'"&amp;O[O]&amp;"'!$a:$a"),$A93,INDIRECT("'"&amp;O[O]&amp;"'!"&amp;ADDRESS(1, COLUMN(AH:AH), 2)&amp;":"&amp;ADDRESS(1, COLUMN(AH:AH), 2)))),))</f>
        <v/>
      </c>
      <c r="AK93" s="917" t="str">
        <f ca="1">IF(SUMPRODUCT(SUMIF(INDIRECT("'"&amp;O[O]&amp;"'!$a:$a"),$A93,INDIRECT("'"&amp;O[O]&amp;"'!"&amp;ADDRESS(1, COLUMN(AI:AI), 2)&amp;":"&amp;ADDRESS(1, COLUMN(AI:AI), 2))))=0, "", IFERROR(SUMPRODUCT(SUMIF(INDIRECT("'"&amp;O[O]&amp;"'!$a:$a"),$A93,INDIRECT("'"&amp;O[O]&amp;"'!"&amp;ADDRESS(1, COLUMN(AI:AI), 2)&amp;":"&amp;ADDRESS(1, COLUMN(AI:AI), 2)))),))</f>
        <v/>
      </c>
      <c r="AL93" s="919" t="str">
        <f ca="1">IF(SUMPRODUCT(SUMIF(INDIRECT("'"&amp;O[O]&amp;"'!$a:$a"),$A93,INDIRECT("'"&amp;O[O]&amp;"'!"&amp;ADDRESS(1, COLUMN(AJ:AJ), 2)&amp;":"&amp;ADDRESS(1, COLUMN(AJ:AJ), 2))))=0, "", IFERROR(SUMPRODUCT(SUMIF(INDIRECT("'"&amp;O[O]&amp;"'!$a:$a"),$A93,INDIRECT("'"&amp;O[O]&amp;"'!"&amp;ADDRESS(1, COLUMN(AJ:AJ), 2)&amp;":"&amp;ADDRESS(1, COLUMN(AJ:AJ), 2)))),))</f>
        <v/>
      </c>
    </row>
    <row r="94" spans="1:38" s="763" customFormat="1">
      <c r="A94" s="920" t="s">
        <v>88</v>
      </c>
      <c r="B94" s="921" t="s">
        <v>43</v>
      </c>
      <c r="C94" s="921"/>
      <c r="D94" s="921"/>
      <c r="E94" s="917" t="str">
        <f ca="1">IFERROR(IF(SUMPRODUCT(SUMIF(INDIRECT("'"&amp;O[O]&amp;"'!$a:$a"),$A94,INDIRECT("'"&amp;O[O]&amp;"'!"&amp;ADDRESS(1, COLUMN(F:F), 2)&amp;":"&amp;ADDRESS(1, COLUMN(F:F), 2))))=0, "", SUMPRODUCT(SUMIF(INDIRECT("'"&amp;O[O]&amp;"'!$a:$a"),$A94,INDIRECT("'"&amp;O[O]&amp;"'!"&amp;ADDRESS(1, COLUMN(F:F), 2)&amp;":"&amp;ADDRESS(1, COLUMN(F:F), 2))))),)</f>
        <v/>
      </c>
      <c r="F94" s="917" t="str">
        <f ca="1">IFERROR(IF(SUMPRODUCT(SUMIF(INDIRECT("'"&amp;O[O]&amp;"'!$a:$a"),$A94,INDIRECT("'"&amp;O[O]&amp;"'!"&amp;ADDRESS(1, COLUMN(G:G), 2)&amp;":"&amp;ADDRESS(1, COLUMN(G:G), 2))))=0, "", SUMPRODUCT(SUMIF(INDIRECT("'"&amp;O[O]&amp;"'!$a:$a"),$A94,INDIRECT("'"&amp;O[O]&amp;"'!"&amp;ADDRESS(1, COLUMN(G:G), 2)&amp;":"&amp;ADDRESS(1, COLUMN(G:G), 2))))),)</f>
        <v/>
      </c>
      <c r="G94" s="914">
        <f t="shared" ca="1" si="18"/>
        <v>2403</v>
      </c>
      <c r="H94" s="917">
        <f ca="1">IFERROR(IF(SUMPRODUCT(SUMIF(INDIRECT("'"&amp;O[O]&amp;"'!$a:$a"),$A94,INDIRECT("'"&amp;O[O]&amp;"'!"&amp;ADDRESS(1, COLUMN(I:I), 2)&amp;":"&amp;ADDRESS(1, COLUMN(I:I), 2))))=0, "", SUMPRODUCT(SUMIF(INDIRECT("'"&amp;O[O]&amp;"'!$a:$a"),$A94,INDIRECT("'"&amp;O[O]&amp;"'!"&amp;ADDRESS(1, COLUMN(I:I), 2)&amp;":"&amp;ADDRESS(1, COLUMN(I:I), 2))))),)</f>
        <v>1167</v>
      </c>
      <c r="I94" s="917">
        <f ca="1">IFERROR(IF(SUMPRODUCT(SUMIF(INDIRECT("'"&amp;O[O]&amp;"'!$a:$a"),$A94,INDIRECT("'"&amp;O[O]&amp;"'!"&amp;ADDRESS(1, COLUMN(J:J), 2)&amp;":"&amp;ADDRESS(1, COLUMN(J:J), 2))))=0, "", SUMPRODUCT(SUMIF(INDIRECT("'"&amp;O[O]&amp;"'!$a:$a"),$A94,INDIRECT("'"&amp;O[O]&amp;"'!"&amp;ADDRESS(1, COLUMN(J:J), 2)&amp;":"&amp;ADDRESS(1, COLUMN(J:J), 2))))),)</f>
        <v>1236</v>
      </c>
      <c r="J94" s="917">
        <f ca="1">IFERROR(IF(SUMPRODUCT(SUMIF(INDIRECT("'"&amp;O[O]&amp;"'!$a:$a"),$A94,INDIRECT("'"&amp;O[O]&amp;"'!"&amp;ADDRESS(1, COLUMN(K:K), 2)&amp;":"&amp;ADDRESS(1, COLUMN(K:K), 2))))=0, "", SUMPRODUCT(SUMIF(INDIRECT("'"&amp;O[O]&amp;"'!$a:$a"),$A94,INDIRECT("'"&amp;O[O]&amp;"'!"&amp;ADDRESS(1, COLUMN(K:K), 2)&amp;":"&amp;ADDRESS(1, COLUMN(K:K), 2))))),)</f>
        <v>1673</v>
      </c>
      <c r="K94" s="922" t="s">
        <v>776</v>
      </c>
      <c r="L94" s="922" t="s">
        <v>776</v>
      </c>
      <c r="M94" s="917" t="str">
        <f ca="1">IF(SUMPRODUCT(SUMIF(INDIRECT("'"&amp;O[O]&amp;"'!$a:$a"),$A94,INDIRECT("'"&amp;O[O]&amp;"'!"&amp;ADDRESS(1, COLUMN(L:L), 2)&amp;":"&amp;ADDRESS(1, COLUMN(L:L), 2))))=0, "", IFERROR(SUMPRODUCT(SUMIF(INDIRECT("'"&amp;O[O]&amp;"'!$a:$a"),$A94,INDIRECT("'"&amp;O[O]&amp;"'!"&amp;ADDRESS(1, COLUMN(L:L), 2)&amp;":"&amp;ADDRESS(1, COLUMN(L:L), 2)))),))</f>
        <v/>
      </c>
      <c r="N94" s="917" t="str">
        <f ca="1">IF(SUMPRODUCT(SUMIF(INDIRECT("'"&amp;O[O]&amp;"'!$a:$a"),$A94,INDIRECT("'"&amp;O[O]&amp;"'!"&amp;ADDRESS(1, COLUMN(M:M), 2)&amp;":"&amp;ADDRESS(1, COLUMN(M:M), 2))))=0, "", IFERROR(SUMPRODUCT(SUMIF(INDIRECT("'"&amp;O[O]&amp;"'!$a:$a"),$A94,INDIRECT("'"&amp;O[O]&amp;"'!"&amp;ADDRESS(1, COLUMN(M:M), 2)&amp;":"&amp;ADDRESS(1, COLUMN(M:M), 2)))),))</f>
        <v/>
      </c>
      <c r="O94" s="917" t="str">
        <f ca="1">IF(SUMPRODUCT(SUMIF(INDIRECT("'"&amp;O[O]&amp;"'!$a:$a"),$A94,INDIRECT("'"&amp;O[O]&amp;"'!"&amp;ADDRESS(1, COLUMN(N:N), 2)&amp;":"&amp;ADDRESS(1, COLUMN(N:N), 2))))=0, "", IFERROR(SUMPRODUCT(SUMIF(INDIRECT("'"&amp;O[O]&amp;"'!$a:$a"),$A94,INDIRECT("'"&amp;O[O]&amp;"'!"&amp;ADDRESS(1, COLUMN(N:N), 2)&amp;":"&amp;ADDRESS(1, COLUMN(N:N), 2)))),))</f>
        <v/>
      </c>
      <c r="P94" s="917">
        <f ca="1">IF(SUMPRODUCT(SUMIF(INDIRECT("'"&amp;O[O]&amp;"'!$a:$a"),$A94,INDIRECT("'"&amp;O[O]&amp;"'!"&amp;ADDRESS(1, COLUMN(O:O), 2)&amp;":"&amp;ADDRESS(1, COLUMN(O:O), 2))))=0, "", IFERROR(SUMPRODUCT(SUMIF(INDIRECT("'"&amp;O[O]&amp;"'!$a:$a"),$A94,INDIRECT("'"&amp;O[O]&amp;"'!"&amp;ADDRESS(1, COLUMN(O:O), 2)&amp;":"&amp;ADDRESS(1, COLUMN(O:O), 2)))),))</f>
        <v>433</v>
      </c>
      <c r="Q94" s="917" t="str">
        <f ca="1">IF(SUMPRODUCT(SUMIF(INDIRECT("'"&amp;O[O]&amp;"'!$a:$a"),$A94,INDIRECT("'"&amp;O[O]&amp;"'!"&amp;ADDRESS(1, COLUMN(P:P), 2)&amp;":"&amp;ADDRESS(1, COLUMN(P:P), 2))))=0, "", IFERROR(SUMPRODUCT(SUMIF(INDIRECT("'"&amp;O[O]&amp;"'!$a:$a"),$A94,INDIRECT("'"&amp;O[O]&amp;"'!"&amp;ADDRESS(1, COLUMN(P:P), 2)&amp;":"&amp;ADDRESS(1, COLUMN(P:P), 2)))),))</f>
        <v/>
      </c>
      <c r="R94" s="917">
        <f ca="1">IF(SUMPRODUCT(SUMIF(INDIRECT("'"&amp;O[O]&amp;"'!$a:$a"),$A94,INDIRECT("'"&amp;O[O]&amp;"'!"&amp;ADDRESS(1, COLUMN(Q:Q), 2)&amp;":"&amp;ADDRESS(1, COLUMN(Q:Q), 2))))=0, "", IFERROR(SUMPRODUCT(SUMIF(INDIRECT("'"&amp;O[O]&amp;"'!$a:$a"),$A94,INDIRECT("'"&amp;O[O]&amp;"'!"&amp;ADDRESS(1, COLUMN(Q:Q), 2)&amp;":"&amp;ADDRESS(1, COLUMN(Q:Q), 2)))),))</f>
        <v>156</v>
      </c>
      <c r="S94" s="917">
        <f ca="1">IF(SUMPRODUCT(SUMIF(INDIRECT("'"&amp;O[O]&amp;"'!$a:$a"),$A94,INDIRECT("'"&amp;O[O]&amp;"'!"&amp;ADDRESS(1, COLUMN(R:R), 2)&amp;":"&amp;ADDRESS(1, COLUMN(R:R), 2))))=0, "", IFERROR(SUMPRODUCT(SUMIF(INDIRECT("'"&amp;O[O]&amp;"'!$a:$a"),$A94,INDIRECT("'"&amp;O[O]&amp;"'!"&amp;ADDRESS(1, COLUMN(R:R), 2)&amp;":"&amp;ADDRESS(1, COLUMN(R:R), 2)))),))</f>
        <v>411</v>
      </c>
      <c r="T94" s="917">
        <f ca="1">IF(SUMPRODUCT(SUMIF(INDIRECT("'"&amp;O[O]&amp;"'!$a:$a"),$A94,INDIRECT("'"&amp;O[O]&amp;"'!"&amp;ADDRESS(1, COLUMN(S:S), 2)&amp;":"&amp;ADDRESS(1, COLUMN(S:S), 2))))=0, "", IFERROR(SUMPRODUCT(SUMIF(INDIRECT("'"&amp;O[O]&amp;"'!$a:$a"),$A94,INDIRECT("'"&amp;O[O]&amp;"'!"&amp;ADDRESS(1, COLUMN(S:S), 2)&amp;":"&amp;ADDRESS(1, COLUMN(S:S), 2)))),))</f>
        <v>30</v>
      </c>
      <c r="U94" s="917">
        <f ca="1">IF(SUMPRODUCT(SUMIF(INDIRECT("'"&amp;O[O]&amp;"'!$a:$a"),$A94,INDIRECT("'"&amp;O[O]&amp;"'!"&amp;ADDRESS(1, COLUMN(T:T), 2)&amp;":"&amp;ADDRESS(1, COLUMN(T:T), 2))))=0, "", IFERROR(SUMPRODUCT(SUMIF(INDIRECT("'"&amp;O[O]&amp;"'!$a:$a"),$A94,INDIRECT("'"&amp;O[O]&amp;"'!"&amp;ADDRESS(1, COLUMN(T:T), 2)&amp;":"&amp;ADDRESS(1, COLUMN(T:T), 2)))),))</f>
        <v>60</v>
      </c>
      <c r="V94" s="113">
        <f t="shared" ca="1" si="19"/>
        <v>61</v>
      </c>
      <c r="W94" s="917">
        <f ca="1">IF(SUMPRODUCT(SUMIF(INDIRECT("'"&amp;O[O]&amp;"'!$a:$a"),$A94,INDIRECT("'"&amp;O[O]&amp;"'!"&amp;ADDRESS(1, COLUMN(U:U), 2)&amp;":"&amp;ADDRESS(1, COLUMN(U:U), 2))))=0, "", IFERROR(SUMPRODUCT(SUMIF(INDIRECT("'"&amp;O[O]&amp;"'!$a:$a"),$A94,INDIRECT("'"&amp;O[O]&amp;"'!"&amp;ADDRESS(1, COLUMN(U:U), 2)&amp;":"&amp;ADDRESS(1, COLUMN(U:U), 2)))),))</f>
        <v>20</v>
      </c>
      <c r="X94" s="917">
        <f ca="1">IF(SUMPRODUCT(SUMIF(INDIRECT("'"&amp;O[O]&amp;"'!$a:$a"),$A94,INDIRECT("'"&amp;O[O]&amp;"'!"&amp;ADDRESS(1, COLUMN(V:V), 2)&amp;":"&amp;ADDRESS(1, COLUMN(V:V), 2))))=0, "", IFERROR(SUMPRODUCT(SUMIF(INDIRECT("'"&amp;O[O]&amp;"'!$a:$a"),$A94,INDIRECT("'"&amp;O[O]&amp;"'!"&amp;ADDRESS(1, COLUMN(V:V), 2)&amp;":"&amp;ADDRESS(1, COLUMN(V:V), 2)))),))</f>
        <v>41</v>
      </c>
      <c r="Y94" s="917">
        <f ca="1">IF(SUMPRODUCT(SUMIF(INDIRECT("'"&amp;O[O]&amp;"'!$a:$a"),$A94,INDIRECT("'"&amp;O[O]&amp;"'!"&amp;ADDRESS(1, COLUMN(W:W), 2)&amp;":"&amp;ADDRESS(1, COLUMN(W:W), 2))))=0, "", IFERROR(SUMPRODUCT(SUMIF(INDIRECT("'"&amp;O[O]&amp;"'!$a:$a"),$A94,INDIRECT("'"&amp;O[O]&amp;"'!"&amp;ADDRESS(1, COLUMN(W:W), 2)&amp;":"&amp;ADDRESS(1, COLUMN(W:W), 2)))),))</f>
        <v>35</v>
      </c>
      <c r="Z94" s="917">
        <f ca="1">IF(SUMPRODUCT(SUMIF(INDIRECT("'"&amp;O[O]&amp;"'!$a:$a"),$A94,INDIRECT("'"&amp;O[O]&amp;"'!"&amp;ADDRESS(1, COLUMN(X:X), 2)&amp;":"&amp;ADDRESS(1, COLUMN(X:X), 2))))=0, "", IFERROR(SUMPRODUCT(SUMIF(INDIRECT("'"&amp;O[O]&amp;"'!$a:$a"),$A94,INDIRECT("'"&amp;O[O]&amp;"'!"&amp;ADDRESS(1, COLUMN(X:X), 2)&amp;":"&amp;ADDRESS(1, COLUMN(X:X), 2)))),))</f>
        <v>128</v>
      </c>
      <c r="AA94" s="917" t="str">
        <f ca="1">IF(SUMPRODUCT(SUMIF(INDIRECT("'"&amp;O[O]&amp;"'!$a:$a"),$A94,INDIRECT("'"&amp;O[O]&amp;"'!"&amp;ADDRESS(1, COLUMN(Y:Y), 2)&amp;":"&amp;ADDRESS(1, COLUMN(Y:Y), 2))))=0, "", IFERROR(SUMPRODUCT(SUMIF(INDIRECT("'"&amp;O[O]&amp;"'!$a:$a"),$A94,INDIRECT("'"&amp;O[O]&amp;"'!"&amp;ADDRESS(1, COLUMN(Y:Y), 2)&amp;":"&amp;ADDRESS(1, COLUMN(Y:Y), 2)))),))</f>
        <v/>
      </c>
      <c r="AB94" s="917" t="str">
        <f ca="1">IF(SUMPRODUCT(SUMIF(INDIRECT("'"&amp;O[O]&amp;"'!$a:$a"),$A94,INDIRECT("'"&amp;O[O]&amp;"'!"&amp;ADDRESS(1, COLUMN(Z:Z), 2)&amp;":"&amp;ADDRESS(1, COLUMN(Z:Z), 2))))=0, "", IFERROR(SUMPRODUCT(SUMIF(INDIRECT("'"&amp;O[O]&amp;"'!$a:$a"),$A94,INDIRECT("'"&amp;O[O]&amp;"'!"&amp;ADDRESS(1, COLUMN(Z:Z), 2)&amp;":"&amp;ADDRESS(1, COLUMN(Z:Z), 2)))),))</f>
        <v/>
      </c>
      <c r="AC94" s="917">
        <f ca="1">IF(SUMPRODUCT(SUMIF(INDIRECT("'"&amp;O[O]&amp;"'!$a:$a"),$A94,INDIRECT("'"&amp;O[O]&amp;"'!"&amp;ADDRESS(1, COLUMN(AA:AA), 2)&amp;":"&amp;ADDRESS(1, COLUMN(AA:AA), 2))))=0, "", IFERROR(SUMPRODUCT(SUMIF(INDIRECT("'"&amp;O[O]&amp;"'!$a:$a"),$A94,INDIRECT("'"&amp;O[O]&amp;"'!"&amp;ADDRESS(1, COLUMN(AA:AA), 2)&amp;":"&amp;ADDRESS(1, COLUMN(AA:AA), 2)))),))</f>
        <v>227</v>
      </c>
      <c r="AD94" s="917" t="str">
        <f ca="1">IF(SUMPRODUCT(SUMIF(INDIRECT("'"&amp;O[O]&amp;"'!$a:$a"),$A94,INDIRECT("'"&amp;O[O]&amp;"'!"&amp;ADDRESS(1, COLUMN(AB:AB), 2)&amp;":"&amp;ADDRESS(1, COLUMN(AB:AB), 2))))=0, "", IFERROR(SUMPRODUCT(SUMIF(INDIRECT("'"&amp;O[O]&amp;"'!$a:$a"),$A94,INDIRECT("'"&amp;O[O]&amp;"'!"&amp;ADDRESS(1, COLUMN(AB:AB), 2)&amp;":"&amp;ADDRESS(1, COLUMN(AB:AB), 2)))),))</f>
        <v/>
      </c>
      <c r="AE94" s="917" t="str">
        <f ca="1">IF(SUMPRODUCT(SUMIF(INDIRECT("'"&amp;O[O]&amp;"'!$a:$a"),$A94,INDIRECT("'"&amp;O[O]&amp;"'!"&amp;ADDRESS(1, COLUMN(AC:AC), 2)&amp;":"&amp;ADDRESS(1, COLUMN(AC:AC), 2))))=0, "", IFERROR(SUMPRODUCT(SUMIF(INDIRECT("'"&amp;O[O]&amp;"'!$a:$a"),$A94,INDIRECT("'"&amp;O[O]&amp;"'!"&amp;ADDRESS(1, COLUMN(AC:AC), 2)&amp;":"&amp;ADDRESS(1, COLUMN(AC:AC), 2)))),))</f>
        <v/>
      </c>
      <c r="AF94" s="917">
        <f ca="1">IF(SUMPRODUCT(SUMIF(INDIRECT("'"&amp;O[O]&amp;"'!$a:$a"),$A94,INDIRECT("'"&amp;O[O]&amp;"'!"&amp;ADDRESS(1, COLUMN(AD:AD), 2)&amp;":"&amp;ADDRESS(1, COLUMN(AD:AD), 2))))=0, "", IFERROR(SUMPRODUCT(SUMIF(INDIRECT("'"&amp;O[O]&amp;"'!$a:$a"),$A94,INDIRECT("'"&amp;O[O]&amp;"'!"&amp;ADDRESS(1, COLUMN(AD:AD), 2)&amp;":"&amp;ADDRESS(1, COLUMN(AD:AD), 2)))),))</f>
        <v>60</v>
      </c>
      <c r="AG94" s="917">
        <f ca="1">IF(SUMPRODUCT(SUMIF(INDIRECT("'"&amp;O[O]&amp;"'!$a:$a"),$A94,INDIRECT("'"&amp;O[O]&amp;"'!"&amp;ADDRESS(1, COLUMN(AE:AE), 2)&amp;":"&amp;ADDRESS(1, COLUMN(AE:AE), 2))))=0, "", IFERROR(SUMPRODUCT(SUMIF(INDIRECT("'"&amp;O[O]&amp;"'!$a:$a"),$A94,INDIRECT("'"&amp;O[O]&amp;"'!"&amp;ADDRESS(1, COLUMN(AE:AE), 2)&amp;":"&amp;ADDRESS(1, COLUMN(AE:AE), 2)))),))</f>
        <v>12</v>
      </c>
      <c r="AH94" s="917">
        <f ca="1">IF(SUMPRODUCT(SUMIF(INDIRECT("'"&amp;O[O]&amp;"'!$a:$a"),$A94,INDIRECT("'"&amp;O[O]&amp;"'!"&amp;ADDRESS(1, COLUMN(AF:AF), 2)&amp;":"&amp;ADDRESS(1, COLUMN(AF:AF), 2))))=0, "", IFERROR(SUMPRODUCT(SUMIF(INDIRECT("'"&amp;O[O]&amp;"'!$a:$a"),$A94,INDIRECT("'"&amp;O[O]&amp;"'!"&amp;ADDRESS(1, COLUMN(AF:AF), 2)&amp;":"&amp;ADDRESS(1, COLUMN(AF:AF), 2)))),))</f>
        <v>4</v>
      </c>
      <c r="AI94" s="917" t="str">
        <f ca="1">IF(SUMPRODUCT(SUMIF(INDIRECT("'"&amp;O[O]&amp;"'!$a:$a"),$A94,INDIRECT("'"&amp;O[O]&amp;"'!"&amp;ADDRESS(1, COLUMN(AG:AG), 2)&amp;":"&amp;ADDRESS(1, COLUMN(AG:AG), 2))))=0, "", IFERROR(SUMPRODUCT(SUMIF(INDIRECT("'"&amp;O[O]&amp;"'!$a:$a"),$A94,INDIRECT("'"&amp;O[O]&amp;"'!"&amp;ADDRESS(1, COLUMN(AG:AG), 2)&amp;":"&amp;ADDRESS(1, COLUMN(AG:AG), 2)))),))</f>
        <v/>
      </c>
      <c r="AJ94" s="917" t="str">
        <f ca="1">IF(SUMPRODUCT(SUMIF(INDIRECT("'"&amp;O[O]&amp;"'!$a:$a"),$A94,INDIRECT("'"&amp;O[O]&amp;"'!"&amp;ADDRESS(1, COLUMN(AH:AH), 2)&amp;":"&amp;ADDRESS(1, COLUMN(AH:AH), 2))))=0, "", IFERROR(SUMPRODUCT(SUMIF(INDIRECT("'"&amp;O[O]&amp;"'!$a:$a"),$A94,INDIRECT("'"&amp;O[O]&amp;"'!"&amp;ADDRESS(1, COLUMN(AH:AH), 2)&amp;":"&amp;ADDRESS(1, COLUMN(AH:AH), 2)))),))</f>
        <v/>
      </c>
      <c r="AK94" s="917" t="str">
        <f ca="1">IF(SUMPRODUCT(SUMIF(INDIRECT("'"&amp;O[O]&amp;"'!$a:$a"),$A94,INDIRECT("'"&amp;O[O]&amp;"'!"&amp;ADDRESS(1, COLUMN(AI:AI), 2)&amp;":"&amp;ADDRESS(1, COLUMN(AI:AI), 2))))=0, "", IFERROR(SUMPRODUCT(SUMIF(INDIRECT("'"&amp;O[O]&amp;"'!$a:$a"),$A94,INDIRECT("'"&amp;O[O]&amp;"'!"&amp;ADDRESS(1, COLUMN(AI:AI), 2)&amp;":"&amp;ADDRESS(1, COLUMN(AI:AI), 2)))),))</f>
        <v/>
      </c>
      <c r="AL94" s="919" t="str">
        <f ca="1">IF(SUMPRODUCT(SUMIF(INDIRECT("'"&amp;O[O]&amp;"'!$a:$a"),$A94,INDIRECT("'"&amp;O[O]&amp;"'!"&amp;ADDRESS(1, COLUMN(AJ:AJ), 2)&amp;":"&amp;ADDRESS(1, COLUMN(AJ:AJ), 2))))=0, "", IFERROR(SUMPRODUCT(SUMIF(INDIRECT("'"&amp;O[O]&amp;"'!$a:$a"),$A94,INDIRECT("'"&amp;O[O]&amp;"'!"&amp;ADDRESS(1, COLUMN(AJ:AJ), 2)&amp;":"&amp;ADDRESS(1, COLUMN(AJ:AJ), 2)))),))</f>
        <v/>
      </c>
    </row>
    <row r="95" spans="1:38" s="763" customFormat="1">
      <c r="A95" s="920" t="s">
        <v>387</v>
      </c>
      <c r="B95" s="921" t="s">
        <v>43</v>
      </c>
      <c r="C95" s="921"/>
      <c r="D95" s="921"/>
      <c r="E95" s="917" t="str">
        <f ca="1">IFERROR(IF(SUMPRODUCT(SUMIF(INDIRECT("'"&amp;O[O]&amp;"'!$a:$a"),$A95,INDIRECT("'"&amp;O[O]&amp;"'!"&amp;ADDRESS(1, COLUMN(F:F), 2)&amp;":"&amp;ADDRESS(1, COLUMN(F:F), 2))))=0, "", SUMPRODUCT(SUMIF(INDIRECT("'"&amp;O[O]&amp;"'!$a:$a"),$A95,INDIRECT("'"&amp;O[O]&amp;"'!"&amp;ADDRESS(1, COLUMN(F:F), 2)&amp;":"&amp;ADDRESS(1, COLUMN(F:F), 2))))),)</f>
        <v/>
      </c>
      <c r="F95" s="917" t="str">
        <f ca="1">IFERROR(IF(SUMPRODUCT(SUMIF(INDIRECT("'"&amp;O[O]&amp;"'!$a:$a"),$A95,INDIRECT("'"&amp;O[O]&amp;"'!"&amp;ADDRESS(1, COLUMN(G:G), 2)&amp;":"&amp;ADDRESS(1, COLUMN(G:G), 2))))=0, "", SUMPRODUCT(SUMIF(INDIRECT("'"&amp;O[O]&amp;"'!$a:$a"),$A95,INDIRECT("'"&amp;O[O]&amp;"'!"&amp;ADDRESS(1, COLUMN(G:G), 2)&amp;":"&amp;ADDRESS(1, COLUMN(G:G), 2))))),)</f>
        <v/>
      </c>
      <c r="G95" s="914">
        <f t="shared" ca="1" si="18"/>
        <v>100</v>
      </c>
      <c r="H95" s="917" t="str">
        <f ca="1">IFERROR(IF(SUMPRODUCT(SUMIF(INDIRECT("'"&amp;O[O]&amp;"'!$a:$a"),$A95,INDIRECT("'"&amp;O[O]&amp;"'!"&amp;ADDRESS(1, COLUMN(I:I), 2)&amp;":"&amp;ADDRESS(1, COLUMN(I:I), 2))))=0, "", SUMPRODUCT(SUMIF(INDIRECT("'"&amp;O[O]&amp;"'!$a:$a"),$A95,INDIRECT("'"&amp;O[O]&amp;"'!"&amp;ADDRESS(1, COLUMN(I:I), 2)&amp;":"&amp;ADDRESS(1, COLUMN(I:I), 2))))),)</f>
        <v/>
      </c>
      <c r="I95" s="917">
        <f ca="1">IFERROR(IF(SUMPRODUCT(SUMIF(INDIRECT("'"&amp;O[O]&amp;"'!$a:$a"),$A95,INDIRECT("'"&amp;O[O]&amp;"'!"&amp;ADDRESS(1, COLUMN(J:J), 2)&amp;":"&amp;ADDRESS(1, COLUMN(J:J), 2))))=0, "", SUMPRODUCT(SUMIF(INDIRECT("'"&amp;O[O]&amp;"'!$a:$a"),$A95,INDIRECT("'"&amp;O[O]&amp;"'!"&amp;ADDRESS(1, COLUMN(J:J), 2)&amp;":"&amp;ADDRESS(1, COLUMN(J:J), 2))))),)</f>
        <v>100</v>
      </c>
      <c r="J95" s="917">
        <f ca="1">IFERROR(IF(SUMPRODUCT(SUMIF(INDIRECT("'"&amp;O[O]&amp;"'!$a:$a"),$A95,INDIRECT("'"&amp;O[O]&amp;"'!"&amp;ADDRESS(1, COLUMN(K:K), 2)&amp;":"&amp;ADDRESS(1, COLUMN(K:K), 2))))=0, "", SUMPRODUCT(SUMIF(INDIRECT("'"&amp;O[O]&amp;"'!$a:$a"),$A95,INDIRECT("'"&amp;O[O]&amp;"'!"&amp;ADDRESS(1, COLUMN(K:K), 2)&amp;":"&amp;ADDRESS(1, COLUMN(K:K), 2))))),)</f>
        <v>18</v>
      </c>
      <c r="K95" s="922" t="s">
        <v>776</v>
      </c>
      <c r="L95" s="922" t="s">
        <v>776</v>
      </c>
      <c r="M95" s="917" t="str">
        <f ca="1">IF(SUMPRODUCT(SUMIF(INDIRECT("'"&amp;O[O]&amp;"'!$a:$a"),$A95,INDIRECT("'"&amp;O[O]&amp;"'!"&amp;ADDRESS(1, COLUMN(L:L), 2)&amp;":"&amp;ADDRESS(1, COLUMN(L:L), 2))))=0, "", IFERROR(SUMPRODUCT(SUMIF(INDIRECT("'"&amp;O[O]&amp;"'!$a:$a"),$A95,INDIRECT("'"&amp;O[O]&amp;"'!"&amp;ADDRESS(1, COLUMN(L:L), 2)&amp;":"&amp;ADDRESS(1, COLUMN(L:L), 2)))),))</f>
        <v/>
      </c>
      <c r="N95" s="917" t="str">
        <f ca="1">IF(SUMPRODUCT(SUMIF(INDIRECT("'"&amp;O[O]&amp;"'!$a:$a"),$A95,INDIRECT("'"&amp;O[O]&amp;"'!"&amp;ADDRESS(1, COLUMN(M:M), 2)&amp;":"&amp;ADDRESS(1, COLUMN(M:M), 2))))=0, "", IFERROR(SUMPRODUCT(SUMIF(INDIRECT("'"&amp;O[O]&amp;"'!$a:$a"),$A95,INDIRECT("'"&amp;O[O]&amp;"'!"&amp;ADDRESS(1, COLUMN(M:M), 2)&amp;":"&amp;ADDRESS(1, COLUMN(M:M), 2)))),))</f>
        <v/>
      </c>
      <c r="O95" s="917" t="str">
        <f ca="1">IF(SUMPRODUCT(SUMIF(INDIRECT("'"&amp;O[O]&amp;"'!$a:$a"),$A95,INDIRECT("'"&amp;O[O]&amp;"'!"&amp;ADDRESS(1, COLUMN(N:N), 2)&amp;":"&amp;ADDRESS(1, COLUMN(N:N), 2))))=0, "", IFERROR(SUMPRODUCT(SUMIF(INDIRECT("'"&amp;O[O]&amp;"'!$a:$a"),$A95,INDIRECT("'"&amp;O[O]&amp;"'!"&amp;ADDRESS(1, COLUMN(N:N), 2)&amp;":"&amp;ADDRESS(1, COLUMN(N:N), 2)))),))</f>
        <v/>
      </c>
      <c r="P95" s="917" t="str">
        <f ca="1">IF(SUMPRODUCT(SUMIF(INDIRECT("'"&amp;O[O]&amp;"'!$a:$a"),$A95,INDIRECT("'"&amp;O[O]&amp;"'!"&amp;ADDRESS(1, COLUMN(O:O), 2)&amp;":"&amp;ADDRESS(1, COLUMN(O:O), 2))))=0, "", IFERROR(SUMPRODUCT(SUMIF(INDIRECT("'"&amp;O[O]&amp;"'!$a:$a"),$A95,INDIRECT("'"&amp;O[O]&amp;"'!"&amp;ADDRESS(1, COLUMN(O:O), 2)&amp;":"&amp;ADDRESS(1, COLUMN(O:O), 2)))),))</f>
        <v/>
      </c>
      <c r="Q95" s="917" t="str">
        <f ca="1">IF(SUMPRODUCT(SUMIF(INDIRECT("'"&amp;O[O]&amp;"'!$a:$a"),$A95,INDIRECT("'"&amp;O[O]&amp;"'!"&amp;ADDRESS(1, COLUMN(P:P), 2)&amp;":"&amp;ADDRESS(1, COLUMN(P:P), 2))))=0, "", IFERROR(SUMPRODUCT(SUMIF(INDIRECT("'"&amp;O[O]&amp;"'!$a:$a"),$A95,INDIRECT("'"&amp;O[O]&amp;"'!"&amp;ADDRESS(1, COLUMN(P:P), 2)&amp;":"&amp;ADDRESS(1, COLUMN(P:P), 2)))),))</f>
        <v/>
      </c>
      <c r="R95" s="917" t="str">
        <f ca="1">IF(SUMPRODUCT(SUMIF(INDIRECT("'"&amp;O[O]&amp;"'!$a:$a"),$A95,INDIRECT("'"&amp;O[O]&amp;"'!"&amp;ADDRESS(1, COLUMN(Q:Q), 2)&amp;":"&amp;ADDRESS(1, COLUMN(Q:Q), 2))))=0, "", IFERROR(SUMPRODUCT(SUMIF(INDIRECT("'"&amp;O[O]&amp;"'!$a:$a"),$A95,INDIRECT("'"&amp;O[O]&amp;"'!"&amp;ADDRESS(1, COLUMN(Q:Q), 2)&amp;":"&amp;ADDRESS(1, COLUMN(Q:Q), 2)))),))</f>
        <v/>
      </c>
      <c r="S95" s="917" t="str">
        <f ca="1">IF(SUMPRODUCT(SUMIF(INDIRECT("'"&amp;O[O]&amp;"'!$a:$a"),$A95,INDIRECT("'"&amp;O[O]&amp;"'!"&amp;ADDRESS(1, COLUMN(R:R), 2)&amp;":"&amp;ADDRESS(1, COLUMN(R:R), 2))))=0, "", IFERROR(SUMPRODUCT(SUMIF(INDIRECT("'"&amp;O[O]&amp;"'!$a:$a"),$A95,INDIRECT("'"&amp;O[O]&amp;"'!"&amp;ADDRESS(1, COLUMN(R:R), 2)&amp;":"&amp;ADDRESS(1, COLUMN(R:R), 2)))),))</f>
        <v/>
      </c>
      <c r="T95" s="917" t="str">
        <f ca="1">IF(SUMPRODUCT(SUMIF(INDIRECT("'"&amp;O[O]&amp;"'!$a:$a"),$A95,INDIRECT("'"&amp;O[O]&amp;"'!"&amp;ADDRESS(1, COLUMN(S:S), 2)&amp;":"&amp;ADDRESS(1, COLUMN(S:S), 2))))=0, "", IFERROR(SUMPRODUCT(SUMIF(INDIRECT("'"&amp;O[O]&amp;"'!$a:$a"),$A95,INDIRECT("'"&amp;O[O]&amp;"'!"&amp;ADDRESS(1, COLUMN(S:S), 2)&amp;":"&amp;ADDRESS(1, COLUMN(S:S), 2)))),))</f>
        <v/>
      </c>
      <c r="U95" s="917" t="str">
        <f ca="1">IF(SUMPRODUCT(SUMIF(INDIRECT("'"&amp;O[O]&amp;"'!$a:$a"),$A95,INDIRECT("'"&amp;O[O]&amp;"'!"&amp;ADDRESS(1, COLUMN(T:T), 2)&amp;":"&amp;ADDRESS(1, COLUMN(T:T), 2))))=0, "", IFERROR(SUMPRODUCT(SUMIF(INDIRECT("'"&amp;O[O]&amp;"'!$a:$a"),$A95,INDIRECT("'"&amp;O[O]&amp;"'!"&amp;ADDRESS(1, COLUMN(T:T), 2)&amp;":"&amp;ADDRESS(1, COLUMN(T:T), 2)))),))</f>
        <v/>
      </c>
      <c r="V95" s="113" t="str">
        <f t="shared" ca="1" si="19"/>
        <v/>
      </c>
      <c r="W95" s="917" t="str">
        <f ca="1">IF(SUMPRODUCT(SUMIF(INDIRECT("'"&amp;O[O]&amp;"'!$a:$a"),$A95,INDIRECT("'"&amp;O[O]&amp;"'!"&amp;ADDRESS(1, COLUMN(U:U), 2)&amp;":"&amp;ADDRESS(1, COLUMN(U:U), 2))))=0, "", IFERROR(SUMPRODUCT(SUMIF(INDIRECT("'"&amp;O[O]&amp;"'!$a:$a"),$A95,INDIRECT("'"&amp;O[O]&amp;"'!"&amp;ADDRESS(1, COLUMN(U:U), 2)&amp;":"&amp;ADDRESS(1, COLUMN(U:U), 2)))),))</f>
        <v/>
      </c>
      <c r="X95" s="917" t="str">
        <f ca="1">IF(SUMPRODUCT(SUMIF(INDIRECT("'"&amp;O[O]&amp;"'!$a:$a"),$A95,INDIRECT("'"&amp;O[O]&amp;"'!"&amp;ADDRESS(1, COLUMN(V:V), 2)&amp;":"&amp;ADDRESS(1, COLUMN(V:V), 2))))=0, "", IFERROR(SUMPRODUCT(SUMIF(INDIRECT("'"&amp;O[O]&amp;"'!$a:$a"),$A95,INDIRECT("'"&amp;O[O]&amp;"'!"&amp;ADDRESS(1, COLUMN(V:V), 2)&amp;":"&amp;ADDRESS(1, COLUMN(V:V), 2)))),))</f>
        <v/>
      </c>
      <c r="Y95" s="917" t="str">
        <f ca="1">IF(SUMPRODUCT(SUMIF(INDIRECT("'"&amp;O[O]&amp;"'!$a:$a"),$A95,INDIRECT("'"&amp;O[O]&amp;"'!"&amp;ADDRESS(1, COLUMN(W:W), 2)&amp;":"&amp;ADDRESS(1, COLUMN(W:W), 2))))=0, "", IFERROR(SUMPRODUCT(SUMIF(INDIRECT("'"&amp;O[O]&amp;"'!$a:$a"),$A95,INDIRECT("'"&amp;O[O]&amp;"'!"&amp;ADDRESS(1, COLUMN(W:W), 2)&amp;":"&amp;ADDRESS(1, COLUMN(W:W), 2)))),))</f>
        <v/>
      </c>
      <c r="Z95" s="917" t="str">
        <f ca="1">IF(SUMPRODUCT(SUMIF(INDIRECT("'"&amp;O[O]&amp;"'!$a:$a"),$A95,INDIRECT("'"&amp;O[O]&amp;"'!"&amp;ADDRESS(1, COLUMN(X:X), 2)&amp;":"&amp;ADDRESS(1, COLUMN(X:X), 2))))=0, "", IFERROR(SUMPRODUCT(SUMIF(INDIRECT("'"&amp;O[O]&amp;"'!$a:$a"),$A95,INDIRECT("'"&amp;O[O]&amp;"'!"&amp;ADDRESS(1, COLUMN(X:X), 2)&amp;":"&amp;ADDRESS(1, COLUMN(X:X), 2)))),))</f>
        <v/>
      </c>
      <c r="AA95" s="917" t="str">
        <f ca="1">IF(SUMPRODUCT(SUMIF(INDIRECT("'"&amp;O[O]&amp;"'!$a:$a"),$A95,INDIRECT("'"&amp;O[O]&amp;"'!"&amp;ADDRESS(1, COLUMN(Y:Y), 2)&amp;":"&amp;ADDRESS(1, COLUMN(Y:Y), 2))))=0, "", IFERROR(SUMPRODUCT(SUMIF(INDIRECT("'"&amp;O[O]&amp;"'!$a:$a"),$A95,INDIRECT("'"&amp;O[O]&amp;"'!"&amp;ADDRESS(1, COLUMN(Y:Y), 2)&amp;":"&amp;ADDRESS(1, COLUMN(Y:Y), 2)))),))</f>
        <v/>
      </c>
      <c r="AB95" s="917" t="str">
        <f ca="1">IF(SUMPRODUCT(SUMIF(INDIRECT("'"&amp;O[O]&amp;"'!$a:$a"),$A95,INDIRECT("'"&amp;O[O]&amp;"'!"&amp;ADDRESS(1, COLUMN(Z:Z), 2)&amp;":"&amp;ADDRESS(1, COLUMN(Z:Z), 2))))=0, "", IFERROR(SUMPRODUCT(SUMIF(INDIRECT("'"&amp;O[O]&amp;"'!$a:$a"),$A95,INDIRECT("'"&amp;O[O]&amp;"'!"&amp;ADDRESS(1, COLUMN(Z:Z), 2)&amp;":"&amp;ADDRESS(1, COLUMN(Z:Z), 2)))),))</f>
        <v/>
      </c>
      <c r="AC95" s="917" t="str">
        <f ca="1">IF(SUMPRODUCT(SUMIF(INDIRECT("'"&amp;O[O]&amp;"'!$a:$a"),$A95,INDIRECT("'"&amp;O[O]&amp;"'!"&amp;ADDRESS(1, COLUMN(AA:AA), 2)&amp;":"&amp;ADDRESS(1, COLUMN(AA:AA), 2))))=0, "", IFERROR(SUMPRODUCT(SUMIF(INDIRECT("'"&amp;O[O]&amp;"'!$a:$a"),$A95,INDIRECT("'"&amp;O[O]&amp;"'!"&amp;ADDRESS(1, COLUMN(AA:AA), 2)&amp;":"&amp;ADDRESS(1, COLUMN(AA:AA), 2)))),))</f>
        <v/>
      </c>
      <c r="AD95" s="917" t="str">
        <f ca="1">IF(SUMPRODUCT(SUMIF(INDIRECT("'"&amp;O[O]&amp;"'!$a:$a"),$A95,INDIRECT("'"&amp;O[O]&amp;"'!"&amp;ADDRESS(1, COLUMN(AB:AB), 2)&amp;":"&amp;ADDRESS(1, COLUMN(AB:AB), 2))))=0, "", IFERROR(SUMPRODUCT(SUMIF(INDIRECT("'"&amp;O[O]&amp;"'!$a:$a"),$A95,INDIRECT("'"&amp;O[O]&amp;"'!"&amp;ADDRESS(1, COLUMN(AB:AB), 2)&amp;":"&amp;ADDRESS(1, COLUMN(AB:AB), 2)))),))</f>
        <v/>
      </c>
      <c r="AE95" s="917" t="str">
        <f ca="1">IF(SUMPRODUCT(SUMIF(INDIRECT("'"&amp;O[O]&amp;"'!$a:$a"),$A95,INDIRECT("'"&amp;O[O]&amp;"'!"&amp;ADDRESS(1, COLUMN(AC:AC), 2)&amp;":"&amp;ADDRESS(1, COLUMN(AC:AC), 2))))=0, "", IFERROR(SUMPRODUCT(SUMIF(INDIRECT("'"&amp;O[O]&amp;"'!$a:$a"),$A95,INDIRECT("'"&amp;O[O]&amp;"'!"&amp;ADDRESS(1, COLUMN(AC:AC), 2)&amp;":"&amp;ADDRESS(1, COLUMN(AC:AC), 2)))),))</f>
        <v/>
      </c>
      <c r="AF95" s="917" t="str">
        <f ca="1">IF(SUMPRODUCT(SUMIF(INDIRECT("'"&amp;O[O]&amp;"'!$a:$a"),$A95,INDIRECT("'"&amp;O[O]&amp;"'!"&amp;ADDRESS(1, COLUMN(AD:AD), 2)&amp;":"&amp;ADDRESS(1, COLUMN(AD:AD), 2))))=0, "", IFERROR(SUMPRODUCT(SUMIF(INDIRECT("'"&amp;O[O]&amp;"'!$a:$a"),$A95,INDIRECT("'"&amp;O[O]&amp;"'!"&amp;ADDRESS(1, COLUMN(AD:AD), 2)&amp;":"&amp;ADDRESS(1, COLUMN(AD:AD), 2)))),))</f>
        <v/>
      </c>
      <c r="AG95" s="917" t="str">
        <f ca="1">IF(SUMPRODUCT(SUMIF(INDIRECT("'"&amp;O[O]&amp;"'!$a:$a"),$A95,INDIRECT("'"&amp;O[O]&amp;"'!"&amp;ADDRESS(1, COLUMN(AE:AE), 2)&amp;":"&amp;ADDRESS(1, COLUMN(AE:AE), 2))))=0, "", IFERROR(SUMPRODUCT(SUMIF(INDIRECT("'"&amp;O[O]&amp;"'!$a:$a"),$A95,INDIRECT("'"&amp;O[O]&amp;"'!"&amp;ADDRESS(1, COLUMN(AE:AE), 2)&amp;":"&amp;ADDRESS(1, COLUMN(AE:AE), 2)))),))</f>
        <v/>
      </c>
      <c r="AH95" s="917">
        <f ca="1">IF(SUMPRODUCT(SUMIF(INDIRECT("'"&amp;O[O]&amp;"'!$a:$a"),$A95,INDIRECT("'"&amp;O[O]&amp;"'!"&amp;ADDRESS(1, COLUMN(AF:AF), 2)&amp;":"&amp;ADDRESS(1, COLUMN(AF:AF), 2))))=0, "", IFERROR(SUMPRODUCT(SUMIF(INDIRECT("'"&amp;O[O]&amp;"'!$a:$a"),$A95,INDIRECT("'"&amp;O[O]&amp;"'!"&amp;ADDRESS(1, COLUMN(AF:AF), 2)&amp;":"&amp;ADDRESS(1, COLUMN(AF:AF), 2)))),))</f>
        <v>18</v>
      </c>
      <c r="AI95" s="917" t="str">
        <f ca="1">IF(SUMPRODUCT(SUMIF(INDIRECT("'"&amp;O[O]&amp;"'!$a:$a"),$A95,INDIRECT("'"&amp;O[O]&amp;"'!"&amp;ADDRESS(1, COLUMN(AG:AG), 2)&amp;":"&amp;ADDRESS(1, COLUMN(AG:AG), 2))))=0, "", IFERROR(SUMPRODUCT(SUMIF(INDIRECT("'"&amp;O[O]&amp;"'!$a:$a"),$A95,INDIRECT("'"&amp;O[O]&amp;"'!"&amp;ADDRESS(1, COLUMN(AG:AG), 2)&amp;":"&amp;ADDRESS(1, COLUMN(AG:AG), 2)))),))</f>
        <v/>
      </c>
      <c r="AJ95" s="917" t="str">
        <f ca="1">IF(SUMPRODUCT(SUMIF(INDIRECT("'"&amp;O[O]&amp;"'!$a:$a"),$A95,INDIRECT("'"&amp;O[O]&amp;"'!"&amp;ADDRESS(1, COLUMN(AH:AH), 2)&amp;":"&amp;ADDRESS(1, COLUMN(AH:AH), 2))))=0, "", IFERROR(SUMPRODUCT(SUMIF(INDIRECT("'"&amp;O[O]&amp;"'!$a:$a"),$A95,INDIRECT("'"&amp;O[O]&amp;"'!"&amp;ADDRESS(1, COLUMN(AH:AH), 2)&amp;":"&amp;ADDRESS(1, COLUMN(AH:AH), 2)))),))</f>
        <v/>
      </c>
      <c r="AK95" s="917" t="str">
        <f ca="1">IF(SUMPRODUCT(SUMIF(INDIRECT("'"&amp;O[O]&amp;"'!$a:$a"),$A95,INDIRECT("'"&amp;O[O]&amp;"'!"&amp;ADDRESS(1, COLUMN(AI:AI), 2)&amp;":"&amp;ADDRESS(1, COLUMN(AI:AI), 2))))=0, "", IFERROR(SUMPRODUCT(SUMIF(INDIRECT("'"&amp;O[O]&amp;"'!$a:$a"),$A95,INDIRECT("'"&amp;O[O]&amp;"'!"&amp;ADDRESS(1, COLUMN(AI:AI), 2)&amp;":"&amp;ADDRESS(1, COLUMN(AI:AI), 2)))),))</f>
        <v/>
      </c>
      <c r="AL95" s="919" t="str">
        <f ca="1">IF(SUMPRODUCT(SUMIF(INDIRECT("'"&amp;O[O]&amp;"'!$a:$a"),$A95,INDIRECT("'"&amp;O[O]&amp;"'!"&amp;ADDRESS(1, COLUMN(AJ:AJ), 2)&amp;":"&amp;ADDRESS(1, COLUMN(AJ:AJ), 2))))=0, "", IFERROR(SUMPRODUCT(SUMIF(INDIRECT("'"&amp;O[O]&amp;"'!$a:$a"),$A95,INDIRECT("'"&amp;O[O]&amp;"'!"&amp;ADDRESS(1, COLUMN(AJ:AJ), 2)&amp;":"&amp;ADDRESS(1, COLUMN(AJ:AJ), 2)))),))</f>
        <v/>
      </c>
    </row>
    <row r="96" spans="1:38" s="763" customFormat="1">
      <c r="A96" s="920" t="s">
        <v>688</v>
      </c>
      <c r="B96" s="921" t="s">
        <v>43</v>
      </c>
      <c r="C96" s="921"/>
      <c r="D96" s="921"/>
      <c r="E96" s="917" t="str">
        <f ca="1">IFERROR(IF(SUMPRODUCT(SUMIF(INDIRECT("'"&amp;O[O]&amp;"'!$a:$a"),$A96,INDIRECT("'"&amp;O[O]&amp;"'!"&amp;ADDRESS(1, COLUMN(F:F), 2)&amp;":"&amp;ADDRESS(1, COLUMN(F:F), 2))))=0, "", SUMPRODUCT(SUMIF(INDIRECT("'"&amp;O[O]&amp;"'!$a:$a"),$A96,INDIRECT("'"&amp;O[O]&amp;"'!"&amp;ADDRESS(1, COLUMN(F:F), 2)&amp;":"&amp;ADDRESS(1, COLUMN(F:F), 2))))),)</f>
        <v/>
      </c>
      <c r="F96" s="917" t="str">
        <f ca="1">IFERROR(IF(SUMPRODUCT(SUMIF(INDIRECT("'"&amp;O[O]&amp;"'!$a:$a"),$A96,INDIRECT("'"&amp;O[O]&amp;"'!"&amp;ADDRESS(1, COLUMN(G:G), 2)&amp;":"&amp;ADDRESS(1, COLUMN(G:G), 2))))=0, "", SUMPRODUCT(SUMIF(INDIRECT("'"&amp;O[O]&amp;"'!$a:$a"),$A96,INDIRECT("'"&amp;O[O]&amp;"'!"&amp;ADDRESS(1, COLUMN(G:G), 2)&amp;":"&amp;ADDRESS(1, COLUMN(G:G), 2))))),)</f>
        <v/>
      </c>
      <c r="G96" s="914">
        <f t="shared" ca="1" si="18"/>
        <v>100</v>
      </c>
      <c r="H96" s="917" t="str">
        <f ca="1">IFERROR(IF(SUMPRODUCT(SUMIF(INDIRECT("'"&amp;O[O]&amp;"'!$a:$a"),$A96,INDIRECT("'"&amp;O[O]&amp;"'!"&amp;ADDRESS(1, COLUMN(I:I), 2)&amp;":"&amp;ADDRESS(1, COLUMN(I:I), 2))))=0, "", SUMPRODUCT(SUMIF(INDIRECT("'"&amp;O[O]&amp;"'!$a:$a"),$A96,INDIRECT("'"&amp;O[O]&amp;"'!"&amp;ADDRESS(1, COLUMN(I:I), 2)&amp;":"&amp;ADDRESS(1, COLUMN(I:I), 2))))),)</f>
        <v/>
      </c>
      <c r="I96" s="917">
        <f ca="1">IFERROR(IF(SUMPRODUCT(SUMIF(INDIRECT("'"&amp;O[O]&amp;"'!$a:$a"),$A96,INDIRECT("'"&amp;O[O]&amp;"'!"&amp;ADDRESS(1, COLUMN(J:J), 2)&amp;":"&amp;ADDRESS(1, COLUMN(J:J), 2))))=0, "", SUMPRODUCT(SUMIF(INDIRECT("'"&amp;O[O]&amp;"'!$a:$a"),$A96,INDIRECT("'"&amp;O[O]&amp;"'!"&amp;ADDRESS(1, COLUMN(J:J), 2)&amp;":"&amp;ADDRESS(1, COLUMN(J:J), 2))))),)</f>
        <v>100</v>
      </c>
      <c r="J96" s="917" t="str">
        <f ca="1">IFERROR(IF(SUMPRODUCT(SUMIF(INDIRECT("'"&amp;O[O]&amp;"'!$a:$a"),$A96,INDIRECT("'"&amp;O[O]&amp;"'!"&amp;ADDRESS(1, COLUMN(K:K), 2)&amp;":"&amp;ADDRESS(1, COLUMN(K:K), 2))))=0, "", SUMPRODUCT(SUMIF(INDIRECT("'"&amp;O[O]&amp;"'!$a:$a"),$A96,INDIRECT("'"&amp;O[O]&amp;"'!"&amp;ADDRESS(1, COLUMN(K:K), 2)&amp;":"&amp;ADDRESS(1, COLUMN(K:K), 2))))),)</f>
        <v/>
      </c>
      <c r="K96" s="922" t="s">
        <v>776</v>
      </c>
      <c r="L96" s="922" t="s">
        <v>776</v>
      </c>
      <c r="M96" s="917" t="str">
        <f ca="1">IF(SUMPRODUCT(SUMIF(INDIRECT("'"&amp;O[O]&amp;"'!$a:$a"),$A96,INDIRECT("'"&amp;O[O]&amp;"'!"&amp;ADDRESS(1, COLUMN(L:L), 2)&amp;":"&amp;ADDRESS(1, COLUMN(L:L), 2))))=0, "", IFERROR(SUMPRODUCT(SUMIF(INDIRECT("'"&amp;O[O]&amp;"'!$a:$a"),$A96,INDIRECT("'"&amp;O[O]&amp;"'!"&amp;ADDRESS(1, COLUMN(L:L), 2)&amp;":"&amp;ADDRESS(1, COLUMN(L:L), 2)))),))</f>
        <v/>
      </c>
      <c r="N96" s="917" t="str">
        <f ca="1">IF(SUMPRODUCT(SUMIF(INDIRECT("'"&amp;O[O]&amp;"'!$a:$a"),$A96,INDIRECT("'"&amp;O[O]&amp;"'!"&amp;ADDRESS(1, COLUMN(M:M), 2)&amp;":"&amp;ADDRESS(1, COLUMN(M:M), 2))))=0, "", IFERROR(SUMPRODUCT(SUMIF(INDIRECT("'"&amp;O[O]&amp;"'!$a:$a"),$A96,INDIRECT("'"&amp;O[O]&amp;"'!"&amp;ADDRESS(1, COLUMN(M:M), 2)&amp;":"&amp;ADDRESS(1, COLUMN(M:M), 2)))),))</f>
        <v/>
      </c>
      <c r="O96" s="917" t="str">
        <f ca="1">IF(SUMPRODUCT(SUMIF(INDIRECT("'"&amp;O[O]&amp;"'!$a:$a"),$A96,INDIRECT("'"&amp;O[O]&amp;"'!"&amp;ADDRESS(1, COLUMN(N:N), 2)&amp;":"&amp;ADDRESS(1, COLUMN(N:N), 2))))=0, "", IFERROR(SUMPRODUCT(SUMIF(INDIRECT("'"&amp;O[O]&amp;"'!$a:$a"),$A96,INDIRECT("'"&amp;O[O]&amp;"'!"&amp;ADDRESS(1, COLUMN(N:N), 2)&amp;":"&amp;ADDRESS(1, COLUMN(N:N), 2)))),))</f>
        <v/>
      </c>
      <c r="P96" s="917" t="str">
        <f ca="1">IF(SUMPRODUCT(SUMIF(INDIRECT("'"&amp;O[O]&amp;"'!$a:$a"),$A96,INDIRECT("'"&amp;O[O]&amp;"'!"&amp;ADDRESS(1, COLUMN(O:O), 2)&amp;":"&amp;ADDRESS(1, COLUMN(O:O), 2))))=0, "", IFERROR(SUMPRODUCT(SUMIF(INDIRECT("'"&amp;O[O]&amp;"'!$a:$a"),$A96,INDIRECT("'"&amp;O[O]&amp;"'!"&amp;ADDRESS(1, COLUMN(O:O), 2)&amp;":"&amp;ADDRESS(1, COLUMN(O:O), 2)))),))</f>
        <v/>
      </c>
      <c r="Q96" s="917" t="str">
        <f ca="1">IF(SUMPRODUCT(SUMIF(INDIRECT("'"&amp;O[O]&amp;"'!$a:$a"),$A96,INDIRECT("'"&amp;O[O]&amp;"'!"&amp;ADDRESS(1, COLUMN(P:P), 2)&amp;":"&amp;ADDRESS(1, COLUMN(P:P), 2))))=0, "", IFERROR(SUMPRODUCT(SUMIF(INDIRECT("'"&amp;O[O]&amp;"'!$a:$a"),$A96,INDIRECT("'"&amp;O[O]&amp;"'!"&amp;ADDRESS(1, COLUMN(P:P), 2)&amp;":"&amp;ADDRESS(1, COLUMN(P:P), 2)))),))</f>
        <v/>
      </c>
      <c r="R96" s="917" t="str">
        <f ca="1">IF(SUMPRODUCT(SUMIF(INDIRECT("'"&amp;O[O]&amp;"'!$a:$a"),$A96,INDIRECT("'"&amp;O[O]&amp;"'!"&amp;ADDRESS(1, COLUMN(Q:Q), 2)&amp;":"&amp;ADDRESS(1, COLUMN(Q:Q), 2))))=0, "", IFERROR(SUMPRODUCT(SUMIF(INDIRECT("'"&amp;O[O]&amp;"'!$a:$a"),$A96,INDIRECT("'"&amp;O[O]&amp;"'!"&amp;ADDRESS(1, COLUMN(Q:Q), 2)&amp;":"&amp;ADDRESS(1, COLUMN(Q:Q), 2)))),))</f>
        <v/>
      </c>
      <c r="S96" s="917" t="str">
        <f ca="1">IF(SUMPRODUCT(SUMIF(INDIRECT("'"&amp;O[O]&amp;"'!$a:$a"),$A96,INDIRECT("'"&amp;O[O]&amp;"'!"&amp;ADDRESS(1, COLUMN(R:R), 2)&amp;":"&amp;ADDRESS(1, COLUMN(R:R), 2))))=0, "", IFERROR(SUMPRODUCT(SUMIF(INDIRECT("'"&amp;O[O]&amp;"'!$a:$a"),$A96,INDIRECT("'"&amp;O[O]&amp;"'!"&amp;ADDRESS(1, COLUMN(R:R), 2)&amp;":"&amp;ADDRESS(1, COLUMN(R:R), 2)))),))</f>
        <v/>
      </c>
      <c r="T96" s="917" t="str">
        <f ca="1">IF(SUMPRODUCT(SUMIF(INDIRECT("'"&amp;O[O]&amp;"'!$a:$a"),$A96,INDIRECT("'"&amp;O[O]&amp;"'!"&amp;ADDRESS(1, COLUMN(S:S), 2)&amp;":"&amp;ADDRESS(1, COLUMN(S:S), 2))))=0, "", IFERROR(SUMPRODUCT(SUMIF(INDIRECT("'"&amp;O[O]&amp;"'!$a:$a"),$A96,INDIRECT("'"&amp;O[O]&amp;"'!"&amp;ADDRESS(1, COLUMN(S:S), 2)&amp;":"&amp;ADDRESS(1, COLUMN(S:S), 2)))),))</f>
        <v/>
      </c>
      <c r="U96" s="917" t="str">
        <f ca="1">IF(SUMPRODUCT(SUMIF(INDIRECT("'"&amp;O[O]&amp;"'!$a:$a"),$A96,INDIRECT("'"&amp;O[O]&amp;"'!"&amp;ADDRESS(1, COLUMN(T:T), 2)&amp;":"&amp;ADDRESS(1, COLUMN(T:T), 2))))=0, "", IFERROR(SUMPRODUCT(SUMIF(INDIRECT("'"&amp;O[O]&amp;"'!$a:$a"),$A96,INDIRECT("'"&amp;O[O]&amp;"'!"&amp;ADDRESS(1, COLUMN(T:T), 2)&amp;":"&amp;ADDRESS(1, COLUMN(T:T), 2)))),))</f>
        <v/>
      </c>
      <c r="V96" s="113" t="str">
        <f t="shared" ca="1" si="19"/>
        <v/>
      </c>
      <c r="W96" s="917" t="str">
        <f ca="1">IF(SUMPRODUCT(SUMIF(INDIRECT("'"&amp;O[O]&amp;"'!$a:$a"),$A96,INDIRECT("'"&amp;O[O]&amp;"'!"&amp;ADDRESS(1, COLUMN(U:U), 2)&amp;":"&amp;ADDRESS(1, COLUMN(U:U), 2))))=0, "", IFERROR(SUMPRODUCT(SUMIF(INDIRECT("'"&amp;O[O]&amp;"'!$a:$a"),$A96,INDIRECT("'"&amp;O[O]&amp;"'!"&amp;ADDRESS(1, COLUMN(U:U), 2)&amp;":"&amp;ADDRESS(1, COLUMN(U:U), 2)))),))</f>
        <v/>
      </c>
      <c r="X96" s="917" t="str">
        <f ca="1">IF(SUMPRODUCT(SUMIF(INDIRECT("'"&amp;O[O]&amp;"'!$a:$a"),$A96,INDIRECT("'"&amp;O[O]&amp;"'!"&amp;ADDRESS(1, COLUMN(V:V), 2)&amp;":"&amp;ADDRESS(1, COLUMN(V:V), 2))))=0, "", IFERROR(SUMPRODUCT(SUMIF(INDIRECT("'"&amp;O[O]&amp;"'!$a:$a"),$A96,INDIRECT("'"&amp;O[O]&amp;"'!"&amp;ADDRESS(1, COLUMN(V:V), 2)&amp;":"&amp;ADDRESS(1, COLUMN(V:V), 2)))),))</f>
        <v/>
      </c>
      <c r="Y96" s="917" t="str">
        <f ca="1">IF(SUMPRODUCT(SUMIF(INDIRECT("'"&amp;O[O]&amp;"'!$a:$a"),$A96,INDIRECT("'"&amp;O[O]&amp;"'!"&amp;ADDRESS(1, COLUMN(W:W), 2)&amp;":"&amp;ADDRESS(1, COLUMN(W:W), 2))))=0, "", IFERROR(SUMPRODUCT(SUMIF(INDIRECT("'"&amp;O[O]&amp;"'!$a:$a"),$A96,INDIRECT("'"&amp;O[O]&amp;"'!"&amp;ADDRESS(1, COLUMN(W:W), 2)&amp;":"&amp;ADDRESS(1, COLUMN(W:W), 2)))),))</f>
        <v/>
      </c>
      <c r="Z96" s="917" t="str">
        <f ca="1">IF(SUMPRODUCT(SUMIF(INDIRECT("'"&amp;O[O]&amp;"'!$a:$a"),$A96,INDIRECT("'"&amp;O[O]&amp;"'!"&amp;ADDRESS(1, COLUMN(X:X), 2)&amp;":"&amp;ADDRESS(1, COLUMN(X:X), 2))))=0, "", IFERROR(SUMPRODUCT(SUMIF(INDIRECT("'"&amp;O[O]&amp;"'!$a:$a"),$A96,INDIRECT("'"&amp;O[O]&amp;"'!"&amp;ADDRESS(1, COLUMN(X:X), 2)&amp;":"&amp;ADDRESS(1, COLUMN(X:X), 2)))),))</f>
        <v/>
      </c>
      <c r="AA96" s="917" t="str">
        <f ca="1">IF(SUMPRODUCT(SUMIF(INDIRECT("'"&amp;O[O]&amp;"'!$a:$a"),$A96,INDIRECT("'"&amp;O[O]&amp;"'!"&amp;ADDRESS(1, COLUMN(Y:Y), 2)&amp;":"&amp;ADDRESS(1, COLUMN(Y:Y), 2))))=0, "", IFERROR(SUMPRODUCT(SUMIF(INDIRECT("'"&amp;O[O]&amp;"'!$a:$a"),$A96,INDIRECT("'"&amp;O[O]&amp;"'!"&amp;ADDRESS(1, COLUMN(Y:Y), 2)&amp;":"&amp;ADDRESS(1, COLUMN(Y:Y), 2)))),))</f>
        <v/>
      </c>
      <c r="AB96" s="917" t="str">
        <f ca="1">IF(SUMPRODUCT(SUMIF(INDIRECT("'"&amp;O[O]&amp;"'!$a:$a"),$A96,INDIRECT("'"&amp;O[O]&amp;"'!"&amp;ADDRESS(1, COLUMN(Z:Z), 2)&amp;":"&amp;ADDRESS(1, COLUMN(Z:Z), 2))))=0, "", IFERROR(SUMPRODUCT(SUMIF(INDIRECT("'"&amp;O[O]&amp;"'!$a:$a"),$A96,INDIRECT("'"&amp;O[O]&amp;"'!"&amp;ADDRESS(1, COLUMN(Z:Z), 2)&amp;":"&amp;ADDRESS(1, COLUMN(Z:Z), 2)))),))</f>
        <v/>
      </c>
      <c r="AC96" s="917" t="str">
        <f ca="1">IF(SUMPRODUCT(SUMIF(INDIRECT("'"&amp;O[O]&amp;"'!$a:$a"),$A96,INDIRECT("'"&amp;O[O]&amp;"'!"&amp;ADDRESS(1, COLUMN(AA:AA), 2)&amp;":"&amp;ADDRESS(1, COLUMN(AA:AA), 2))))=0, "", IFERROR(SUMPRODUCT(SUMIF(INDIRECT("'"&amp;O[O]&amp;"'!$a:$a"),$A96,INDIRECT("'"&amp;O[O]&amp;"'!"&amp;ADDRESS(1, COLUMN(AA:AA), 2)&amp;":"&amp;ADDRESS(1, COLUMN(AA:AA), 2)))),))</f>
        <v/>
      </c>
      <c r="AD96" s="917" t="str">
        <f ca="1">IF(SUMPRODUCT(SUMIF(INDIRECT("'"&amp;O[O]&amp;"'!$a:$a"),$A96,INDIRECT("'"&amp;O[O]&amp;"'!"&amp;ADDRESS(1, COLUMN(AB:AB), 2)&amp;":"&amp;ADDRESS(1, COLUMN(AB:AB), 2))))=0, "", IFERROR(SUMPRODUCT(SUMIF(INDIRECT("'"&amp;O[O]&amp;"'!$a:$a"),$A96,INDIRECT("'"&amp;O[O]&amp;"'!"&amp;ADDRESS(1, COLUMN(AB:AB), 2)&amp;":"&amp;ADDRESS(1, COLUMN(AB:AB), 2)))),))</f>
        <v/>
      </c>
      <c r="AE96" s="917" t="str">
        <f ca="1">IF(SUMPRODUCT(SUMIF(INDIRECT("'"&amp;O[O]&amp;"'!$a:$a"),$A96,INDIRECT("'"&amp;O[O]&amp;"'!"&amp;ADDRESS(1, COLUMN(AC:AC), 2)&amp;":"&amp;ADDRESS(1, COLUMN(AC:AC), 2))))=0, "", IFERROR(SUMPRODUCT(SUMIF(INDIRECT("'"&amp;O[O]&amp;"'!$a:$a"),$A96,INDIRECT("'"&amp;O[O]&amp;"'!"&amp;ADDRESS(1, COLUMN(AC:AC), 2)&amp;":"&amp;ADDRESS(1, COLUMN(AC:AC), 2)))),))</f>
        <v/>
      </c>
      <c r="AF96" s="917" t="str">
        <f ca="1">IF(SUMPRODUCT(SUMIF(INDIRECT("'"&amp;O[O]&amp;"'!$a:$a"),$A96,INDIRECT("'"&amp;O[O]&amp;"'!"&amp;ADDRESS(1, COLUMN(AD:AD), 2)&amp;":"&amp;ADDRESS(1, COLUMN(AD:AD), 2))))=0, "", IFERROR(SUMPRODUCT(SUMIF(INDIRECT("'"&amp;O[O]&amp;"'!$a:$a"),$A96,INDIRECT("'"&amp;O[O]&amp;"'!"&amp;ADDRESS(1, COLUMN(AD:AD), 2)&amp;":"&amp;ADDRESS(1, COLUMN(AD:AD), 2)))),))</f>
        <v/>
      </c>
      <c r="AG96" s="917" t="str">
        <f ca="1">IF(SUMPRODUCT(SUMIF(INDIRECT("'"&amp;O[O]&amp;"'!$a:$a"),$A96,INDIRECT("'"&amp;O[O]&amp;"'!"&amp;ADDRESS(1, COLUMN(AE:AE), 2)&amp;":"&amp;ADDRESS(1, COLUMN(AE:AE), 2))))=0, "", IFERROR(SUMPRODUCT(SUMIF(INDIRECT("'"&amp;O[O]&amp;"'!$a:$a"),$A96,INDIRECT("'"&amp;O[O]&amp;"'!"&amp;ADDRESS(1, COLUMN(AE:AE), 2)&amp;":"&amp;ADDRESS(1, COLUMN(AE:AE), 2)))),))</f>
        <v/>
      </c>
      <c r="AH96" s="917" t="str">
        <f ca="1">IF(SUMPRODUCT(SUMIF(INDIRECT("'"&amp;O[O]&amp;"'!$a:$a"),$A96,INDIRECT("'"&amp;O[O]&amp;"'!"&amp;ADDRESS(1, COLUMN(AF:AF), 2)&amp;":"&amp;ADDRESS(1, COLUMN(AF:AF), 2))))=0, "", IFERROR(SUMPRODUCT(SUMIF(INDIRECT("'"&amp;O[O]&amp;"'!$a:$a"),$A96,INDIRECT("'"&amp;O[O]&amp;"'!"&amp;ADDRESS(1, COLUMN(AF:AF), 2)&amp;":"&amp;ADDRESS(1, COLUMN(AF:AF), 2)))),))</f>
        <v/>
      </c>
      <c r="AI96" s="917" t="str">
        <f ca="1">IF(SUMPRODUCT(SUMIF(INDIRECT("'"&amp;O[O]&amp;"'!$a:$a"),$A96,INDIRECT("'"&amp;O[O]&amp;"'!"&amp;ADDRESS(1, COLUMN(AG:AG), 2)&amp;":"&amp;ADDRESS(1, COLUMN(AG:AG), 2))))=0, "", IFERROR(SUMPRODUCT(SUMIF(INDIRECT("'"&amp;O[O]&amp;"'!$a:$a"),$A96,INDIRECT("'"&amp;O[O]&amp;"'!"&amp;ADDRESS(1, COLUMN(AG:AG), 2)&amp;":"&amp;ADDRESS(1, COLUMN(AG:AG), 2)))),))</f>
        <v/>
      </c>
      <c r="AJ96" s="917" t="str">
        <f ca="1">IF(SUMPRODUCT(SUMIF(INDIRECT("'"&amp;O[O]&amp;"'!$a:$a"),$A96,INDIRECT("'"&amp;O[O]&amp;"'!"&amp;ADDRESS(1, COLUMN(AH:AH), 2)&amp;":"&amp;ADDRESS(1, COLUMN(AH:AH), 2))))=0, "", IFERROR(SUMPRODUCT(SUMIF(INDIRECT("'"&amp;O[O]&amp;"'!$a:$a"),$A96,INDIRECT("'"&amp;O[O]&amp;"'!"&amp;ADDRESS(1, COLUMN(AH:AH), 2)&amp;":"&amp;ADDRESS(1, COLUMN(AH:AH), 2)))),))</f>
        <v/>
      </c>
      <c r="AK96" s="917" t="str">
        <f ca="1">IF(SUMPRODUCT(SUMIF(INDIRECT("'"&amp;O[O]&amp;"'!$a:$a"),$A96,INDIRECT("'"&amp;O[O]&amp;"'!"&amp;ADDRESS(1, COLUMN(AI:AI), 2)&amp;":"&amp;ADDRESS(1, COLUMN(AI:AI), 2))))=0, "", IFERROR(SUMPRODUCT(SUMIF(INDIRECT("'"&amp;O[O]&amp;"'!$a:$a"),$A96,INDIRECT("'"&amp;O[O]&amp;"'!"&amp;ADDRESS(1, COLUMN(AI:AI), 2)&amp;":"&amp;ADDRESS(1, COLUMN(AI:AI), 2)))),))</f>
        <v/>
      </c>
      <c r="AL96" s="919" t="str">
        <f ca="1">IF(SUMPRODUCT(SUMIF(INDIRECT("'"&amp;O[O]&amp;"'!$a:$a"),$A96,INDIRECT("'"&amp;O[O]&amp;"'!"&amp;ADDRESS(1, COLUMN(AJ:AJ), 2)&amp;":"&amp;ADDRESS(1, COLUMN(AJ:AJ), 2))))=0, "", IFERROR(SUMPRODUCT(SUMIF(INDIRECT("'"&amp;O[O]&amp;"'!$a:$a"),$A96,INDIRECT("'"&amp;O[O]&amp;"'!"&amp;ADDRESS(1, COLUMN(AJ:AJ), 2)&amp;":"&amp;ADDRESS(1, COLUMN(AJ:AJ), 2)))),))</f>
        <v/>
      </c>
    </row>
    <row r="97" spans="1:38" s="763" customFormat="1">
      <c r="A97" s="920" t="s">
        <v>389</v>
      </c>
      <c r="B97" s="921" t="s">
        <v>43</v>
      </c>
      <c r="C97" s="921"/>
      <c r="D97" s="921"/>
      <c r="E97" s="917" t="str">
        <f ca="1">IFERROR(IF(SUMPRODUCT(SUMIF(INDIRECT("'"&amp;O[O]&amp;"'!$a:$a"),$A97,INDIRECT("'"&amp;O[O]&amp;"'!"&amp;ADDRESS(1, COLUMN(F:F), 2)&amp;":"&amp;ADDRESS(1, COLUMN(F:F), 2))))=0, "", SUMPRODUCT(SUMIF(INDIRECT("'"&amp;O[O]&amp;"'!$a:$a"),$A97,INDIRECT("'"&amp;O[O]&amp;"'!"&amp;ADDRESS(1, COLUMN(F:F), 2)&amp;":"&amp;ADDRESS(1, COLUMN(F:F), 2))))),)</f>
        <v/>
      </c>
      <c r="F97" s="917" t="str">
        <f ca="1">IFERROR(IF(SUMPRODUCT(SUMIF(INDIRECT("'"&amp;O[O]&amp;"'!$a:$a"),$A97,INDIRECT("'"&amp;O[O]&amp;"'!"&amp;ADDRESS(1, COLUMN(G:G), 2)&amp;":"&amp;ADDRESS(1, COLUMN(G:G), 2))))=0, "", SUMPRODUCT(SUMIF(INDIRECT("'"&amp;O[O]&amp;"'!$a:$a"),$A97,INDIRECT("'"&amp;O[O]&amp;"'!"&amp;ADDRESS(1, COLUMN(G:G), 2)&amp;":"&amp;ADDRESS(1, COLUMN(G:G), 2))))),)</f>
        <v/>
      </c>
      <c r="G97" s="914">
        <f t="shared" ca="1" si="18"/>
        <v>368</v>
      </c>
      <c r="H97" s="917" t="str">
        <f ca="1">IFERROR(IF(SUMPRODUCT(SUMIF(INDIRECT("'"&amp;O[O]&amp;"'!$a:$a"),$A97,INDIRECT("'"&amp;O[O]&amp;"'!"&amp;ADDRESS(1, COLUMN(I:I), 2)&amp;":"&amp;ADDRESS(1, COLUMN(I:I), 2))))=0, "", SUMPRODUCT(SUMIF(INDIRECT("'"&amp;O[O]&amp;"'!$a:$a"),$A97,INDIRECT("'"&amp;O[O]&amp;"'!"&amp;ADDRESS(1, COLUMN(I:I), 2)&amp;":"&amp;ADDRESS(1, COLUMN(I:I), 2))))),)</f>
        <v/>
      </c>
      <c r="I97" s="917">
        <f ca="1">IFERROR(IF(SUMPRODUCT(SUMIF(INDIRECT("'"&amp;O[O]&amp;"'!$a:$a"),$A97,INDIRECT("'"&amp;O[O]&amp;"'!"&amp;ADDRESS(1, COLUMN(J:J), 2)&amp;":"&amp;ADDRESS(1, COLUMN(J:J), 2))))=0, "", SUMPRODUCT(SUMIF(INDIRECT("'"&amp;O[O]&amp;"'!$a:$a"),$A97,INDIRECT("'"&amp;O[O]&amp;"'!"&amp;ADDRESS(1, COLUMN(J:J), 2)&amp;":"&amp;ADDRESS(1, COLUMN(J:J), 2))))),)</f>
        <v>368</v>
      </c>
      <c r="J97" s="917">
        <f ca="1">IFERROR(IF(SUMPRODUCT(SUMIF(INDIRECT("'"&amp;O[O]&amp;"'!$a:$a"),$A97,INDIRECT("'"&amp;O[O]&amp;"'!"&amp;ADDRESS(1, COLUMN(K:K), 2)&amp;":"&amp;ADDRESS(1, COLUMN(K:K), 2))))=0, "", SUMPRODUCT(SUMIF(INDIRECT("'"&amp;O[O]&amp;"'!$a:$a"),$A97,INDIRECT("'"&amp;O[O]&amp;"'!"&amp;ADDRESS(1, COLUMN(K:K), 2)&amp;":"&amp;ADDRESS(1, COLUMN(K:K), 2))))),)</f>
        <v>1752</v>
      </c>
      <c r="K97" s="922" t="s">
        <v>776</v>
      </c>
      <c r="L97" s="922" t="s">
        <v>776</v>
      </c>
      <c r="M97" s="917" t="str">
        <f ca="1">IF(SUMPRODUCT(SUMIF(INDIRECT("'"&amp;O[O]&amp;"'!$a:$a"),$A97,INDIRECT("'"&amp;O[O]&amp;"'!"&amp;ADDRESS(1, COLUMN(L:L), 2)&amp;":"&amp;ADDRESS(1, COLUMN(L:L), 2))))=0, "", IFERROR(SUMPRODUCT(SUMIF(INDIRECT("'"&amp;O[O]&amp;"'!$a:$a"),$A97,INDIRECT("'"&amp;O[O]&amp;"'!"&amp;ADDRESS(1, COLUMN(L:L), 2)&amp;":"&amp;ADDRESS(1, COLUMN(L:L), 2)))),))</f>
        <v/>
      </c>
      <c r="N97" s="917" t="str">
        <f ca="1">IF(SUMPRODUCT(SUMIF(INDIRECT("'"&amp;O[O]&amp;"'!$a:$a"),$A97,INDIRECT("'"&amp;O[O]&amp;"'!"&amp;ADDRESS(1, COLUMN(M:M), 2)&amp;":"&amp;ADDRESS(1, COLUMN(M:M), 2))))=0, "", IFERROR(SUMPRODUCT(SUMIF(INDIRECT("'"&amp;O[O]&amp;"'!$a:$a"),$A97,INDIRECT("'"&amp;O[O]&amp;"'!"&amp;ADDRESS(1, COLUMN(M:M), 2)&amp;":"&amp;ADDRESS(1, COLUMN(M:M), 2)))),))</f>
        <v/>
      </c>
      <c r="O97" s="917" t="str">
        <f ca="1">IF(SUMPRODUCT(SUMIF(INDIRECT("'"&amp;O[O]&amp;"'!$a:$a"),$A97,INDIRECT("'"&amp;O[O]&amp;"'!"&amp;ADDRESS(1, COLUMN(N:N), 2)&amp;":"&amp;ADDRESS(1, COLUMN(N:N), 2))))=0, "", IFERROR(SUMPRODUCT(SUMIF(INDIRECT("'"&amp;O[O]&amp;"'!$a:$a"),$A97,INDIRECT("'"&amp;O[O]&amp;"'!"&amp;ADDRESS(1, COLUMN(N:N), 2)&amp;":"&amp;ADDRESS(1, COLUMN(N:N), 2)))),))</f>
        <v/>
      </c>
      <c r="P97" s="917" t="str">
        <f ca="1">IF(SUMPRODUCT(SUMIF(INDIRECT("'"&amp;O[O]&amp;"'!$a:$a"),$A97,INDIRECT("'"&amp;O[O]&amp;"'!"&amp;ADDRESS(1, COLUMN(O:O), 2)&amp;":"&amp;ADDRESS(1, COLUMN(O:O), 2))))=0, "", IFERROR(SUMPRODUCT(SUMIF(INDIRECT("'"&amp;O[O]&amp;"'!$a:$a"),$A97,INDIRECT("'"&amp;O[O]&amp;"'!"&amp;ADDRESS(1, COLUMN(O:O), 2)&amp;":"&amp;ADDRESS(1, COLUMN(O:O), 2)))),))</f>
        <v/>
      </c>
      <c r="Q97" s="917" t="str">
        <f ca="1">IF(SUMPRODUCT(SUMIF(INDIRECT("'"&amp;O[O]&amp;"'!$a:$a"),$A97,INDIRECT("'"&amp;O[O]&amp;"'!"&amp;ADDRESS(1, COLUMN(P:P), 2)&amp;":"&amp;ADDRESS(1, COLUMN(P:P), 2))))=0, "", IFERROR(SUMPRODUCT(SUMIF(INDIRECT("'"&amp;O[O]&amp;"'!$a:$a"),$A97,INDIRECT("'"&amp;O[O]&amp;"'!"&amp;ADDRESS(1, COLUMN(P:P), 2)&amp;":"&amp;ADDRESS(1, COLUMN(P:P), 2)))),))</f>
        <v/>
      </c>
      <c r="R97" s="917" t="str">
        <f ca="1">IF(SUMPRODUCT(SUMIF(INDIRECT("'"&amp;O[O]&amp;"'!$a:$a"),$A97,INDIRECT("'"&amp;O[O]&amp;"'!"&amp;ADDRESS(1, COLUMN(Q:Q), 2)&amp;":"&amp;ADDRESS(1, COLUMN(Q:Q), 2))))=0, "", IFERROR(SUMPRODUCT(SUMIF(INDIRECT("'"&amp;O[O]&amp;"'!$a:$a"),$A97,INDIRECT("'"&amp;O[O]&amp;"'!"&amp;ADDRESS(1, COLUMN(Q:Q), 2)&amp;":"&amp;ADDRESS(1, COLUMN(Q:Q), 2)))),))</f>
        <v/>
      </c>
      <c r="S97" s="917" t="str">
        <f ca="1">IF(SUMPRODUCT(SUMIF(INDIRECT("'"&amp;O[O]&amp;"'!$a:$a"),$A97,INDIRECT("'"&amp;O[O]&amp;"'!"&amp;ADDRESS(1, COLUMN(R:R), 2)&amp;":"&amp;ADDRESS(1, COLUMN(R:R), 2))))=0, "", IFERROR(SUMPRODUCT(SUMIF(INDIRECT("'"&amp;O[O]&amp;"'!$a:$a"),$A97,INDIRECT("'"&amp;O[O]&amp;"'!"&amp;ADDRESS(1, COLUMN(R:R), 2)&amp;":"&amp;ADDRESS(1, COLUMN(R:R), 2)))),))</f>
        <v/>
      </c>
      <c r="T97" s="917" t="str">
        <f ca="1">IF(SUMPRODUCT(SUMIF(INDIRECT("'"&amp;O[O]&amp;"'!$a:$a"),$A97,INDIRECT("'"&amp;O[O]&amp;"'!"&amp;ADDRESS(1, COLUMN(S:S), 2)&amp;":"&amp;ADDRESS(1, COLUMN(S:S), 2))))=0, "", IFERROR(SUMPRODUCT(SUMIF(INDIRECT("'"&amp;O[O]&amp;"'!$a:$a"),$A97,INDIRECT("'"&amp;O[O]&amp;"'!"&amp;ADDRESS(1, COLUMN(S:S), 2)&amp;":"&amp;ADDRESS(1, COLUMN(S:S), 2)))),))</f>
        <v/>
      </c>
      <c r="U97" s="917" t="str">
        <f ca="1">IF(SUMPRODUCT(SUMIF(INDIRECT("'"&amp;O[O]&amp;"'!$a:$a"),$A97,INDIRECT("'"&amp;O[O]&amp;"'!"&amp;ADDRESS(1, COLUMN(T:T), 2)&amp;":"&amp;ADDRESS(1, COLUMN(T:T), 2))))=0, "", IFERROR(SUMPRODUCT(SUMIF(INDIRECT("'"&amp;O[O]&amp;"'!$a:$a"),$A97,INDIRECT("'"&amp;O[O]&amp;"'!"&amp;ADDRESS(1, COLUMN(T:T), 2)&amp;":"&amp;ADDRESS(1, COLUMN(T:T), 2)))),))</f>
        <v/>
      </c>
      <c r="V97" s="113" t="str">
        <f t="shared" ca="1" si="19"/>
        <v/>
      </c>
      <c r="W97" s="917" t="str">
        <f ca="1">IF(SUMPRODUCT(SUMIF(INDIRECT("'"&amp;O[O]&amp;"'!$a:$a"),$A97,INDIRECT("'"&amp;O[O]&amp;"'!"&amp;ADDRESS(1, COLUMN(U:U), 2)&amp;":"&amp;ADDRESS(1, COLUMN(U:U), 2))))=0, "", IFERROR(SUMPRODUCT(SUMIF(INDIRECT("'"&amp;O[O]&amp;"'!$a:$a"),$A97,INDIRECT("'"&amp;O[O]&amp;"'!"&amp;ADDRESS(1, COLUMN(U:U), 2)&amp;":"&amp;ADDRESS(1, COLUMN(U:U), 2)))),))</f>
        <v/>
      </c>
      <c r="X97" s="917" t="str">
        <f ca="1">IF(SUMPRODUCT(SUMIF(INDIRECT("'"&amp;O[O]&amp;"'!$a:$a"),$A97,INDIRECT("'"&amp;O[O]&amp;"'!"&amp;ADDRESS(1, COLUMN(V:V), 2)&amp;":"&amp;ADDRESS(1, COLUMN(V:V), 2))))=0, "", IFERROR(SUMPRODUCT(SUMIF(INDIRECT("'"&amp;O[O]&amp;"'!$a:$a"),$A97,INDIRECT("'"&amp;O[O]&amp;"'!"&amp;ADDRESS(1, COLUMN(V:V), 2)&amp;":"&amp;ADDRESS(1, COLUMN(V:V), 2)))),))</f>
        <v/>
      </c>
      <c r="Y97" s="917" t="str">
        <f ca="1">IF(SUMPRODUCT(SUMIF(INDIRECT("'"&amp;O[O]&amp;"'!$a:$a"),$A97,INDIRECT("'"&amp;O[O]&amp;"'!"&amp;ADDRESS(1, COLUMN(W:W), 2)&amp;":"&amp;ADDRESS(1, COLUMN(W:W), 2))))=0, "", IFERROR(SUMPRODUCT(SUMIF(INDIRECT("'"&amp;O[O]&amp;"'!$a:$a"),$A97,INDIRECT("'"&amp;O[O]&amp;"'!"&amp;ADDRESS(1, COLUMN(W:W), 2)&amp;":"&amp;ADDRESS(1, COLUMN(W:W), 2)))),))</f>
        <v/>
      </c>
      <c r="Z97" s="917" t="str">
        <f ca="1">IF(SUMPRODUCT(SUMIF(INDIRECT("'"&amp;O[O]&amp;"'!$a:$a"),$A97,INDIRECT("'"&amp;O[O]&amp;"'!"&amp;ADDRESS(1, COLUMN(X:X), 2)&amp;":"&amp;ADDRESS(1, COLUMN(X:X), 2))))=0, "", IFERROR(SUMPRODUCT(SUMIF(INDIRECT("'"&amp;O[O]&amp;"'!$a:$a"),$A97,INDIRECT("'"&amp;O[O]&amp;"'!"&amp;ADDRESS(1, COLUMN(X:X), 2)&amp;":"&amp;ADDRESS(1, COLUMN(X:X), 2)))),))</f>
        <v/>
      </c>
      <c r="AA97" s="917" t="str">
        <f ca="1">IF(SUMPRODUCT(SUMIF(INDIRECT("'"&amp;O[O]&amp;"'!$a:$a"),$A97,INDIRECT("'"&amp;O[O]&amp;"'!"&amp;ADDRESS(1, COLUMN(Y:Y), 2)&amp;":"&amp;ADDRESS(1, COLUMN(Y:Y), 2))))=0, "", IFERROR(SUMPRODUCT(SUMIF(INDIRECT("'"&amp;O[O]&amp;"'!$a:$a"),$A97,INDIRECT("'"&amp;O[O]&amp;"'!"&amp;ADDRESS(1, COLUMN(Y:Y), 2)&amp;":"&amp;ADDRESS(1, COLUMN(Y:Y), 2)))),))</f>
        <v/>
      </c>
      <c r="AB97" s="917" t="str">
        <f ca="1">IF(SUMPRODUCT(SUMIF(INDIRECT("'"&amp;O[O]&amp;"'!$a:$a"),$A97,INDIRECT("'"&amp;O[O]&amp;"'!"&amp;ADDRESS(1, COLUMN(Z:Z), 2)&amp;":"&amp;ADDRESS(1, COLUMN(Z:Z), 2))))=0, "", IFERROR(SUMPRODUCT(SUMIF(INDIRECT("'"&amp;O[O]&amp;"'!$a:$a"),$A97,INDIRECT("'"&amp;O[O]&amp;"'!"&amp;ADDRESS(1, COLUMN(Z:Z), 2)&amp;":"&amp;ADDRESS(1, COLUMN(Z:Z), 2)))),))</f>
        <v/>
      </c>
      <c r="AC97" s="917" t="str">
        <f ca="1">IF(SUMPRODUCT(SUMIF(INDIRECT("'"&amp;O[O]&amp;"'!$a:$a"),$A97,INDIRECT("'"&amp;O[O]&amp;"'!"&amp;ADDRESS(1, COLUMN(AA:AA), 2)&amp;":"&amp;ADDRESS(1, COLUMN(AA:AA), 2))))=0, "", IFERROR(SUMPRODUCT(SUMIF(INDIRECT("'"&amp;O[O]&amp;"'!$a:$a"),$A97,INDIRECT("'"&amp;O[O]&amp;"'!"&amp;ADDRESS(1, COLUMN(AA:AA), 2)&amp;":"&amp;ADDRESS(1, COLUMN(AA:AA), 2)))),))</f>
        <v/>
      </c>
      <c r="AD97" s="917" t="str">
        <f ca="1">IF(SUMPRODUCT(SUMIF(INDIRECT("'"&amp;O[O]&amp;"'!$a:$a"),$A97,INDIRECT("'"&amp;O[O]&amp;"'!"&amp;ADDRESS(1, COLUMN(AB:AB), 2)&amp;":"&amp;ADDRESS(1, COLUMN(AB:AB), 2))))=0, "", IFERROR(SUMPRODUCT(SUMIF(INDIRECT("'"&amp;O[O]&amp;"'!$a:$a"),$A97,INDIRECT("'"&amp;O[O]&amp;"'!"&amp;ADDRESS(1, COLUMN(AB:AB), 2)&amp;":"&amp;ADDRESS(1, COLUMN(AB:AB), 2)))),))</f>
        <v/>
      </c>
      <c r="AE97" s="917" t="str">
        <f ca="1">IF(SUMPRODUCT(SUMIF(INDIRECT("'"&amp;O[O]&amp;"'!$a:$a"),$A97,INDIRECT("'"&amp;O[O]&amp;"'!"&amp;ADDRESS(1, COLUMN(AC:AC), 2)&amp;":"&amp;ADDRESS(1, COLUMN(AC:AC), 2))))=0, "", IFERROR(SUMPRODUCT(SUMIF(INDIRECT("'"&amp;O[O]&amp;"'!$a:$a"),$A97,INDIRECT("'"&amp;O[O]&amp;"'!"&amp;ADDRESS(1, COLUMN(AC:AC), 2)&amp;":"&amp;ADDRESS(1, COLUMN(AC:AC), 2)))),))</f>
        <v/>
      </c>
      <c r="AF97" s="917" t="str">
        <f ca="1">IF(SUMPRODUCT(SUMIF(INDIRECT("'"&amp;O[O]&amp;"'!$a:$a"),$A97,INDIRECT("'"&amp;O[O]&amp;"'!"&amp;ADDRESS(1, COLUMN(AD:AD), 2)&amp;":"&amp;ADDRESS(1, COLUMN(AD:AD), 2))))=0, "", IFERROR(SUMPRODUCT(SUMIF(INDIRECT("'"&amp;O[O]&amp;"'!$a:$a"),$A97,INDIRECT("'"&amp;O[O]&amp;"'!"&amp;ADDRESS(1, COLUMN(AD:AD), 2)&amp;":"&amp;ADDRESS(1, COLUMN(AD:AD), 2)))),))</f>
        <v/>
      </c>
      <c r="AG97" s="917">
        <f ca="1">IF(SUMPRODUCT(SUMIF(INDIRECT("'"&amp;O[O]&amp;"'!$a:$a"),$A97,INDIRECT("'"&amp;O[O]&amp;"'!"&amp;ADDRESS(1, COLUMN(AE:AE), 2)&amp;":"&amp;ADDRESS(1, COLUMN(AE:AE), 2))))=0, "", IFERROR(SUMPRODUCT(SUMIF(INDIRECT("'"&amp;O[O]&amp;"'!$a:$a"),$A97,INDIRECT("'"&amp;O[O]&amp;"'!"&amp;ADDRESS(1, COLUMN(AE:AE), 2)&amp;":"&amp;ADDRESS(1, COLUMN(AE:AE), 2)))),))</f>
        <v>1702</v>
      </c>
      <c r="AH97" s="917" t="str">
        <f ca="1">IF(SUMPRODUCT(SUMIF(INDIRECT("'"&amp;O[O]&amp;"'!$a:$a"),$A97,INDIRECT("'"&amp;O[O]&amp;"'!"&amp;ADDRESS(1, COLUMN(AF:AF), 2)&amp;":"&amp;ADDRESS(1, COLUMN(AF:AF), 2))))=0, "", IFERROR(SUMPRODUCT(SUMIF(INDIRECT("'"&amp;O[O]&amp;"'!$a:$a"),$A97,INDIRECT("'"&amp;O[O]&amp;"'!"&amp;ADDRESS(1, COLUMN(AF:AF), 2)&amp;":"&amp;ADDRESS(1, COLUMN(AF:AF), 2)))),))</f>
        <v/>
      </c>
      <c r="AI97" s="917">
        <f ca="1">IF(SUMPRODUCT(SUMIF(INDIRECT("'"&amp;O[O]&amp;"'!$a:$a"),$A97,INDIRECT("'"&amp;O[O]&amp;"'!"&amp;ADDRESS(1, COLUMN(AG:AG), 2)&amp;":"&amp;ADDRESS(1, COLUMN(AG:AG), 2))))=0, "", IFERROR(SUMPRODUCT(SUMIF(INDIRECT("'"&amp;O[O]&amp;"'!$a:$a"),$A97,INDIRECT("'"&amp;O[O]&amp;"'!"&amp;ADDRESS(1, COLUMN(AG:AG), 2)&amp;":"&amp;ADDRESS(1, COLUMN(AG:AG), 2)))),))</f>
        <v>50</v>
      </c>
      <c r="AJ97" s="917" t="str">
        <f ca="1">IF(SUMPRODUCT(SUMIF(INDIRECT("'"&amp;O[O]&amp;"'!$a:$a"),$A97,INDIRECT("'"&amp;O[O]&amp;"'!"&amp;ADDRESS(1, COLUMN(AH:AH), 2)&amp;":"&amp;ADDRESS(1, COLUMN(AH:AH), 2))))=0, "", IFERROR(SUMPRODUCT(SUMIF(INDIRECT("'"&amp;O[O]&amp;"'!$a:$a"),$A97,INDIRECT("'"&amp;O[O]&amp;"'!"&amp;ADDRESS(1, COLUMN(AH:AH), 2)&amp;":"&amp;ADDRESS(1, COLUMN(AH:AH), 2)))),))</f>
        <v/>
      </c>
      <c r="AK97" s="917" t="str">
        <f ca="1">IF(SUMPRODUCT(SUMIF(INDIRECT("'"&amp;O[O]&amp;"'!$a:$a"),$A97,INDIRECT("'"&amp;O[O]&amp;"'!"&amp;ADDRESS(1, COLUMN(AI:AI), 2)&amp;":"&amp;ADDRESS(1, COLUMN(AI:AI), 2))))=0, "", IFERROR(SUMPRODUCT(SUMIF(INDIRECT("'"&amp;O[O]&amp;"'!$a:$a"),$A97,INDIRECT("'"&amp;O[O]&amp;"'!"&amp;ADDRESS(1, COLUMN(AI:AI), 2)&amp;":"&amp;ADDRESS(1, COLUMN(AI:AI), 2)))),))</f>
        <v/>
      </c>
      <c r="AL97" s="919" t="str">
        <f ca="1">IF(SUMPRODUCT(SUMIF(INDIRECT("'"&amp;O[O]&amp;"'!$a:$a"),$A97,INDIRECT("'"&amp;O[O]&amp;"'!"&amp;ADDRESS(1, COLUMN(AJ:AJ), 2)&amp;":"&amp;ADDRESS(1, COLUMN(AJ:AJ), 2))))=0, "", IFERROR(SUMPRODUCT(SUMIF(INDIRECT("'"&amp;O[O]&amp;"'!$a:$a"),$A97,INDIRECT("'"&amp;O[O]&amp;"'!"&amp;ADDRESS(1, COLUMN(AJ:AJ), 2)&amp;":"&amp;ADDRESS(1, COLUMN(AJ:AJ), 2)))),))</f>
        <v/>
      </c>
    </row>
    <row r="98" spans="1:38" s="763" customFormat="1">
      <c r="A98" s="920" t="s">
        <v>453</v>
      </c>
      <c r="B98" s="921" t="s">
        <v>43</v>
      </c>
      <c r="C98" s="921"/>
      <c r="D98" s="921"/>
      <c r="E98" s="917" t="str">
        <f ca="1">IFERROR(IF(SUMPRODUCT(SUMIF(INDIRECT("'"&amp;O[O]&amp;"'!$a:$a"),$A98,INDIRECT("'"&amp;O[O]&amp;"'!"&amp;ADDRESS(1, COLUMN(F:F), 2)&amp;":"&amp;ADDRESS(1, COLUMN(F:F), 2))))=0, "", SUMPRODUCT(SUMIF(INDIRECT("'"&amp;O[O]&amp;"'!$a:$a"),$A98,INDIRECT("'"&amp;O[O]&amp;"'!"&amp;ADDRESS(1, COLUMN(F:F), 2)&amp;":"&amp;ADDRESS(1, COLUMN(F:F), 2))))),)</f>
        <v/>
      </c>
      <c r="F98" s="917" t="str">
        <f ca="1">IFERROR(IF(SUMPRODUCT(SUMIF(INDIRECT("'"&amp;O[O]&amp;"'!$a:$a"),$A98,INDIRECT("'"&amp;O[O]&amp;"'!"&amp;ADDRESS(1, COLUMN(G:G), 2)&amp;":"&amp;ADDRESS(1, COLUMN(G:G), 2))))=0, "", SUMPRODUCT(SUMIF(INDIRECT("'"&amp;O[O]&amp;"'!$a:$a"),$A98,INDIRECT("'"&amp;O[O]&amp;"'!"&amp;ADDRESS(1, COLUMN(G:G), 2)&amp;":"&amp;ADDRESS(1, COLUMN(G:G), 2))))),)</f>
        <v/>
      </c>
      <c r="G98" s="914">
        <f t="shared" ca="1" si="18"/>
        <v>15</v>
      </c>
      <c r="H98" s="917">
        <f ca="1">IFERROR(IF(SUMPRODUCT(SUMIF(INDIRECT("'"&amp;O[O]&amp;"'!$a:$a"),$A98,INDIRECT("'"&amp;O[O]&amp;"'!"&amp;ADDRESS(1, COLUMN(I:I), 2)&amp;":"&amp;ADDRESS(1, COLUMN(I:I), 2))))=0, "", SUMPRODUCT(SUMIF(INDIRECT("'"&amp;O[O]&amp;"'!$a:$a"),$A98,INDIRECT("'"&amp;O[O]&amp;"'!"&amp;ADDRESS(1, COLUMN(I:I), 2)&amp;":"&amp;ADDRESS(1, COLUMN(I:I), 2))))),)</f>
        <v>15</v>
      </c>
      <c r="I98" s="917" t="str">
        <f ca="1">IFERROR(IF(SUMPRODUCT(SUMIF(INDIRECT("'"&amp;O[O]&amp;"'!$a:$a"),$A98,INDIRECT("'"&amp;O[O]&amp;"'!"&amp;ADDRESS(1, COLUMN(J:J), 2)&amp;":"&amp;ADDRESS(1, COLUMN(J:J), 2))))=0, "", SUMPRODUCT(SUMIF(INDIRECT("'"&amp;O[O]&amp;"'!$a:$a"),$A98,INDIRECT("'"&amp;O[O]&amp;"'!"&amp;ADDRESS(1, COLUMN(J:J), 2)&amp;":"&amp;ADDRESS(1, COLUMN(J:J), 2))))),)</f>
        <v/>
      </c>
      <c r="J98" s="917" t="str">
        <f ca="1">IFERROR(IF(SUMPRODUCT(SUMIF(INDIRECT("'"&amp;O[O]&amp;"'!$a:$a"),$A98,INDIRECT("'"&amp;O[O]&amp;"'!"&amp;ADDRESS(1, COLUMN(K:K), 2)&amp;":"&amp;ADDRESS(1, COLUMN(K:K), 2))))=0, "", SUMPRODUCT(SUMIF(INDIRECT("'"&amp;O[O]&amp;"'!$a:$a"),$A98,INDIRECT("'"&amp;O[O]&amp;"'!"&amp;ADDRESS(1, COLUMN(K:K), 2)&amp;":"&amp;ADDRESS(1, COLUMN(K:K), 2))))),)</f>
        <v/>
      </c>
      <c r="K98" s="922" t="s">
        <v>776</v>
      </c>
      <c r="L98" s="922" t="s">
        <v>776</v>
      </c>
      <c r="M98" s="917" t="str">
        <f ca="1">IF(SUMPRODUCT(SUMIF(INDIRECT("'"&amp;O[O]&amp;"'!$a:$a"),$A98,INDIRECT("'"&amp;O[O]&amp;"'!"&amp;ADDRESS(1, COLUMN(L:L), 2)&amp;":"&amp;ADDRESS(1, COLUMN(L:L), 2))))=0, "", IFERROR(SUMPRODUCT(SUMIF(INDIRECT("'"&amp;O[O]&amp;"'!$a:$a"),$A98,INDIRECT("'"&amp;O[O]&amp;"'!"&amp;ADDRESS(1, COLUMN(L:L), 2)&amp;":"&amp;ADDRESS(1, COLUMN(L:L), 2)))),))</f>
        <v/>
      </c>
      <c r="N98" s="917" t="str">
        <f ca="1">IF(SUMPRODUCT(SUMIF(INDIRECT("'"&amp;O[O]&amp;"'!$a:$a"),$A98,INDIRECT("'"&amp;O[O]&amp;"'!"&amp;ADDRESS(1, COLUMN(M:M), 2)&amp;":"&amp;ADDRESS(1, COLUMN(M:M), 2))))=0, "", IFERROR(SUMPRODUCT(SUMIF(INDIRECT("'"&amp;O[O]&amp;"'!$a:$a"),$A98,INDIRECT("'"&amp;O[O]&amp;"'!"&amp;ADDRESS(1, COLUMN(M:M), 2)&amp;":"&amp;ADDRESS(1, COLUMN(M:M), 2)))),))</f>
        <v/>
      </c>
      <c r="O98" s="917" t="str">
        <f ca="1">IF(SUMPRODUCT(SUMIF(INDIRECT("'"&amp;O[O]&amp;"'!$a:$a"),$A98,INDIRECT("'"&amp;O[O]&amp;"'!"&amp;ADDRESS(1, COLUMN(N:N), 2)&amp;":"&amp;ADDRESS(1, COLUMN(N:N), 2))))=0, "", IFERROR(SUMPRODUCT(SUMIF(INDIRECT("'"&amp;O[O]&amp;"'!$a:$a"),$A98,INDIRECT("'"&amp;O[O]&amp;"'!"&amp;ADDRESS(1, COLUMN(N:N), 2)&amp;":"&amp;ADDRESS(1, COLUMN(N:N), 2)))),))</f>
        <v/>
      </c>
      <c r="P98" s="917" t="str">
        <f ca="1">IF(SUMPRODUCT(SUMIF(INDIRECT("'"&amp;O[O]&amp;"'!$a:$a"),$A98,INDIRECT("'"&amp;O[O]&amp;"'!"&amp;ADDRESS(1, COLUMN(O:O), 2)&amp;":"&amp;ADDRESS(1, COLUMN(O:O), 2))))=0, "", IFERROR(SUMPRODUCT(SUMIF(INDIRECT("'"&amp;O[O]&amp;"'!$a:$a"),$A98,INDIRECT("'"&amp;O[O]&amp;"'!"&amp;ADDRESS(1, COLUMN(O:O), 2)&amp;":"&amp;ADDRESS(1, COLUMN(O:O), 2)))),))</f>
        <v/>
      </c>
      <c r="Q98" s="917" t="str">
        <f ca="1">IF(SUMPRODUCT(SUMIF(INDIRECT("'"&amp;O[O]&amp;"'!$a:$a"),$A98,INDIRECT("'"&amp;O[O]&amp;"'!"&amp;ADDRESS(1, COLUMN(P:P), 2)&amp;":"&amp;ADDRESS(1, COLUMN(P:P), 2))))=0, "", IFERROR(SUMPRODUCT(SUMIF(INDIRECT("'"&amp;O[O]&amp;"'!$a:$a"),$A98,INDIRECT("'"&amp;O[O]&amp;"'!"&amp;ADDRESS(1, COLUMN(P:P), 2)&amp;":"&amp;ADDRESS(1, COLUMN(P:P), 2)))),))</f>
        <v/>
      </c>
      <c r="R98" s="917" t="str">
        <f ca="1">IF(SUMPRODUCT(SUMIF(INDIRECT("'"&amp;O[O]&amp;"'!$a:$a"),$A98,INDIRECT("'"&amp;O[O]&amp;"'!"&amp;ADDRESS(1, COLUMN(Q:Q), 2)&amp;":"&amp;ADDRESS(1, COLUMN(Q:Q), 2))))=0, "", IFERROR(SUMPRODUCT(SUMIF(INDIRECT("'"&amp;O[O]&amp;"'!$a:$a"),$A98,INDIRECT("'"&amp;O[O]&amp;"'!"&amp;ADDRESS(1, COLUMN(Q:Q), 2)&amp;":"&amp;ADDRESS(1, COLUMN(Q:Q), 2)))),))</f>
        <v/>
      </c>
      <c r="S98" s="917" t="str">
        <f ca="1">IF(SUMPRODUCT(SUMIF(INDIRECT("'"&amp;O[O]&amp;"'!$a:$a"),$A98,INDIRECT("'"&amp;O[O]&amp;"'!"&amp;ADDRESS(1, COLUMN(R:R), 2)&amp;":"&amp;ADDRESS(1, COLUMN(R:R), 2))))=0, "", IFERROR(SUMPRODUCT(SUMIF(INDIRECT("'"&amp;O[O]&amp;"'!$a:$a"),$A98,INDIRECT("'"&amp;O[O]&amp;"'!"&amp;ADDRESS(1, COLUMN(R:R), 2)&amp;":"&amp;ADDRESS(1, COLUMN(R:R), 2)))),))</f>
        <v/>
      </c>
      <c r="T98" s="917" t="str">
        <f ca="1">IF(SUMPRODUCT(SUMIF(INDIRECT("'"&amp;O[O]&amp;"'!$a:$a"),$A98,INDIRECT("'"&amp;O[O]&amp;"'!"&amp;ADDRESS(1, COLUMN(S:S), 2)&amp;":"&amp;ADDRESS(1, COLUMN(S:S), 2))))=0, "", IFERROR(SUMPRODUCT(SUMIF(INDIRECT("'"&amp;O[O]&amp;"'!$a:$a"),$A98,INDIRECT("'"&amp;O[O]&amp;"'!"&amp;ADDRESS(1, COLUMN(S:S), 2)&amp;":"&amp;ADDRESS(1, COLUMN(S:S), 2)))),))</f>
        <v/>
      </c>
      <c r="U98" s="917" t="str">
        <f ca="1">IF(SUMPRODUCT(SUMIF(INDIRECT("'"&amp;O[O]&amp;"'!$a:$a"),$A98,INDIRECT("'"&amp;O[O]&amp;"'!"&amp;ADDRESS(1, COLUMN(T:T), 2)&amp;":"&amp;ADDRESS(1, COLUMN(T:T), 2))))=0, "", IFERROR(SUMPRODUCT(SUMIF(INDIRECT("'"&amp;O[O]&amp;"'!$a:$a"),$A98,INDIRECT("'"&amp;O[O]&amp;"'!"&amp;ADDRESS(1, COLUMN(T:T), 2)&amp;":"&amp;ADDRESS(1, COLUMN(T:T), 2)))),))</f>
        <v/>
      </c>
      <c r="V98" s="113" t="str">
        <f t="shared" ca="1" si="19"/>
        <v/>
      </c>
      <c r="W98" s="917" t="str">
        <f ca="1">IF(SUMPRODUCT(SUMIF(INDIRECT("'"&amp;O[O]&amp;"'!$a:$a"),$A98,INDIRECT("'"&amp;O[O]&amp;"'!"&amp;ADDRESS(1, COLUMN(U:U), 2)&amp;":"&amp;ADDRESS(1, COLUMN(U:U), 2))))=0, "", IFERROR(SUMPRODUCT(SUMIF(INDIRECT("'"&amp;O[O]&amp;"'!$a:$a"),$A98,INDIRECT("'"&amp;O[O]&amp;"'!"&amp;ADDRESS(1, COLUMN(U:U), 2)&amp;":"&amp;ADDRESS(1, COLUMN(U:U), 2)))),))</f>
        <v/>
      </c>
      <c r="X98" s="917" t="str">
        <f ca="1">IF(SUMPRODUCT(SUMIF(INDIRECT("'"&amp;O[O]&amp;"'!$a:$a"),$A98,INDIRECT("'"&amp;O[O]&amp;"'!"&amp;ADDRESS(1, COLUMN(V:V), 2)&amp;":"&amp;ADDRESS(1, COLUMN(V:V), 2))))=0, "", IFERROR(SUMPRODUCT(SUMIF(INDIRECT("'"&amp;O[O]&amp;"'!$a:$a"),$A98,INDIRECT("'"&amp;O[O]&amp;"'!"&amp;ADDRESS(1, COLUMN(V:V), 2)&amp;":"&amp;ADDRESS(1, COLUMN(V:V), 2)))),))</f>
        <v/>
      </c>
      <c r="Y98" s="917" t="str">
        <f ca="1">IF(SUMPRODUCT(SUMIF(INDIRECT("'"&amp;O[O]&amp;"'!$a:$a"),$A98,INDIRECT("'"&amp;O[O]&amp;"'!"&amp;ADDRESS(1, COLUMN(W:W), 2)&amp;":"&amp;ADDRESS(1, COLUMN(W:W), 2))))=0, "", IFERROR(SUMPRODUCT(SUMIF(INDIRECT("'"&amp;O[O]&amp;"'!$a:$a"),$A98,INDIRECT("'"&amp;O[O]&amp;"'!"&amp;ADDRESS(1, COLUMN(W:W), 2)&amp;":"&amp;ADDRESS(1, COLUMN(W:W), 2)))),))</f>
        <v/>
      </c>
      <c r="Z98" s="917" t="str">
        <f ca="1">IF(SUMPRODUCT(SUMIF(INDIRECT("'"&amp;O[O]&amp;"'!$a:$a"),$A98,INDIRECT("'"&amp;O[O]&amp;"'!"&amp;ADDRESS(1, COLUMN(X:X), 2)&amp;":"&amp;ADDRESS(1, COLUMN(X:X), 2))))=0, "", IFERROR(SUMPRODUCT(SUMIF(INDIRECT("'"&amp;O[O]&amp;"'!$a:$a"),$A98,INDIRECT("'"&amp;O[O]&amp;"'!"&amp;ADDRESS(1, COLUMN(X:X), 2)&amp;":"&amp;ADDRESS(1, COLUMN(X:X), 2)))),))</f>
        <v/>
      </c>
      <c r="AA98" s="917" t="str">
        <f ca="1">IF(SUMPRODUCT(SUMIF(INDIRECT("'"&amp;O[O]&amp;"'!$a:$a"),$A98,INDIRECT("'"&amp;O[O]&amp;"'!"&amp;ADDRESS(1, COLUMN(Y:Y), 2)&amp;":"&amp;ADDRESS(1, COLUMN(Y:Y), 2))))=0, "", IFERROR(SUMPRODUCT(SUMIF(INDIRECT("'"&amp;O[O]&amp;"'!$a:$a"),$A98,INDIRECT("'"&amp;O[O]&amp;"'!"&amp;ADDRESS(1, COLUMN(Y:Y), 2)&amp;":"&amp;ADDRESS(1, COLUMN(Y:Y), 2)))),))</f>
        <v/>
      </c>
      <c r="AB98" s="917" t="str">
        <f ca="1">IF(SUMPRODUCT(SUMIF(INDIRECT("'"&amp;O[O]&amp;"'!$a:$a"),$A98,INDIRECT("'"&amp;O[O]&amp;"'!"&amp;ADDRESS(1, COLUMN(Z:Z), 2)&amp;":"&amp;ADDRESS(1, COLUMN(Z:Z), 2))))=0, "", IFERROR(SUMPRODUCT(SUMIF(INDIRECT("'"&amp;O[O]&amp;"'!$a:$a"),$A98,INDIRECT("'"&amp;O[O]&amp;"'!"&amp;ADDRESS(1, COLUMN(Z:Z), 2)&amp;":"&amp;ADDRESS(1, COLUMN(Z:Z), 2)))),))</f>
        <v/>
      </c>
      <c r="AC98" s="917" t="str">
        <f ca="1">IF(SUMPRODUCT(SUMIF(INDIRECT("'"&amp;O[O]&amp;"'!$a:$a"),$A98,INDIRECT("'"&amp;O[O]&amp;"'!"&amp;ADDRESS(1, COLUMN(AA:AA), 2)&amp;":"&amp;ADDRESS(1, COLUMN(AA:AA), 2))))=0, "", IFERROR(SUMPRODUCT(SUMIF(INDIRECT("'"&amp;O[O]&amp;"'!$a:$a"),$A98,INDIRECT("'"&amp;O[O]&amp;"'!"&amp;ADDRESS(1, COLUMN(AA:AA), 2)&amp;":"&amp;ADDRESS(1, COLUMN(AA:AA), 2)))),))</f>
        <v/>
      </c>
      <c r="AD98" s="917" t="str">
        <f ca="1">IF(SUMPRODUCT(SUMIF(INDIRECT("'"&amp;O[O]&amp;"'!$a:$a"),$A98,INDIRECT("'"&amp;O[O]&amp;"'!"&amp;ADDRESS(1, COLUMN(AB:AB), 2)&amp;":"&amp;ADDRESS(1, COLUMN(AB:AB), 2))))=0, "", IFERROR(SUMPRODUCT(SUMIF(INDIRECT("'"&amp;O[O]&amp;"'!$a:$a"),$A98,INDIRECT("'"&amp;O[O]&amp;"'!"&amp;ADDRESS(1, COLUMN(AB:AB), 2)&amp;":"&amp;ADDRESS(1, COLUMN(AB:AB), 2)))),))</f>
        <v/>
      </c>
      <c r="AE98" s="917" t="str">
        <f ca="1">IF(SUMPRODUCT(SUMIF(INDIRECT("'"&amp;O[O]&amp;"'!$a:$a"),$A98,INDIRECT("'"&amp;O[O]&amp;"'!"&amp;ADDRESS(1, COLUMN(AC:AC), 2)&amp;":"&amp;ADDRESS(1, COLUMN(AC:AC), 2))))=0, "", IFERROR(SUMPRODUCT(SUMIF(INDIRECT("'"&amp;O[O]&amp;"'!$a:$a"),$A98,INDIRECT("'"&amp;O[O]&amp;"'!"&amp;ADDRESS(1, COLUMN(AC:AC), 2)&amp;":"&amp;ADDRESS(1, COLUMN(AC:AC), 2)))),))</f>
        <v/>
      </c>
      <c r="AF98" s="917" t="str">
        <f ca="1">IF(SUMPRODUCT(SUMIF(INDIRECT("'"&amp;O[O]&amp;"'!$a:$a"),$A98,INDIRECT("'"&amp;O[O]&amp;"'!"&amp;ADDRESS(1, COLUMN(AD:AD), 2)&amp;":"&amp;ADDRESS(1, COLUMN(AD:AD), 2))))=0, "", IFERROR(SUMPRODUCT(SUMIF(INDIRECT("'"&amp;O[O]&amp;"'!$a:$a"),$A98,INDIRECT("'"&amp;O[O]&amp;"'!"&amp;ADDRESS(1, COLUMN(AD:AD), 2)&amp;":"&amp;ADDRESS(1, COLUMN(AD:AD), 2)))),))</f>
        <v/>
      </c>
      <c r="AG98" s="917" t="str">
        <f ca="1">IF(SUMPRODUCT(SUMIF(INDIRECT("'"&amp;O[O]&amp;"'!$a:$a"),$A98,INDIRECT("'"&amp;O[O]&amp;"'!"&amp;ADDRESS(1, COLUMN(AE:AE), 2)&amp;":"&amp;ADDRESS(1, COLUMN(AE:AE), 2))))=0, "", IFERROR(SUMPRODUCT(SUMIF(INDIRECT("'"&amp;O[O]&amp;"'!$a:$a"),$A98,INDIRECT("'"&amp;O[O]&amp;"'!"&amp;ADDRESS(1, COLUMN(AE:AE), 2)&amp;":"&amp;ADDRESS(1, COLUMN(AE:AE), 2)))),))</f>
        <v/>
      </c>
      <c r="AH98" s="917" t="str">
        <f ca="1">IF(SUMPRODUCT(SUMIF(INDIRECT("'"&amp;O[O]&amp;"'!$a:$a"),$A98,INDIRECT("'"&amp;O[O]&amp;"'!"&amp;ADDRESS(1, COLUMN(AF:AF), 2)&amp;":"&amp;ADDRESS(1, COLUMN(AF:AF), 2))))=0, "", IFERROR(SUMPRODUCT(SUMIF(INDIRECT("'"&amp;O[O]&amp;"'!$a:$a"),$A98,INDIRECT("'"&amp;O[O]&amp;"'!"&amp;ADDRESS(1, COLUMN(AF:AF), 2)&amp;":"&amp;ADDRESS(1, COLUMN(AF:AF), 2)))),))</f>
        <v/>
      </c>
      <c r="AI98" s="917" t="str">
        <f ca="1">IF(SUMPRODUCT(SUMIF(INDIRECT("'"&amp;O[O]&amp;"'!$a:$a"),$A98,INDIRECT("'"&amp;O[O]&amp;"'!"&amp;ADDRESS(1, COLUMN(AG:AG), 2)&amp;":"&amp;ADDRESS(1, COLUMN(AG:AG), 2))))=0, "", IFERROR(SUMPRODUCT(SUMIF(INDIRECT("'"&amp;O[O]&amp;"'!$a:$a"),$A98,INDIRECT("'"&amp;O[O]&amp;"'!"&amp;ADDRESS(1, COLUMN(AG:AG), 2)&amp;":"&amp;ADDRESS(1, COLUMN(AG:AG), 2)))),))</f>
        <v/>
      </c>
      <c r="AJ98" s="917" t="str">
        <f ca="1">IF(SUMPRODUCT(SUMIF(INDIRECT("'"&amp;O[O]&amp;"'!$a:$a"),$A98,INDIRECT("'"&amp;O[O]&amp;"'!"&amp;ADDRESS(1, COLUMN(AH:AH), 2)&amp;":"&amp;ADDRESS(1, COLUMN(AH:AH), 2))))=0, "", IFERROR(SUMPRODUCT(SUMIF(INDIRECT("'"&amp;O[O]&amp;"'!$a:$a"),$A98,INDIRECT("'"&amp;O[O]&amp;"'!"&amp;ADDRESS(1, COLUMN(AH:AH), 2)&amp;":"&amp;ADDRESS(1, COLUMN(AH:AH), 2)))),))</f>
        <v/>
      </c>
      <c r="AK98" s="917" t="str">
        <f ca="1">IF(SUMPRODUCT(SUMIF(INDIRECT("'"&amp;O[O]&amp;"'!$a:$a"),$A98,INDIRECT("'"&amp;O[O]&amp;"'!"&amp;ADDRESS(1, COLUMN(AI:AI), 2)&amp;":"&amp;ADDRESS(1, COLUMN(AI:AI), 2))))=0, "", IFERROR(SUMPRODUCT(SUMIF(INDIRECT("'"&amp;O[O]&amp;"'!$a:$a"),$A98,INDIRECT("'"&amp;O[O]&amp;"'!"&amp;ADDRESS(1, COLUMN(AI:AI), 2)&amp;":"&amp;ADDRESS(1, COLUMN(AI:AI), 2)))),))</f>
        <v/>
      </c>
      <c r="AL98" s="919" t="str">
        <f ca="1">IF(SUMPRODUCT(SUMIF(INDIRECT("'"&amp;O[O]&amp;"'!$a:$a"),$A98,INDIRECT("'"&amp;O[O]&amp;"'!"&amp;ADDRESS(1, COLUMN(AJ:AJ), 2)&amp;":"&amp;ADDRESS(1, COLUMN(AJ:AJ), 2))))=0, "", IFERROR(SUMPRODUCT(SUMIF(INDIRECT("'"&amp;O[O]&amp;"'!$a:$a"),$A98,INDIRECT("'"&amp;O[O]&amp;"'!"&amp;ADDRESS(1, COLUMN(AJ:AJ), 2)&amp;":"&amp;ADDRESS(1, COLUMN(AJ:AJ), 2)))),))</f>
        <v/>
      </c>
    </row>
    <row r="99" spans="1:38" s="763" customFormat="1">
      <c r="A99" s="920" t="s">
        <v>517</v>
      </c>
      <c r="B99" s="921" t="s">
        <v>350</v>
      </c>
      <c r="C99" s="921"/>
      <c r="D99" s="921"/>
      <c r="E99" s="917">
        <f ca="1">IFERROR(IF(SUMPRODUCT(SUMIF(INDIRECT("'"&amp;O[O]&amp;"'!$a:$a"),$A99,INDIRECT("'"&amp;O[O]&amp;"'!"&amp;ADDRESS(1, COLUMN(F:F), 2)&amp;":"&amp;ADDRESS(1, COLUMN(F:F), 2))))=0, "", SUMPRODUCT(SUMIF(INDIRECT("'"&amp;O[O]&amp;"'!$a:$a"),$A99,INDIRECT("'"&amp;O[O]&amp;"'!"&amp;ADDRESS(1, COLUMN(F:F), 2)&amp;":"&amp;ADDRESS(1, COLUMN(F:F), 2))))),)</f>
        <v>6000</v>
      </c>
      <c r="F99" s="917" t="str">
        <f ca="1">IFERROR(IF(SUMPRODUCT(SUMIF(INDIRECT("'"&amp;O[O]&amp;"'!$a:$a"),$A99,INDIRECT("'"&amp;O[O]&amp;"'!"&amp;ADDRESS(1, COLUMN(G:G), 2)&amp;":"&amp;ADDRESS(1, COLUMN(G:G), 2))))=0, "", SUMPRODUCT(SUMIF(INDIRECT("'"&amp;O[O]&amp;"'!$a:$a"),$A99,INDIRECT("'"&amp;O[O]&amp;"'!"&amp;ADDRESS(1, COLUMN(G:G), 2)&amp;":"&amp;ADDRESS(1, COLUMN(G:G), 2))))),)</f>
        <v/>
      </c>
      <c r="G99" s="914" t="str">
        <f t="shared" ca="1" si="18"/>
        <v/>
      </c>
      <c r="H99" s="917" t="str">
        <f ca="1">IFERROR(IF(SUMPRODUCT(SUMIF(INDIRECT("'"&amp;O[O]&amp;"'!$a:$a"),$A99,INDIRECT("'"&amp;O[O]&amp;"'!"&amp;ADDRESS(1, COLUMN(I:I), 2)&amp;":"&amp;ADDRESS(1, COLUMN(I:I), 2))))=0, "", SUMPRODUCT(SUMIF(INDIRECT("'"&amp;O[O]&amp;"'!$a:$a"),$A99,INDIRECT("'"&amp;O[O]&amp;"'!"&amp;ADDRESS(1, COLUMN(I:I), 2)&amp;":"&amp;ADDRESS(1, COLUMN(I:I), 2))))),)</f>
        <v/>
      </c>
      <c r="I99" s="917" t="str">
        <f ca="1">IFERROR(IF(SUMPRODUCT(SUMIF(INDIRECT("'"&amp;O[O]&amp;"'!$a:$a"),$A99,INDIRECT("'"&amp;O[O]&amp;"'!"&amp;ADDRESS(1, COLUMN(J:J), 2)&amp;":"&amp;ADDRESS(1, COLUMN(J:J), 2))))=0, "", SUMPRODUCT(SUMIF(INDIRECT("'"&amp;O[O]&amp;"'!$a:$a"),$A99,INDIRECT("'"&amp;O[O]&amp;"'!"&amp;ADDRESS(1, COLUMN(J:J), 2)&amp;":"&amp;ADDRESS(1, COLUMN(J:J), 2))))),)</f>
        <v/>
      </c>
      <c r="J99" s="917">
        <f ca="1">IFERROR(IF(SUMPRODUCT(SUMIF(INDIRECT("'"&amp;O[O]&amp;"'!$a:$a"),$A99,INDIRECT("'"&amp;O[O]&amp;"'!"&amp;ADDRESS(1, COLUMN(K:K), 2)&amp;":"&amp;ADDRESS(1, COLUMN(K:K), 2))))=0, "", SUMPRODUCT(SUMIF(INDIRECT("'"&amp;O[O]&amp;"'!$a:$a"),$A99,INDIRECT("'"&amp;O[O]&amp;"'!"&amp;ADDRESS(1, COLUMN(K:K), 2)&amp;":"&amp;ADDRESS(1, COLUMN(K:K), 2))))),)</f>
        <v>1</v>
      </c>
      <c r="K99" s="922" t="s">
        <v>776</v>
      </c>
      <c r="L99" s="922" t="s">
        <v>776</v>
      </c>
      <c r="M99" s="917" t="str">
        <f ca="1">IF(SUMPRODUCT(SUMIF(INDIRECT("'"&amp;O[O]&amp;"'!$a:$a"),$A99,INDIRECT("'"&amp;O[O]&amp;"'!"&amp;ADDRESS(1, COLUMN(L:L), 2)&amp;":"&amp;ADDRESS(1, COLUMN(L:L), 2))))=0, "", IFERROR(SUMPRODUCT(SUMIF(INDIRECT("'"&amp;O[O]&amp;"'!$a:$a"),$A99,INDIRECT("'"&amp;O[O]&amp;"'!"&amp;ADDRESS(1, COLUMN(L:L), 2)&amp;":"&amp;ADDRESS(1, COLUMN(L:L), 2)))),))</f>
        <v/>
      </c>
      <c r="N99" s="917" t="str">
        <f ca="1">IF(SUMPRODUCT(SUMIF(INDIRECT("'"&amp;O[O]&amp;"'!$a:$a"),$A99,INDIRECT("'"&amp;O[O]&amp;"'!"&amp;ADDRESS(1, COLUMN(M:M), 2)&amp;":"&amp;ADDRESS(1, COLUMN(M:M), 2))))=0, "", IFERROR(SUMPRODUCT(SUMIF(INDIRECT("'"&amp;O[O]&amp;"'!$a:$a"),$A99,INDIRECT("'"&amp;O[O]&amp;"'!"&amp;ADDRESS(1, COLUMN(M:M), 2)&amp;":"&amp;ADDRESS(1, COLUMN(M:M), 2)))),))</f>
        <v/>
      </c>
      <c r="O99" s="917" t="str">
        <f ca="1">IF(SUMPRODUCT(SUMIF(INDIRECT("'"&amp;O[O]&amp;"'!$a:$a"),$A99,INDIRECT("'"&amp;O[O]&amp;"'!"&amp;ADDRESS(1, COLUMN(N:N), 2)&amp;":"&amp;ADDRESS(1, COLUMN(N:N), 2))))=0, "", IFERROR(SUMPRODUCT(SUMIF(INDIRECT("'"&amp;O[O]&amp;"'!$a:$a"),$A99,INDIRECT("'"&amp;O[O]&amp;"'!"&amp;ADDRESS(1, COLUMN(N:N), 2)&amp;":"&amp;ADDRESS(1, COLUMN(N:N), 2)))),))</f>
        <v/>
      </c>
      <c r="P99" s="917" t="str">
        <f ca="1">IF(SUMPRODUCT(SUMIF(INDIRECT("'"&amp;O[O]&amp;"'!$a:$a"),$A99,INDIRECT("'"&amp;O[O]&amp;"'!"&amp;ADDRESS(1, COLUMN(O:O), 2)&amp;":"&amp;ADDRESS(1, COLUMN(O:O), 2))))=0, "", IFERROR(SUMPRODUCT(SUMIF(INDIRECT("'"&amp;O[O]&amp;"'!$a:$a"),$A99,INDIRECT("'"&amp;O[O]&amp;"'!"&amp;ADDRESS(1, COLUMN(O:O), 2)&amp;":"&amp;ADDRESS(1, COLUMN(O:O), 2)))),))</f>
        <v/>
      </c>
      <c r="Q99" s="917">
        <f ca="1">IF(SUMPRODUCT(SUMIF(INDIRECT("'"&amp;O[O]&amp;"'!$a:$a"),$A99,INDIRECT("'"&amp;O[O]&amp;"'!"&amp;ADDRESS(1, COLUMN(P:P), 2)&amp;":"&amp;ADDRESS(1, COLUMN(P:P), 2))))=0, "", IFERROR(SUMPRODUCT(SUMIF(INDIRECT("'"&amp;O[O]&amp;"'!$a:$a"),$A99,INDIRECT("'"&amp;O[O]&amp;"'!"&amp;ADDRESS(1, COLUMN(P:P), 2)&amp;":"&amp;ADDRESS(1, COLUMN(P:P), 2)))),))</f>
        <v>1</v>
      </c>
      <c r="R99" s="917" t="str">
        <f ca="1">IF(SUMPRODUCT(SUMIF(INDIRECT("'"&amp;O[O]&amp;"'!$a:$a"),$A99,INDIRECT("'"&amp;O[O]&amp;"'!"&amp;ADDRESS(1, COLUMN(Q:Q), 2)&amp;":"&amp;ADDRESS(1, COLUMN(Q:Q), 2))))=0, "", IFERROR(SUMPRODUCT(SUMIF(INDIRECT("'"&amp;O[O]&amp;"'!$a:$a"),$A99,INDIRECT("'"&amp;O[O]&amp;"'!"&amp;ADDRESS(1, COLUMN(Q:Q), 2)&amp;":"&amp;ADDRESS(1, COLUMN(Q:Q), 2)))),))</f>
        <v/>
      </c>
      <c r="S99" s="917" t="str">
        <f ca="1">IF(SUMPRODUCT(SUMIF(INDIRECT("'"&amp;O[O]&amp;"'!$a:$a"),$A99,INDIRECT("'"&amp;O[O]&amp;"'!"&amp;ADDRESS(1, COLUMN(R:R), 2)&amp;":"&amp;ADDRESS(1, COLUMN(R:R), 2))))=0, "", IFERROR(SUMPRODUCT(SUMIF(INDIRECT("'"&amp;O[O]&amp;"'!$a:$a"),$A99,INDIRECT("'"&amp;O[O]&amp;"'!"&amp;ADDRESS(1, COLUMN(R:R), 2)&amp;":"&amp;ADDRESS(1, COLUMN(R:R), 2)))),))</f>
        <v/>
      </c>
      <c r="T99" s="917" t="str">
        <f ca="1">IF(SUMPRODUCT(SUMIF(INDIRECT("'"&amp;O[O]&amp;"'!$a:$a"),$A99,INDIRECT("'"&amp;O[O]&amp;"'!"&amp;ADDRESS(1, COLUMN(S:S), 2)&amp;":"&amp;ADDRESS(1, COLUMN(S:S), 2))))=0, "", IFERROR(SUMPRODUCT(SUMIF(INDIRECT("'"&amp;O[O]&amp;"'!$a:$a"),$A99,INDIRECT("'"&amp;O[O]&amp;"'!"&amp;ADDRESS(1, COLUMN(S:S), 2)&amp;":"&amp;ADDRESS(1, COLUMN(S:S), 2)))),))</f>
        <v/>
      </c>
      <c r="U99" s="917" t="str">
        <f ca="1">IF(SUMPRODUCT(SUMIF(INDIRECT("'"&amp;O[O]&amp;"'!$a:$a"),$A99,INDIRECT("'"&amp;O[O]&amp;"'!"&amp;ADDRESS(1, COLUMN(T:T), 2)&amp;":"&amp;ADDRESS(1, COLUMN(T:T), 2))))=0, "", IFERROR(SUMPRODUCT(SUMIF(INDIRECT("'"&amp;O[O]&amp;"'!$a:$a"),$A99,INDIRECT("'"&amp;O[O]&amp;"'!"&amp;ADDRESS(1, COLUMN(T:T), 2)&amp;":"&amp;ADDRESS(1, COLUMN(T:T), 2)))),))</f>
        <v/>
      </c>
      <c r="V99" s="113" t="str">
        <f t="shared" ca="1" si="19"/>
        <v/>
      </c>
      <c r="W99" s="917" t="str">
        <f ca="1">IF(SUMPRODUCT(SUMIF(INDIRECT("'"&amp;O[O]&amp;"'!$a:$a"),$A99,INDIRECT("'"&amp;O[O]&amp;"'!"&amp;ADDRESS(1, COLUMN(U:U), 2)&amp;":"&amp;ADDRESS(1, COLUMN(U:U), 2))))=0, "", IFERROR(SUMPRODUCT(SUMIF(INDIRECT("'"&amp;O[O]&amp;"'!$a:$a"),$A99,INDIRECT("'"&amp;O[O]&amp;"'!"&amp;ADDRESS(1, COLUMN(U:U), 2)&amp;":"&amp;ADDRESS(1, COLUMN(U:U), 2)))),))</f>
        <v/>
      </c>
      <c r="X99" s="917" t="str">
        <f ca="1">IF(SUMPRODUCT(SUMIF(INDIRECT("'"&amp;O[O]&amp;"'!$a:$a"),$A99,INDIRECT("'"&amp;O[O]&amp;"'!"&amp;ADDRESS(1, COLUMN(V:V), 2)&amp;":"&amp;ADDRESS(1, COLUMN(V:V), 2))))=0, "", IFERROR(SUMPRODUCT(SUMIF(INDIRECT("'"&amp;O[O]&amp;"'!$a:$a"),$A99,INDIRECT("'"&amp;O[O]&amp;"'!"&amp;ADDRESS(1, COLUMN(V:V), 2)&amp;":"&amp;ADDRESS(1, COLUMN(V:V), 2)))),))</f>
        <v/>
      </c>
      <c r="Y99" s="917" t="str">
        <f ca="1">IF(SUMPRODUCT(SUMIF(INDIRECT("'"&amp;O[O]&amp;"'!$a:$a"),$A99,INDIRECT("'"&amp;O[O]&amp;"'!"&amp;ADDRESS(1, COLUMN(W:W), 2)&amp;":"&amp;ADDRESS(1, COLUMN(W:W), 2))))=0, "", IFERROR(SUMPRODUCT(SUMIF(INDIRECT("'"&amp;O[O]&amp;"'!$a:$a"),$A99,INDIRECT("'"&amp;O[O]&amp;"'!"&amp;ADDRESS(1, COLUMN(W:W), 2)&amp;":"&amp;ADDRESS(1, COLUMN(W:W), 2)))),))</f>
        <v/>
      </c>
      <c r="Z99" s="917" t="str">
        <f ca="1">IF(SUMPRODUCT(SUMIF(INDIRECT("'"&amp;O[O]&amp;"'!$a:$a"),$A99,INDIRECT("'"&amp;O[O]&amp;"'!"&amp;ADDRESS(1, COLUMN(X:X), 2)&amp;":"&amp;ADDRESS(1, COLUMN(X:X), 2))))=0, "", IFERROR(SUMPRODUCT(SUMIF(INDIRECT("'"&amp;O[O]&amp;"'!$a:$a"),$A99,INDIRECT("'"&amp;O[O]&amp;"'!"&amp;ADDRESS(1, COLUMN(X:X), 2)&amp;":"&amp;ADDRESS(1, COLUMN(X:X), 2)))),))</f>
        <v/>
      </c>
      <c r="AA99" s="917" t="str">
        <f ca="1">IF(SUMPRODUCT(SUMIF(INDIRECT("'"&amp;O[O]&amp;"'!$a:$a"),$A99,INDIRECT("'"&amp;O[O]&amp;"'!"&amp;ADDRESS(1, COLUMN(Y:Y), 2)&amp;":"&amp;ADDRESS(1, COLUMN(Y:Y), 2))))=0, "", IFERROR(SUMPRODUCT(SUMIF(INDIRECT("'"&amp;O[O]&amp;"'!$a:$a"),$A99,INDIRECT("'"&amp;O[O]&amp;"'!"&amp;ADDRESS(1, COLUMN(Y:Y), 2)&amp;":"&amp;ADDRESS(1, COLUMN(Y:Y), 2)))),))</f>
        <v/>
      </c>
      <c r="AB99" s="917" t="str">
        <f ca="1">IF(SUMPRODUCT(SUMIF(INDIRECT("'"&amp;O[O]&amp;"'!$a:$a"),$A99,INDIRECT("'"&amp;O[O]&amp;"'!"&amp;ADDRESS(1, COLUMN(Z:Z), 2)&amp;":"&amp;ADDRESS(1, COLUMN(Z:Z), 2))))=0, "", IFERROR(SUMPRODUCT(SUMIF(INDIRECT("'"&amp;O[O]&amp;"'!$a:$a"),$A99,INDIRECT("'"&amp;O[O]&amp;"'!"&amp;ADDRESS(1, COLUMN(Z:Z), 2)&amp;":"&amp;ADDRESS(1, COLUMN(Z:Z), 2)))),))</f>
        <v/>
      </c>
      <c r="AC99" s="917" t="str">
        <f ca="1">IF(SUMPRODUCT(SUMIF(INDIRECT("'"&amp;O[O]&amp;"'!$a:$a"),$A99,INDIRECT("'"&amp;O[O]&amp;"'!"&amp;ADDRESS(1, COLUMN(AA:AA), 2)&amp;":"&amp;ADDRESS(1, COLUMN(AA:AA), 2))))=0, "", IFERROR(SUMPRODUCT(SUMIF(INDIRECT("'"&amp;O[O]&amp;"'!$a:$a"),$A99,INDIRECT("'"&amp;O[O]&amp;"'!"&amp;ADDRESS(1, COLUMN(AA:AA), 2)&amp;":"&amp;ADDRESS(1, COLUMN(AA:AA), 2)))),))</f>
        <v/>
      </c>
      <c r="AD99" s="917" t="str">
        <f ca="1">IF(SUMPRODUCT(SUMIF(INDIRECT("'"&amp;O[O]&amp;"'!$a:$a"),$A99,INDIRECT("'"&amp;O[O]&amp;"'!"&amp;ADDRESS(1, COLUMN(AB:AB), 2)&amp;":"&amp;ADDRESS(1, COLUMN(AB:AB), 2))))=0, "", IFERROR(SUMPRODUCT(SUMIF(INDIRECT("'"&amp;O[O]&amp;"'!$a:$a"),$A99,INDIRECT("'"&amp;O[O]&amp;"'!"&amp;ADDRESS(1, COLUMN(AB:AB), 2)&amp;":"&amp;ADDRESS(1, COLUMN(AB:AB), 2)))),))</f>
        <v/>
      </c>
      <c r="AE99" s="917" t="str">
        <f ca="1">IF(SUMPRODUCT(SUMIF(INDIRECT("'"&amp;O[O]&amp;"'!$a:$a"),$A99,INDIRECT("'"&amp;O[O]&amp;"'!"&amp;ADDRESS(1, COLUMN(AC:AC), 2)&amp;":"&amp;ADDRESS(1, COLUMN(AC:AC), 2))))=0, "", IFERROR(SUMPRODUCT(SUMIF(INDIRECT("'"&amp;O[O]&amp;"'!$a:$a"),$A99,INDIRECT("'"&amp;O[O]&amp;"'!"&amp;ADDRESS(1, COLUMN(AC:AC), 2)&amp;":"&amp;ADDRESS(1, COLUMN(AC:AC), 2)))),))</f>
        <v/>
      </c>
      <c r="AF99" s="917" t="str">
        <f ca="1">IF(SUMPRODUCT(SUMIF(INDIRECT("'"&amp;O[O]&amp;"'!$a:$a"),$A99,INDIRECT("'"&amp;O[O]&amp;"'!"&amp;ADDRESS(1, COLUMN(AD:AD), 2)&amp;":"&amp;ADDRESS(1, COLUMN(AD:AD), 2))))=0, "", IFERROR(SUMPRODUCT(SUMIF(INDIRECT("'"&amp;O[O]&amp;"'!$a:$a"),$A99,INDIRECT("'"&amp;O[O]&amp;"'!"&amp;ADDRESS(1, COLUMN(AD:AD), 2)&amp;":"&amp;ADDRESS(1, COLUMN(AD:AD), 2)))),))</f>
        <v/>
      </c>
      <c r="AG99" s="917" t="str">
        <f ca="1">IF(SUMPRODUCT(SUMIF(INDIRECT("'"&amp;O[O]&amp;"'!$a:$a"),$A99,INDIRECT("'"&amp;O[O]&amp;"'!"&amp;ADDRESS(1, COLUMN(AE:AE), 2)&amp;":"&amp;ADDRESS(1, COLUMN(AE:AE), 2))))=0, "", IFERROR(SUMPRODUCT(SUMIF(INDIRECT("'"&amp;O[O]&amp;"'!$a:$a"),$A99,INDIRECT("'"&amp;O[O]&amp;"'!"&amp;ADDRESS(1, COLUMN(AE:AE), 2)&amp;":"&amp;ADDRESS(1, COLUMN(AE:AE), 2)))),))</f>
        <v/>
      </c>
      <c r="AH99" s="917" t="str">
        <f ca="1">IF(SUMPRODUCT(SUMIF(INDIRECT("'"&amp;O[O]&amp;"'!$a:$a"),$A99,INDIRECT("'"&amp;O[O]&amp;"'!"&amp;ADDRESS(1, COLUMN(AF:AF), 2)&amp;":"&amp;ADDRESS(1, COLUMN(AF:AF), 2))))=0, "", IFERROR(SUMPRODUCT(SUMIF(INDIRECT("'"&amp;O[O]&amp;"'!$a:$a"),$A99,INDIRECT("'"&amp;O[O]&amp;"'!"&amp;ADDRESS(1, COLUMN(AF:AF), 2)&amp;":"&amp;ADDRESS(1, COLUMN(AF:AF), 2)))),))</f>
        <v/>
      </c>
      <c r="AI99" s="917" t="str">
        <f ca="1">IF(SUMPRODUCT(SUMIF(INDIRECT("'"&amp;O[O]&amp;"'!$a:$a"),$A99,INDIRECT("'"&amp;O[O]&amp;"'!"&amp;ADDRESS(1, COLUMN(AG:AG), 2)&amp;":"&amp;ADDRESS(1, COLUMN(AG:AG), 2))))=0, "", IFERROR(SUMPRODUCT(SUMIF(INDIRECT("'"&amp;O[O]&amp;"'!$a:$a"),$A99,INDIRECT("'"&amp;O[O]&amp;"'!"&amp;ADDRESS(1, COLUMN(AG:AG), 2)&amp;":"&amp;ADDRESS(1, COLUMN(AG:AG), 2)))),))</f>
        <v/>
      </c>
      <c r="AJ99" s="917" t="str">
        <f ca="1">IF(SUMPRODUCT(SUMIF(INDIRECT("'"&amp;O[O]&amp;"'!$a:$a"),$A99,INDIRECT("'"&amp;O[O]&amp;"'!"&amp;ADDRESS(1, COLUMN(AH:AH), 2)&amp;":"&amp;ADDRESS(1, COLUMN(AH:AH), 2))))=0, "", IFERROR(SUMPRODUCT(SUMIF(INDIRECT("'"&amp;O[O]&amp;"'!$a:$a"),$A99,INDIRECT("'"&amp;O[O]&amp;"'!"&amp;ADDRESS(1, COLUMN(AH:AH), 2)&amp;":"&amp;ADDRESS(1, COLUMN(AH:AH), 2)))),))</f>
        <v/>
      </c>
      <c r="AK99" s="917" t="str">
        <f ca="1">IF(SUMPRODUCT(SUMIF(INDIRECT("'"&amp;O[O]&amp;"'!$a:$a"),$A99,INDIRECT("'"&amp;O[O]&amp;"'!"&amp;ADDRESS(1, COLUMN(AI:AI), 2)&amp;":"&amp;ADDRESS(1, COLUMN(AI:AI), 2))))=0, "", IFERROR(SUMPRODUCT(SUMIF(INDIRECT("'"&amp;O[O]&amp;"'!$a:$a"),$A99,INDIRECT("'"&amp;O[O]&amp;"'!"&amp;ADDRESS(1, COLUMN(AI:AI), 2)&amp;":"&amp;ADDRESS(1, COLUMN(AI:AI), 2)))),))</f>
        <v/>
      </c>
      <c r="AL99" s="919" t="str">
        <f ca="1">IF(SUMPRODUCT(SUMIF(INDIRECT("'"&amp;O[O]&amp;"'!$a:$a"),$A99,INDIRECT("'"&amp;O[O]&amp;"'!"&amp;ADDRESS(1, COLUMN(AJ:AJ), 2)&amp;":"&amp;ADDRESS(1, COLUMN(AJ:AJ), 2))))=0, "", IFERROR(SUMPRODUCT(SUMIF(INDIRECT("'"&amp;O[O]&amp;"'!$a:$a"),$A99,INDIRECT("'"&amp;O[O]&amp;"'!"&amp;ADDRESS(1, COLUMN(AJ:AJ), 2)&amp;":"&amp;ADDRESS(1, COLUMN(AJ:AJ), 2)))),))</f>
        <v/>
      </c>
    </row>
    <row r="100" spans="1:38" s="763" customFormat="1">
      <c r="A100" s="920" t="s">
        <v>56</v>
      </c>
      <c r="B100" s="921" t="s">
        <v>45</v>
      </c>
      <c r="C100" s="921"/>
      <c r="D100" s="921"/>
      <c r="E100" s="917" t="str">
        <f ca="1">IFERROR(IF(SUMPRODUCT(SUMIF(INDIRECT("'"&amp;O[O]&amp;"'!$a:$a"),$A100,INDIRECT("'"&amp;O[O]&amp;"'!"&amp;ADDRESS(1, COLUMN(F:F), 2)&amp;":"&amp;ADDRESS(1, COLUMN(F:F), 2))))=0, "", SUMPRODUCT(SUMIF(INDIRECT("'"&amp;O[O]&amp;"'!$a:$a"),$A100,INDIRECT("'"&amp;O[O]&amp;"'!"&amp;ADDRESS(1, COLUMN(F:F), 2)&amp;":"&amp;ADDRESS(1, COLUMN(F:F), 2))))),)</f>
        <v/>
      </c>
      <c r="F100" s="917" t="str">
        <f ca="1">IFERROR(IF(SUMPRODUCT(SUMIF(INDIRECT("'"&amp;O[O]&amp;"'!$a:$a"),$A100,INDIRECT("'"&amp;O[O]&amp;"'!"&amp;ADDRESS(1, COLUMN(G:G), 2)&amp;":"&amp;ADDRESS(1, COLUMN(G:G), 2))))=0, "", SUMPRODUCT(SUMIF(INDIRECT("'"&amp;O[O]&amp;"'!$a:$a"),$A100,INDIRECT("'"&amp;O[O]&amp;"'!"&amp;ADDRESS(1, COLUMN(G:G), 2)&amp;":"&amp;ADDRESS(1, COLUMN(G:G), 2))))),)</f>
        <v/>
      </c>
      <c r="G100" s="914">
        <f t="shared" ca="1" si="18"/>
        <v>1</v>
      </c>
      <c r="H100" s="917">
        <f ca="1">IFERROR(IF(SUMPRODUCT(SUMIF(INDIRECT("'"&amp;O[O]&amp;"'!$a:$a"),$A100,INDIRECT("'"&amp;O[O]&amp;"'!"&amp;ADDRESS(1, COLUMN(I:I), 2)&amp;":"&amp;ADDRESS(1, COLUMN(I:I), 2))))=0, "", SUMPRODUCT(SUMIF(INDIRECT("'"&amp;O[O]&amp;"'!$a:$a"),$A100,INDIRECT("'"&amp;O[O]&amp;"'!"&amp;ADDRESS(1, COLUMN(I:I), 2)&amp;":"&amp;ADDRESS(1, COLUMN(I:I), 2))))),)</f>
        <v>1</v>
      </c>
      <c r="I100" s="917" t="str">
        <f ca="1">IFERROR(IF(SUMPRODUCT(SUMIF(INDIRECT("'"&amp;O[O]&amp;"'!$a:$a"),$A100,INDIRECT("'"&amp;O[O]&amp;"'!"&amp;ADDRESS(1, COLUMN(J:J), 2)&amp;":"&amp;ADDRESS(1, COLUMN(J:J), 2))))=0, "", SUMPRODUCT(SUMIF(INDIRECT("'"&amp;O[O]&amp;"'!$a:$a"),$A100,INDIRECT("'"&amp;O[O]&amp;"'!"&amp;ADDRESS(1, COLUMN(J:J), 2)&amp;":"&amp;ADDRESS(1, COLUMN(J:J), 2))))),)</f>
        <v/>
      </c>
      <c r="J100" s="917">
        <f ca="1">IFERROR(IF(SUMPRODUCT(SUMIF(INDIRECT("'"&amp;O[O]&amp;"'!$a:$a"),$A100,INDIRECT("'"&amp;O[O]&amp;"'!"&amp;ADDRESS(1, COLUMN(K:K), 2)&amp;":"&amp;ADDRESS(1, COLUMN(K:K), 2))))=0, "", SUMPRODUCT(SUMIF(INDIRECT("'"&amp;O[O]&amp;"'!$a:$a"),$A100,INDIRECT("'"&amp;O[O]&amp;"'!"&amp;ADDRESS(1, COLUMN(K:K), 2)&amp;":"&amp;ADDRESS(1, COLUMN(K:K), 2))))),)</f>
        <v>2</v>
      </c>
      <c r="K100" s="922" t="s">
        <v>776</v>
      </c>
      <c r="L100" s="922" t="s">
        <v>776</v>
      </c>
      <c r="M100" s="917" t="str">
        <f ca="1">IF(SUMPRODUCT(SUMIF(INDIRECT("'"&amp;O[O]&amp;"'!$a:$a"),$A100,INDIRECT("'"&amp;O[O]&amp;"'!"&amp;ADDRESS(1, COLUMN(L:L), 2)&amp;":"&amp;ADDRESS(1, COLUMN(L:L), 2))))=0, "", IFERROR(SUMPRODUCT(SUMIF(INDIRECT("'"&amp;O[O]&amp;"'!$a:$a"),$A100,INDIRECT("'"&amp;O[O]&amp;"'!"&amp;ADDRESS(1, COLUMN(L:L), 2)&amp;":"&amp;ADDRESS(1, COLUMN(L:L), 2)))),))</f>
        <v/>
      </c>
      <c r="N100" s="917" t="str">
        <f ca="1">IF(SUMPRODUCT(SUMIF(INDIRECT("'"&amp;O[O]&amp;"'!$a:$a"),$A100,INDIRECT("'"&amp;O[O]&amp;"'!"&amp;ADDRESS(1, COLUMN(M:M), 2)&amp;":"&amp;ADDRESS(1, COLUMN(M:M), 2))))=0, "", IFERROR(SUMPRODUCT(SUMIF(INDIRECT("'"&amp;O[O]&amp;"'!$a:$a"),$A100,INDIRECT("'"&amp;O[O]&amp;"'!"&amp;ADDRESS(1, COLUMN(M:M), 2)&amp;":"&amp;ADDRESS(1, COLUMN(M:M), 2)))),))</f>
        <v/>
      </c>
      <c r="O100" s="917" t="str">
        <f ca="1">IF(SUMPRODUCT(SUMIF(INDIRECT("'"&amp;O[O]&amp;"'!$a:$a"),$A100,INDIRECT("'"&amp;O[O]&amp;"'!"&amp;ADDRESS(1, COLUMN(N:N), 2)&amp;":"&amp;ADDRESS(1, COLUMN(N:N), 2))))=0, "", IFERROR(SUMPRODUCT(SUMIF(INDIRECT("'"&amp;O[O]&amp;"'!$a:$a"),$A100,INDIRECT("'"&amp;O[O]&amp;"'!"&amp;ADDRESS(1, COLUMN(N:N), 2)&amp;":"&amp;ADDRESS(1, COLUMN(N:N), 2)))),))</f>
        <v/>
      </c>
      <c r="P100" s="917" t="str">
        <f ca="1">IF(SUMPRODUCT(SUMIF(INDIRECT("'"&amp;O[O]&amp;"'!$a:$a"),$A100,INDIRECT("'"&amp;O[O]&amp;"'!"&amp;ADDRESS(1, COLUMN(O:O), 2)&amp;":"&amp;ADDRESS(1, COLUMN(O:O), 2))))=0, "", IFERROR(SUMPRODUCT(SUMIF(INDIRECT("'"&amp;O[O]&amp;"'!$a:$a"),$A100,INDIRECT("'"&amp;O[O]&amp;"'!"&amp;ADDRESS(1, COLUMN(O:O), 2)&amp;":"&amp;ADDRESS(1, COLUMN(O:O), 2)))),))</f>
        <v/>
      </c>
      <c r="Q100" s="917" t="str">
        <f ca="1">IF(SUMPRODUCT(SUMIF(INDIRECT("'"&amp;O[O]&amp;"'!$a:$a"),$A100,INDIRECT("'"&amp;O[O]&amp;"'!"&amp;ADDRESS(1, COLUMN(P:P), 2)&amp;":"&amp;ADDRESS(1, COLUMN(P:P), 2))))=0, "", IFERROR(SUMPRODUCT(SUMIF(INDIRECT("'"&amp;O[O]&amp;"'!$a:$a"),$A100,INDIRECT("'"&amp;O[O]&amp;"'!"&amp;ADDRESS(1, COLUMN(P:P), 2)&amp;":"&amp;ADDRESS(1, COLUMN(P:P), 2)))),))</f>
        <v/>
      </c>
      <c r="R100" s="917" t="str">
        <f ca="1">IF(SUMPRODUCT(SUMIF(INDIRECT("'"&amp;O[O]&amp;"'!$a:$a"),$A100,INDIRECT("'"&amp;O[O]&amp;"'!"&amp;ADDRESS(1, COLUMN(Q:Q), 2)&amp;":"&amp;ADDRESS(1, COLUMN(Q:Q), 2))))=0, "", IFERROR(SUMPRODUCT(SUMIF(INDIRECT("'"&amp;O[O]&amp;"'!$a:$a"),$A100,INDIRECT("'"&amp;O[O]&amp;"'!"&amp;ADDRESS(1, COLUMN(Q:Q), 2)&amp;":"&amp;ADDRESS(1, COLUMN(Q:Q), 2)))),))</f>
        <v/>
      </c>
      <c r="S100" s="917" t="str">
        <f ca="1">IF(SUMPRODUCT(SUMIF(INDIRECT("'"&amp;O[O]&amp;"'!$a:$a"),$A100,INDIRECT("'"&amp;O[O]&amp;"'!"&amp;ADDRESS(1, COLUMN(R:R), 2)&amp;":"&amp;ADDRESS(1, COLUMN(R:R), 2))))=0, "", IFERROR(SUMPRODUCT(SUMIF(INDIRECT("'"&amp;O[O]&amp;"'!$a:$a"),$A100,INDIRECT("'"&amp;O[O]&amp;"'!"&amp;ADDRESS(1, COLUMN(R:R), 2)&amp;":"&amp;ADDRESS(1, COLUMN(R:R), 2)))),))</f>
        <v/>
      </c>
      <c r="T100" s="917" t="str">
        <f ca="1">IF(SUMPRODUCT(SUMIF(INDIRECT("'"&amp;O[O]&amp;"'!$a:$a"),$A100,INDIRECT("'"&amp;O[O]&amp;"'!"&amp;ADDRESS(1, COLUMN(S:S), 2)&amp;":"&amp;ADDRESS(1, COLUMN(S:S), 2))))=0, "", IFERROR(SUMPRODUCT(SUMIF(INDIRECT("'"&amp;O[O]&amp;"'!$a:$a"),$A100,INDIRECT("'"&amp;O[O]&amp;"'!"&amp;ADDRESS(1, COLUMN(S:S), 2)&amp;":"&amp;ADDRESS(1, COLUMN(S:S), 2)))),))</f>
        <v/>
      </c>
      <c r="U100" s="917" t="str">
        <f ca="1">IF(SUMPRODUCT(SUMIF(INDIRECT("'"&amp;O[O]&amp;"'!$a:$a"),$A100,INDIRECT("'"&amp;O[O]&amp;"'!"&amp;ADDRESS(1, COLUMN(T:T), 2)&amp;":"&amp;ADDRESS(1, COLUMN(T:T), 2))))=0, "", IFERROR(SUMPRODUCT(SUMIF(INDIRECT("'"&amp;O[O]&amp;"'!$a:$a"),$A100,INDIRECT("'"&amp;O[O]&amp;"'!"&amp;ADDRESS(1, COLUMN(T:T), 2)&amp;":"&amp;ADDRESS(1, COLUMN(T:T), 2)))),))</f>
        <v/>
      </c>
      <c r="V100" s="113" t="str">
        <f t="shared" ca="1" si="19"/>
        <v/>
      </c>
      <c r="W100" s="917" t="str">
        <f ca="1">IF(SUMPRODUCT(SUMIF(INDIRECT("'"&amp;O[O]&amp;"'!$a:$a"),$A100,INDIRECT("'"&amp;O[O]&amp;"'!"&amp;ADDRESS(1, COLUMN(U:U), 2)&amp;":"&amp;ADDRESS(1, COLUMN(U:U), 2))))=0, "", IFERROR(SUMPRODUCT(SUMIF(INDIRECT("'"&amp;O[O]&amp;"'!$a:$a"),$A100,INDIRECT("'"&amp;O[O]&amp;"'!"&amp;ADDRESS(1, COLUMN(U:U), 2)&amp;":"&amp;ADDRESS(1, COLUMN(U:U), 2)))),))</f>
        <v/>
      </c>
      <c r="X100" s="917" t="str">
        <f ca="1">IF(SUMPRODUCT(SUMIF(INDIRECT("'"&amp;O[O]&amp;"'!$a:$a"),$A100,INDIRECT("'"&amp;O[O]&amp;"'!"&amp;ADDRESS(1, COLUMN(V:V), 2)&amp;":"&amp;ADDRESS(1, COLUMN(V:V), 2))))=0, "", IFERROR(SUMPRODUCT(SUMIF(INDIRECT("'"&amp;O[O]&amp;"'!$a:$a"),$A100,INDIRECT("'"&amp;O[O]&amp;"'!"&amp;ADDRESS(1, COLUMN(V:V), 2)&amp;":"&amp;ADDRESS(1, COLUMN(V:V), 2)))),))</f>
        <v/>
      </c>
      <c r="Y100" s="917" t="str">
        <f ca="1">IF(SUMPRODUCT(SUMIF(INDIRECT("'"&amp;O[O]&amp;"'!$a:$a"),$A100,INDIRECT("'"&amp;O[O]&amp;"'!"&amp;ADDRESS(1, COLUMN(W:W), 2)&amp;":"&amp;ADDRESS(1, COLUMN(W:W), 2))))=0, "", IFERROR(SUMPRODUCT(SUMIF(INDIRECT("'"&amp;O[O]&amp;"'!$a:$a"),$A100,INDIRECT("'"&amp;O[O]&amp;"'!"&amp;ADDRESS(1, COLUMN(W:W), 2)&amp;":"&amp;ADDRESS(1, COLUMN(W:W), 2)))),))</f>
        <v/>
      </c>
      <c r="Z100" s="917" t="str">
        <f ca="1">IF(SUMPRODUCT(SUMIF(INDIRECT("'"&amp;O[O]&amp;"'!$a:$a"),$A100,INDIRECT("'"&amp;O[O]&amp;"'!"&amp;ADDRESS(1, COLUMN(X:X), 2)&amp;":"&amp;ADDRESS(1, COLUMN(X:X), 2))))=0, "", IFERROR(SUMPRODUCT(SUMIF(INDIRECT("'"&amp;O[O]&amp;"'!$a:$a"),$A100,INDIRECT("'"&amp;O[O]&amp;"'!"&amp;ADDRESS(1, COLUMN(X:X), 2)&amp;":"&amp;ADDRESS(1, COLUMN(X:X), 2)))),))</f>
        <v/>
      </c>
      <c r="AA100" s="917" t="str">
        <f ca="1">IF(SUMPRODUCT(SUMIF(INDIRECT("'"&amp;O[O]&amp;"'!$a:$a"),$A100,INDIRECT("'"&amp;O[O]&amp;"'!"&amp;ADDRESS(1, COLUMN(Y:Y), 2)&amp;":"&amp;ADDRESS(1, COLUMN(Y:Y), 2))))=0, "", IFERROR(SUMPRODUCT(SUMIF(INDIRECT("'"&amp;O[O]&amp;"'!$a:$a"),$A100,INDIRECT("'"&amp;O[O]&amp;"'!"&amp;ADDRESS(1, COLUMN(Y:Y), 2)&amp;":"&amp;ADDRESS(1, COLUMN(Y:Y), 2)))),))</f>
        <v/>
      </c>
      <c r="AB100" s="917" t="str">
        <f ca="1">IF(SUMPRODUCT(SUMIF(INDIRECT("'"&amp;O[O]&amp;"'!$a:$a"),$A100,INDIRECT("'"&amp;O[O]&amp;"'!"&amp;ADDRESS(1, COLUMN(Z:Z), 2)&amp;":"&amp;ADDRESS(1, COLUMN(Z:Z), 2))))=0, "", IFERROR(SUMPRODUCT(SUMIF(INDIRECT("'"&amp;O[O]&amp;"'!$a:$a"),$A100,INDIRECT("'"&amp;O[O]&amp;"'!"&amp;ADDRESS(1, COLUMN(Z:Z), 2)&amp;":"&amp;ADDRESS(1, COLUMN(Z:Z), 2)))),))</f>
        <v/>
      </c>
      <c r="AC100" s="917" t="str">
        <f ca="1">IF(SUMPRODUCT(SUMIF(INDIRECT("'"&amp;O[O]&amp;"'!$a:$a"),$A100,INDIRECT("'"&amp;O[O]&amp;"'!"&amp;ADDRESS(1, COLUMN(AA:AA), 2)&amp;":"&amp;ADDRESS(1, COLUMN(AA:AA), 2))))=0, "", IFERROR(SUMPRODUCT(SUMIF(INDIRECT("'"&amp;O[O]&amp;"'!$a:$a"),$A100,INDIRECT("'"&amp;O[O]&amp;"'!"&amp;ADDRESS(1, COLUMN(AA:AA), 2)&amp;":"&amp;ADDRESS(1, COLUMN(AA:AA), 2)))),))</f>
        <v/>
      </c>
      <c r="AD100" s="917" t="str">
        <f ca="1">IF(SUMPRODUCT(SUMIF(INDIRECT("'"&amp;O[O]&amp;"'!$a:$a"),$A100,INDIRECT("'"&amp;O[O]&amp;"'!"&amp;ADDRESS(1, COLUMN(AB:AB), 2)&amp;":"&amp;ADDRESS(1, COLUMN(AB:AB), 2))))=0, "", IFERROR(SUMPRODUCT(SUMIF(INDIRECT("'"&amp;O[O]&amp;"'!$a:$a"),$A100,INDIRECT("'"&amp;O[O]&amp;"'!"&amp;ADDRESS(1, COLUMN(AB:AB), 2)&amp;":"&amp;ADDRESS(1, COLUMN(AB:AB), 2)))),))</f>
        <v/>
      </c>
      <c r="AE100" s="917">
        <f ca="1">IF(SUMPRODUCT(SUMIF(INDIRECT("'"&amp;O[O]&amp;"'!$a:$a"),$A100,INDIRECT("'"&amp;O[O]&amp;"'!"&amp;ADDRESS(1, COLUMN(AC:AC), 2)&amp;":"&amp;ADDRESS(1, COLUMN(AC:AC), 2))))=0, "", IFERROR(SUMPRODUCT(SUMIF(INDIRECT("'"&amp;O[O]&amp;"'!$a:$a"),$A100,INDIRECT("'"&amp;O[O]&amp;"'!"&amp;ADDRESS(1, COLUMN(AC:AC), 2)&amp;":"&amp;ADDRESS(1, COLUMN(AC:AC), 2)))),))</f>
        <v>2</v>
      </c>
      <c r="AF100" s="917" t="str">
        <f ca="1">IF(SUMPRODUCT(SUMIF(INDIRECT("'"&amp;O[O]&amp;"'!$a:$a"),$A100,INDIRECT("'"&amp;O[O]&amp;"'!"&amp;ADDRESS(1, COLUMN(AD:AD), 2)&amp;":"&amp;ADDRESS(1, COLUMN(AD:AD), 2))))=0, "", IFERROR(SUMPRODUCT(SUMIF(INDIRECT("'"&amp;O[O]&amp;"'!$a:$a"),$A100,INDIRECT("'"&amp;O[O]&amp;"'!"&amp;ADDRESS(1, COLUMN(AD:AD), 2)&amp;":"&amp;ADDRESS(1, COLUMN(AD:AD), 2)))),))</f>
        <v/>
      </c>
      <c r="AG100" s="917" t="str">
        <f ca="1">IF(SUMPRODUCT(SUMIF(INDIRECT("'"&amp;O[O]&amp;"'!$a:$a"),$A100,INDIRECT("'"&amp;O[O]&amp;"'!"&amp;ADDRESS(1, COLUMN(AE:AE), 2)&amp;":"&amp;ADDRESS(1, COLUMN(AE:AE), 2))))=0, "", IFERROR(SUMPRODUCT(SUMIF(INDIRECT("'"&amp;O[O]&amp;"'!$a:$a"),$A100,INDIRECT("'"&amp;O[O]&amp;"'!"&amp;ADDRESS(1, COLUMN(AE:AE), 2)&amp;":"&amp;ADDRESS(1, COLUMN(AE:AE), 2)))),))</f>
        <v/>
      </c>
      <c r="AH100" s="917" t="str">
        <f ca="1">IF(SUMPRODUCT(SUMIF(INDIRECT("'"&amp;O[O]&amp;"'!$a:$a"),$A100,INDIRECT("'"&amp;O[O]&amp;"'!"&amp;ADDRESS(1, COLUMN(AF:AF), 2)&amp;":"&amp;ADDRESS(1, COLUMN(AF:AF), 2))))=0, "", IFERROR(SUMPRODUCT(SUMIF(INDIRECT("'"&amp;O[O]&amp;"'!$a:$a"),$A100,INDIRECT("'"&amp;O[O]&amp;"'!"&amp;ADDRESS(1, COLUMN(AF:AF), 2)&amp;":"&amp;ADDRESS(1, COLUMN(AF:AF), 2)))),))</f>
        <v/>
      </c>
      <c r="AI100" s="917" t="str">
        <f ca="1">IF(SUMPRODUCT(SUMIF(INDIRECT("'"&amp;O[O]&amp;"'!$a:$a"),$A100,INDIRECT("'"&amp;O[O]&amp;"'!"&amp;ADDRESS(1, COLUMN(AG:AG), 2)&amp;":"&amp;ADDRESS(1, COLUMN(AG:AG), 2))))=0, "", IFERROR(SUMPRODUCT(SUMIF(INDIRECT("'"&amp;O[O]&amp;"'!$a:$a"),$A100,INDIRECT("'"&amp;O[O]&amp;"'!"&amp;ADDRESS(1, COLUMN(AG:AG), 2)&amp;":"&amp;ADDRESS(1, COLUMN(AG:AG), 2)))),))</f>
        <v/>
      </c>
      <c r="AJ100" s="917" t="str">
        <f ca="1">IF(SUMPRODUCT(SUMIF(INDIRECT("'"&amp;O[O]&amp;"'!$a:$a"),$A100,INDIRECT("'"&amp;O[O]&amp;"'!"&amp;ADDRESS(1, COLUMN(AH:AH), 2)&amp;":"&amp;ADDRESS(1, COLUMN(AH:AH), 2))))=0, "", IFERROR(SUMPRODUCT(SUMIF(INDIRECT("'"&amp;O[O]&amp;"'!$a:$a"),$A100,INDIRECT("'"&amp;O[O]&amp;"'!"&amp;ADDRESS(1, COLUMN(AH:AH), 2)&amp;":"&amp;ADDRESS(1, COLUMN(AH:AH), 2)))),))</f>
        <v/>
      </c>
      <c r="AK100" s="917" t="str">
        <f ca="1">IF(SUMPRODUCT(SUMIF(INDIRECT("'"&amp;O[O]&amp;"'!$a:$a"),$A100,INDIRECT("'"&amp;O[O]&amp;"'!"&amp;ADDRESS(1, COLUMN(AI:AI), 2)&amp;":"&amp;ADDRESS(1, COLUMN(AI:AI), 2))))=0, "", IFERROR(SUMPRODUCT(SUMIF(INDIRECT("'"&amp;O[O]&amp;"'!$a:$a"),$A100,INDIRECT("'"&amp;O[O]&amp;"'!"&amp;ADDRESS(1, COLUMN(AI:AI), 2)&amp;":"&amp;ADDRESS(1, COLUMN(AI:AI), 2)))),))</f>
        <v/>
      </c>
      <c r="AL100" s="919" t="str">
        <f ca="1">IF(SUMPRODUCT(SUMIF(INDIRECT("'"&amp;O[O]&amp;"'!$a:$a"),$A100,INDIRECT("'"&amp;O[O]&amp;"'!"&amp;ADDRESS(1, COLUMN(AJ:AJ), 2)&amp;":"&amp;ADDRESS(1, COLUMN(AJ:AJ), 2))))=0, "", IFERROR(SUMPRODUCT(SUMIF(INDIRECT("'"&amp;O[O]&amp;"'!$a:$a"),$A100,INDIRECT("'"&amp;O[O]&amp;"'!"&amp;ADDRESS(1, COLUMN(AJ:AJ), 2)&amp;":"&amp;ADDRESS(1, COLUMN(AJ:AJ), 2)))),))</f>
        <v/>
      </c>
    </row>
    <row r="101" spans="1:38" s="763" customFormat="1">
      <c r="A101" s="920" t="s">
        <v>673</v>
      </c>
      <c r="B101" s="921" t="s">
        <v>419</v>
      </c>
      <c r="C101" s="921"/>
      <c r="D101" s="921"/>
      <c r="E101" s="917" t="str">
        <f ca="1">IFERROR(IF(SUMPRODUCT(SUMIF(INDIRECT("'"&amp;O[O]&amp;"'!$a:$a"),$A101,INDIRECT("'"&amp;O[O]&amp;"'!"&amp;ADDRESS(1, COLUMN(F:F), 2)&amp;":"&amp;ADDRESS(1, COLUMN(F:F), 2))))=0, "", SUMPRODUCT(SUMIF(INDIRECT("'"&amp;O[O]&amp;"'!$a:$a"),$A101,INDIRECT("'"&amp;O[O]&amp;"'!"&amp;ADDRESS(1, COLUMN(F:F), 2)&amp;":"&amp;ADDRESS(1, COLUMN(F:F), 2))))),)</f>
        <v/>
      </c>
      <c r="F101" s="917" t="str">
        <f ca="1">IFERROR(IF(SUMPRODUCT(SUMIF(INDIRECT("'"&amp;O[O]&amp;"'!$a:$a"),$A101,INDIRECT("'"&amp;O[O]&amp;"'!"&amp;ADDRESS(1, COLUMN(G:G), 2)&amp;":"&amp;ADDRESS(1, COLUMN(G:G), 2))))=0, "", SUMPRODUCT(SUMIF(INDIRECT("'"&amp;O[O]&amp;"'!$a:$a"),$A101,INDIRECT("'"&amp;O[O]&amp;"'!"&amp;ADDRESS(1, COLUMN(G:G), 2)&amp;":"&amp;ADDRESS(1, COLUMN(G:G), 2))))),)</f>
        <v/>
      </c>
      <c r="G101" s="914">
        <f t="shared" ca="1" si="18"/>
        <v>5</v>
      </c>
      <c r="H101" s="917">
        <f ca="1">IFERROR(IF(SUMPRODUCT(SUMIF(INDIRECT("'"&amp;O[O]&amp;"'!$a:$a"),$A101,INDIRECT("'"&amp;O[O]&amp;"'!"&amp;ADDRESS(1, COLUMN(I:I), 2)&amp;":"&amp;ADDRESS(1, COLUMN(I:I), 2))))=0, "", SUMPRODUCT(SUMIF(INDIRECT("'"&amp;O[O]&amp;"'!$a:$a"),$A101,INDIRECT("'"&amp;O[O]&amp;"'!"&amp;ADDRESS(1, COLUMN(I:I), 2)&amp;":"&amp;ADDRESS(1, COLUMN(I:I), 2))))),)</f>
        <v>5</v>
      </c>
      <c r="I101" s="917" t="str">
        <f ca="1">IFERROR(IF(SUMPRODUCT(SUMIF(INDIRECT("'"&amp;O[O]&amp;"'!$a:$a"),$A101,INDIRECT("'"&amp;O[O]&amp;"'!"&amp;ADDRESS(1, COLUMN(J:J), 2)&amp;":"&amp;ADDRESS(1, COLUMN(J:J), 2))))=0, "", SUMPRODUCT(SUMIF(INDIRECT("'"&amp;O[O]&amp;"'!$a:$a"),$A101,INDIRECT("'"&amp;O[O]&amp;"'!"&amp;ADDRESS(1, COLUMN(J:J), 2)&amp;":"&amp;ADDRESS(1, COLUMN(J:J), 2))))),)</f>
        <v/>
      </c>
      <c r="J101" s="917">
        <f ca="1">IFERROR(IF(SUMPRODUCT(SUMIF(INDIRECT("'"&amp;O[O]&amp;"'!$a:$a"),$A101,INDIRECT("'"&amp;O[O]&amp;"'!"&amp;ADDRESS(1, COLUMN(K:K), 2)&amp;":"&amp;ADDRESS(1, COLUMN(K:K), 2))))=0, "", SUMPRODUCT(SUMIF(INDIRECT("'"&amp;O[O]&amp;"'!$a:$a"),$A101,INDIRECT("'"&amp;O[O]&amp;"'!"&amp;ADDRESS(1, COLUMN(K:K), 2)&amp;":"&amp;ADDRESS(1, COLUMN(K:K), 2))))),)</f>
        <v>315</v>
      </c>
      <c r="K101" s="922" t="s">
        <v>776</v>
      </c>
      <c r="L101" s="922" t="s">
        <v>776</v>
      </c>
      <c r="M101" s="917" t="str">
        <f ca="1">IF(SUMPRODUCT(SUMIF(INDIRECT("'"&amp;O[O]&amp;"'!$a:$a"),$A101,INDIRECT("'"&amp;O[O]&amp;"'!"&amp;ADDRESS(1, COLUMN(L:L), 2)&amp;":"&amp;ADDRESS(1, COLUMN(L:L), 2))))=0, "", IFERROR(SUMPRODUCT(SUMIF(INDIRECT("'"&amp;O[O]&amp;"'!$a:$a"),$A101,INDIRECT("'"&amp;O[O]&amp;"'!"&amp;ADDRESS(1, COLUMN(L:L), 2)&amp;":"&amp;ADDRESS(1, COLUMN(L:L), 2)))),))</f>
        <v/>
      </c>
      <c r="N101" s="917" t="str">
        <f ca="1">IF(SUMPRODUCT(SUMIF(INDIRECT("'"&amp;O[O]&amp;"'!$a:$a"),$A101,INDIRECT("'"&amp;O[O]&amp;"'!"&amp;ADDRESS(1, COLUMN(M:M), 2)&amp;":"&amp;ADDRESS(1, COLUMN(M:M), 2))))=0, "", IFERROR(SUMPRODUCT(SUMIF(INDIRECT("'"&amp;O[O]&amp;"'!$a:$a"),$A101,INDIRECT("'"&amp;O[O]&amp;"'!"&amp;ADDRESS(1, COLUMN(M:M), 2)&amp;":"&amp;ADDRESS(1, COLUMN(M:M), 2)))),))</f>
        <v/>
      </c>
      <c r="O101" s="917" t="str">
        <f ca="1">IF(SUMPRODUCT(SUMIF(INDIRECT("'"&amp;O[O]&amp;"'!$a:$a"),$A101,INDIRECT("'"&amp;O[O]&amp;"'!"&amp;ADDRESS(1, COLUMN(N:N), 2)&amp;":"&amp;ADDRESS(1, COLUMN(N:N), 2))))=0, "", IFERROR(SUMPRODUCT(SUMIF(INDIRECT("'"&amp;O[O]&amp;"'!$a:$a"),$A101,INDIRECT("'"&amp;O[O]&amp;"'!"&amp;ADDRESS(1, COLUMN(N:N), 2)&amp;":"&amp;ADDRESS(1, COLUMN(N:N), 2)))),))</f>
        <v/>
      </c>
      <c r="P101" s="917" t="str">
        <f ca="1">IF(SUMPRODUCT(SUMIF(INDIRECT("'"&amp;O[O]&amp;"'!$a:$a"),$A101,INDIRECT("'"&amp;O[O]&amp;"'!"&amp;ADDRESS(1, COLUMN(O:O), 2)&amp;":"&amp;ADDRESS(1, COLUMN(O:O), 2))))=0, "", IFERROR(SUMPRODUCT(SUMIF(INDIRECT("'"&amp;O[O]&amp;"'!$a:$a"),$A101,INDIRECT("'"&amp;O[O]&amp;"'!"&amp;ADDRESS(1, COLUMN(O:O), 2)&amp;":"&amp;ADDRESS(1, COLUMN(O:O), 2)))),))</f>
        <v/>
      </c>
      <c r="Q101" s="917" t="str">
        <f ca="1">IF(SUMPRODUCT(SUMIF(INDIRECT("'"&amp;O[O]&amp;"'!$a:$a"),$A101,INDIRECT("'"&amp;O[O]&amp;"'!"&amp;ADDRESS(1, COLUMN(P:P), 2)&amp;":"&amp;ADDRESS(1, COLUMN(P:P), 2))))=0, "", IFERROR(SUMPRODUCT(SUMIF(INDIRECT("'"&amp;O[O]&amp;"'!$a:$a"),$A101,INDIRECT("'"&amp;O[O]&amp;"'!"&amp;ADDRESS(1, COLUMN(P:P), 2)&amp;":"&amp;ADDRESS(1, COLUMN(P:P), 2)))),))</f>
        <v/>
      </c>
      <c r="R101" s="917" t="str">
        <f ca="1">IF(SUMPRODUCT(SUMIF(INDIRECT("'"&amp;O[O]&amp;"'!$a:$a"),$A101,INDIRECT("'"&amp;O[O]&amp;"'!"&amp;ADDRESS(1, COLUMN(Q:Q), 2)&amp;":"&amp;ADDRESS(1, COLUMN(Q:Q), 2))))=0, "", IFERROR(SUMPRODUCT(SUMIF(INDIRECT("'"&amp;O[O]&amp;"'!$a:$a"),$A101,INDIRECT("'"&amp;O[O]&amp;"'!"&amp;ADDRESS(1, COLUMN(Q:Q), 2)&amp;":"&amp;ADDRESS(1, COLUMN(Q:Q), 2)))),))</f>
        <v/>
      </c>
      <c r="S101" s="917" t="str">
        <f ca="1">IF(SUMPRODUCT(SUMIF(INDIRECT("'"&amp;O[O]&amp;"'!$a:$a"),$A101,INDIRECT("'"&amp;O[O]&amp;"'!"&amp;ADDRESS(1, COLUMN(R:R), 2)&amp;":"&amp;ADDRESS(1, COLUMN(R:R), 2))))=0, "", IFERROR(SUMPRODUCT(SUMIF(INDIRECT("'"&amp;O[O]&amp;"'!$a:$a"),$A101,INDIRECT("'"&amp;O[O]&amp;"'!"&amp;ADDRESS(1, COLUMN(R:R), 2)&amp;":"&amp;ADDRESS(1, COLUMN(R:R), 2)))),))</f>
        <v/>
      </c>
      <c r="T101" s="917" t="str">
        <f ca="1">IF(SUMPRODUCT(SUMIF(INDIRECT("'"&amp;O[O]&amp;"'!$a:$a"),$A101,INDIRECT("'"&amp;O[O]&amp;"'!"&amp;ADDRESS(1, COLUMN(S:S), 2)&amp;":"&amp;ADDRESS(1, COLUMN(S:S), 2))))=0, "", IFERROR(SUMPRODUCT(SUMIF(INDIRECT("'"&amp;O[O]&amp;"'!$a:$a"),$A101,INDIRECT("'"&amp;O[O]&amp;"'!"&amp;ADDRESS(1, COLUMN(S:S), 2)&amp;":"&amp;ADDRESS(1, COLUMN(S:S), 2)))),))</f>
        <v/>
      </c>
      <c r="U101" s="917" t="str">
        <f ca="1">IF(SUMPRODUCT(SUMIF(INDIRECT("'"&amp;O[O]&amp;"'!$a:$a"),$A101,INDIRECT("'"&amp;O[O]&amp;"'!"&amp;ADDRESS(1, COLUMN(T:T), 2)&amp;":"&amp;ADDRESS(1, COLUMN(T:T), 2))))=0, "", IFERROR(SUMPRODUCT(SUMIF(INDIRECT("'"&amp;O[O]&amp;"'!$a:$a"),$A101,INDIRECT("'"&amp;O[O]&amp;"'!"&amp;ADDRESS(1, COLUMN(T:T), 2)&amp;":"&amp;ADDRESS(1, COLUMN(T:T), 2)))),))</f>
        <v/>
      </c>
      <c r="V101" s="113" t="str">
        <f t="shared" ca="1" si="19"/>
        <v/>
      </c>
      <c r="W101" s="917" t="str">
        <f ca="1">IF(SUMPRODUCT(SUMIF(INDIRECT("'"&amp;O[O]&amp;"'!$a:$a"),$A101,INDIRECT("'"&amp;O[O]&amp;"'!"&amp;ADDRESS(1, COLUMN(U:U), 2)&amp;":"&amp;ADDRESS(1, COLUMN(U:U), 2))))=0, "", IFERROR(SUMPRODUCT(SUMIF(INDIRECT("'"&amp;O[O]&amp;"'!$a:$a"),$A101,INDIRECT("'"&amp;O[O]&amp;"'!"&amp;ADDRESS(1, COLUMN(U:U), 2)&amp;":"&amp;ADDRESS(1, COLUMN(U:U), 2)))),))</f>
        <v/>
      </c>
      <c r="X101" s="917" t="str">
        <f ca="1">IF(SUMPRODUCT(SUMIF(INDIRECT("'"&amp;O[O]&amp;"'!$a:$a"),$A101,INDIRECT("'"&amp;O[O]&amp;"'!"&amp;ADDRESS(1, COLUMN(V:V), 2)&amp;":"&amp;ADDRESS(1, COLUMN(V:V), 2))))=0, "", IFERROR(SUMPRODUCT(SUMIF(INDIRECT("'"&amp;O[O]&amp;"'!$a:$a"),$A101,INDIRECT("'"&amp;O[O]&amp;"'!"&amp;ADDRESS(1, COLUMN(V:V), 2)&amp;":"&amp;ADDRESS(1, COLUMN(V:V), 2)))),))</f>
        <v/>
      </c>
      <c r="Y101" s="917" t="str">
        <f ca="1">IF(SUMPRODUCT(SUMIF(INDIRECT("'"&amp;O[O]&amp;"'!$a:$a"),$A101,INDIRECT("'"&amp;O[O]&amp;"'!"&amp;ADDRESS(1, COLUMN(W:W), 2)&amp;":"&amp;ADDRESS(1, COLUMN(W:W), 2))))=0, "", IFERROR(SUMPRODUCT(SUMIF(INDIRECT("'"&amp;O[O]&amp;"'!$a:$a"),$A101,INDIRECT("'"&amp;O[O]&amp;"'!"&amp;ADDRESS(1, COLUMN(W:W), 2)&amp;":"&amp;ADDRESS(1, COLUMN(W:W), 2)))),))</f>
        <v/>
      </c>
      <c r="Z101" s="917" t="str">
        <f ca="1">IF(SUMPRODUCT(SUMIF(INDIRECT("'"&amp;O[O]&amp;"'!$a:$a"),$A101,INDIRECT("'"&amp;O[O]&amp;"'!"&amp;ADDRESS(1, COLUMN(X:X), 2)&amp;":"&amp;ADDRESS(1, COLUMN(X:X), 2))))=0, "", IFERROR(SUMPRODUCT(SUMIF(INDIRECT("'"&amp;O[O]&amp;"'!$a:$a"),$A101,INDIRECT("'"&amp;O[O]&amp;"'!"&amp;ADDRESS(1, COLUMN(X:X), 2)&amp;":"&amp;ADDRESS(1, COLUMN(X:X), 2)))),))</f>
        <v/>
      </c>
      <c r="AA101" s="917" t="str">
        <f ca="1">IF(SUMPRODUCT(SUMIF(INDIRECT("'"&amp;O[O]&amp;"'!$a:$a"),$A101,INDIRECT("'"&amp;O[O]&amp;"'!"&amp;ADDRESS(1, COLUMN(Y:Y), 2)&amp;":"&amp;ADDRESS(1, COLUMN(Y:Y), 2))))=0, "", IFERROR(SUMPRODUCT(SUMIF(INDIRECT("'"&amp;O[O]&amp;"'!$a:$a"),$A101,INDIRECT("'"&amp;O[O]&amp;"'!"&amp;ADDRESS(1, COLUMN(Y:Y), 2)&amp;":"&amp;ADDRESS(1, COLUMN(Y:Y), 2)))),))</f>
        <v/>
      </c>
      <c r="AB101" s="917" t="str">
        <f ca="1">IF(SUMPRODUCT(SUMIF(INDIRECT("'"&amp;O[O]&amp;"'!$a:$a"),$A101,INDIRECT("'"&amp;O[O]&amp;"'!"&amp;ADDRESS(1, COLUMN(Z:Z), 2)&amp;":"&amp;ADDRESS(1, COLUMN(Z:Z), 2))))=0, "", IFERROR(SUMPRODUCT(SUMIF(INDIRECT("'"&amp;O[O]&amp;"'!$a:$a"),$A101,INDIRECT("'"&amp;O[O]&amp;"'!"&amp;ADDRESS(1, COLUMN(Z:Z), 2)&amp;":"&amp;ADDRESS(1, COLUMN(Z:Z), 2)))),))</f>
        <v/>
      </c>
      <c r="AC101" s="917" t="str">
        <f ca="1">IF(SUMPRODUCT(SUMIF(INDIRECT("'"&amp;O[O]&amp;"'!$a:$a"),$A101,INDIRECT("'"&amp;O[O]&amp;"'!"&amp;ADDRESS(1, COLUMN(AA:AA), 2)&amp;":"&amp;ADDRESS(1, COLUMN(AA:AA), 2))))=0, "", IFERROR(SUMPRODUCT(SUMIF(INDIRECT("'"&amp;O[O]&amp;"'!$a:$a"),$A101,INDIRECT("'"&amp;O[O]&amp;"'!"&amp;ADDRESS(1, COLUMN(AA:AA), 2)&amp;":"&amp;ADDRESS(1, COLUMN(AA:AA), 2)))),))</f>
        <v/>
      </c>
      <c r="AD101" s="917" t="str">
        <f ca="1">IF(SUMPRODUCT(SUMIF(INDIRECT("'"&amp;O[O]&amp;"'!$a:$a"),$A101,INDIRECT("'"&amp;O[O]&amp;"'!"&amp;ADDRESS(1, COLUMN(AB:AB), 2)&amp;":"&amp;ADDRESS(1, COLUMN(AB:AB), 2))))=0, "", IFERROR(SUMPRODUCT(SUMIF(INDIRECT("'"&amp;O[O]&amp;"'!$a:$a"),$A101,INDIRECT("'"&amp;O[O]&amp;"'!"&amp;ADDRESS(1, COLUMN(AB:AB), 2)&amp;":"&amp;ADDRESS(1, COLUMN(AB:AB), 2)))),))</f>
        <v/>
      </c>
      <c r="AE101" s="917">
        <f ca="1">IF(SUMPRODUCT(SUMIF(INDIRECT("'"&amp;O[O]&amp;"'!$a:$a"),$A101,INDIRECT("'"&amp;O[O]&amp;"'!"&amp;ADDRESS(1, COLUMN(AC:AC), 2)&amp;":"&amp;ADDRESS(1, COLUMN(AC:AC), 2))))=0, "", IFERROR(SUMPRODUCT(SUMIF(INDIRECT("'"&amp;O[O]&amp;"'!$a:$a"),$A101,INDIRECT("'"&amp;O[O]&amp;"'!"&amp;ADDRESS(1, COLUMN(AC:AC), 2)&amp;":"&amp;ADDRESS(1, COLUMN(AC:AC), 2)))),))</f>
        <v>315</v>
      </c>
      <c r="AF101" s="917" t="str">
        <f ca="1">IF(SUMPRODUCT(SUMIF(INDIRECT("'"&amp;O[O]&amp;"'!$a:$a"),$A101,INDIRECT("'"&amp;O[O]&amp;"'!"&amp;ADDRESS(1, COLUMN(AD:AD), 2)&amp;":"&amp;ADDRESS(1, COLUMN(AD:AD), 2))))=0, "", IFERROR(SUMPRODUCT(SUMIF(INDIRECT("'"&amp;O[O]&amp;"'!$a:$a"),$A101,INDIRECT("'"&amp;O[O]&amp;"'!"&amp;ADDRESS(1, COLUMN(AD:AD), 2)&amp;":"&amp;ADDRESS(1, COLUMN(AD:AD), 2)))),))</f>
        <v/>
      </c>
      <c r="AG101" s="917" t="str">
        <f ca="1">IF(SUMPRODUCT(SUMIF(INDIRECT("'"&amp;O[O]&amp;"'!$a:$a"),$A101,INDIRECT("'"&amp;O[O]&amp;"'!"&amp;ADDRESS(1, COLUMN(AE:AE), 2)&amp;":"&amp;ADDRESS(1, COLUMN(AE:AE), 2))))=0, "", IFERROR(SUMPRODUCT(SUMIF(INDIRECT("'"&amp;O[O]&amp;"'!$a:$a"),$A101,INDIRECT("'"&amp;O[O]&amp;"'!"&amp;ADDRESS(1, COLUMN(AE:AE), 2)&amp;":"&amp;ADDRESS(1, COLUMN(AE:AE), 2)))),))</f>
        <v/>
      </c>
      <c r="AH101" s="917" t="str">
        <f ca="1">IF(SUMPRODUCT(SUMIF(INDIRECT("'"&amp;O[O]&amp;"'!$a:$a"),$A101,INDIRECT("'"&amp;O[O]&amp;"'!"&amp;ADDRESS(1, COLUMN(AF:AF), 2)&amp;":"&amp;ADDRESS(1, COLUMN(AF:AF), 2))))=0, "", IFERROR(SUMPRODUCT(SUMIF(INDIRECT("'"&amp;O[O]&amp;"'!$a:$a"),$A101,INDIRECT("'"&amp;O[O]&amp;"'!"&amp;ADDRESS(1, COLUMN(AF:AF), 2)&amp;":"&amp;ADDRESS(1, COLUMN(AF:AF), 2)))),))</f>
        <v/>
      </c>
      <c r="AI101" s="917" t="str">
        <f ca="1">IF(SUMPRODUCT(SUMIF(INDIRECT("'"&amp;O[O]&amp;"'!$a:$a"),$A101,INDIRECT("'"&amp;O[O]&amp;"'!"&amp;ADDRESS(1, COLUMN(AG:AG), 2)&amp;":"&amp;ADDRESS(1, COLUMN(AG:AG), 2))))=0, "", IFERROR(SUMPRODUCT(SUMIF(INDIRECT("'"&amp;O[O]&amp;"'!$a:$a"),$A101,INDIRECT("'"&amp;O[O]&amp;"'!"&amp;ADDRESS(1, COLUMN(AG:AG), 2)&amp;":"&amp;ADDRESS(1, COLUMN(AG:AG), 2)))),))</f>
        <v/>
      </c>
      <c r="AJ101" s="917" t="str">
        <f ca="1">IF(SUMPRODUCT(SUMIF(INDIRECT("'"&amp;O[O]&amp;"'!$a:$a"),$A101,INDIRECT("'"&amp;O[O]&amp;"'!"&amp;ADDRESS(1, COLUMN(AH:AH), 2)&amp;":"&amp;ADDRESS(1, COLUMN(AH:AH), 2))))=0, "", IFERROR(SUMPRODUCT(SUMIF(INDIRECT("'"&amp;O[O]&amp;"'!$a:$a"),$A101,INDIRECT("'"&amp;O[O]&amp;"'!"&amp;ADDRESS(1, COLUMN(AH:AH), 2)&amp;":"&amp;ADDRESS(1, COLUMN(AH:AH), 2)))),))</f>
        <v/>
      </c>
      <c r="AK101" s="917" t="str">
        <f ca="1">IF(SUMPRODUCT(SUMIF(INDIRECT("'"&amp;O[O]&amp;"'!$a:$a"),$A101,INDIRECT("'"&amp;O[O]&amp;"'!"&amp;ADDRESS(1, COLUMN(AI:AI), 2)&amp;":"&amp;ADDRESS(1, COLUMN(AI:AI), 2))))=0, "", IFERROR(SUMPRODUCT(SUMIF(INDIRECT("'"&amp;O[O]&amp;"'!$a:$a"),$A101,INDIRECT("'"&amp;O[O]&amp;"'!"&amp;ADDRESS(1, COLUMN(AI:AI), 2)&amp;":"&amp;ADDRESS(1, COLUMN(AI:AI), 2)))),))</f>
        <v/>
      </c>
      <c r="AL101" s="919" t="str">
        <f ca="1">IF(SUMPRODUCT(SUMIF(INDIRECT("'"&amp;O[O]&amp;"'!$a:$a"),$A101,INDIRECT("'"&amp;O[O]&amp;"'!"&amp;ADDRESS(1, COLUMN(AJ:AJ), 2)&amp;":"&amp;ADDRESS(1, COLUMN(AJ:AJ), 2))))=0, "", IFERROR(SUMPRODUCT(SUMIF(INDIRECT("'"&amp;O[O]&amp;"'!$a:$a"),$A101,INDIRECT("'"&amp;O[O]&amp;"'!"&amp;ADDRESS(1, COLUMN(AJ:AJ), 2)&amp;":"&amp;ADDRESS(1, COLUMN(AJ:AJ), 2)))),))</f>
        <v/>
      </c>
    </row>
    <row r="102" spans="1:38" s="763" customFormat="1">
      <c r="A102" s="920" t="s">
        <v>338</v>
      </c>
      <c r="B102" s="921" t="s">
        <v>43</v>
      </c>
      <c r="C102" s="921"/>
      <c r="D102" s="921"/>
      <c r="E102" s="917" t="str">
        <f ca="1">IFERROR(IF(SUMPRODUCT(SUMIF(INDIRECT("'"&amp;O[O]&amp;"'!$a:$a"),$A102,INDIRECT("'"&amp;O[O]&amp;"'!"&amp;ADDRESS(1, COLUMN(F:F), 2)&amp;":"&amp;ADDRESS(1, COLUMN(F:F), 2))))=0, "", SUMPRODUCT(SUMIF(INDIRECT("'"&amp;O[O]&amp;"'!$a:$a"),$A102,INDIRECT("'"&amp;O[O]&amp;"'!"&amp;ADDRESS(1, COLUMN(F:F), 2)&amp;":"&amp;ADDRESS(1, COLUMN(F:F), 2))))),)</f>
        <v/>
      </c>
      <c r="F102" s="917" t="str">
        <f ca="1">IFERROR(IF(SUMPRODUCT(SUMIF(INDIRECT("'"&amp;O[O]&amp;"'!$a:$a"),$A102,INDIRECT("'"&amp;O[O]&amp;"'!"&amp;ADDRESS(1, COLUMN(G:G), 2)&amp;":"&amp;ADDRESS(1, COLUMN(G:G), 2))))=0, "", SUMPRODUCT(SUMIF(INDIRECT("'"&amp;O[O]&amp;"'!$a:$a"),$A102,INDIRECT("'"&amp;O[O]&amp;"'!"&amp;ADDRESS(1, COLUMN(G:G), 2)&amp;":"&amp;ADDRESS(1, COLUMN(G:G), 2))))),)</f>
        <v/>
      </c>
      <c r="G102" s="914">
        <f t="shared" ca="1" si="18"/>
        <v>30</v>
      </c>
      <c r="H102" s="917" t="str">
        <f ca="1">IFERROR(IF(SUMPRODUCT(SUMIF(INDIRECT("'"&amp;O[O]&amp;"'!$a:$a"),$A102,INDIRECT("'"&amp;O[O]&amp;"'!"&amp;ADDRESS(1, COLUMN(I:I), 2)&amp;":"&amp;ADDRESS(1, COLUMN(I:I), 2))))=0, "", SUMPRODUCT(SUMIF(INDIRECT("'"&amp;O[O]&amp;"'!$a:$a"),$A102,INDIRECT("'"&amp;O[O]&amp;"'!"&amp;ADDRESS(1, COLUMN(I:I), 2)&amp;":"&amp;ADDRESS(1, COLUMN(I:I), 2))))),)</f>
        <v/>
      </c>
      <c r="I102" s="917">
        <f ca="1">IFERROR(IF(SUMPRODUCT(SUMIF(INDIRECT("'"&amp;O[O]&amp;"'!$a:$a"),$A102,INDIRECT("'"&amp;O[O]&amp;"'!"&amp;ADDRESS(1, COLUMN(J:J), 2)&amp;":"&amp;ADDRESS(1, COLUMN(J:J), 2))))=0, "", SUMPRODUCT(SUMIF(INDIRECT("'"&amp;O[O]&amp;"'!$a:$a"),$A102,INDIRECT("'"&amp;O[O]&amp;"'!"&amp;ADDRESS(1, COLUMN(J:J), 2)&amp;":"&amp;ADDRESS(1, COLUMN(J:J), 2))))),)</f>
        <v>30</v>
      </c>
      <c r="J102" s="917" t="str">
        <f ca="1">IFERROR(IF(SUMPRODUCT(SUMIF(INDIRECT("'"&amp;O[O]&amp;"'!$a:$a"),$A102,INDIRECT("'"&amp;O[O]&amp;"'!"&amp;ADDRESS(1, COLUMN(K:K), 2)&amp;":"&amp;ADDRESS(1, COLUMN(K:K), 2))))=0, "", SUMPRODUCT(SUMIF(INDIRECT("'"&amp;O[O]&amp;"'!$a:$a"),$A102,INDIRECT("'"&amp;O[O]&amp;"'!"&amp;ADDRESS(1, COLUMN(K:K), 2)&amp;":"&amp;ADDRESS(1, COLUMN(K:K), 2))))),)</f>
        <v/>
      </c>
      <c r="K102" s="922" t="s">
        <v>776</v>
      </c>
      <c r="L102" s="922" t="s">
        <v>776</v>
      </c>
      <c r="M102" s="917" t="str">
        <f ca="1">IF(SUMPRODUCT(SUMIF(INDIRECT("'"&amp;O[O]&amp;"'!$a:$a"),$A102,INDIRECT("'"&amp;O[O]&amp;"'!"&amp;ADDRESS(1, COLUMN(L:L), 2)&amp;":"&amp;ADDRESS(1, COLUMN(L:L), 2))))=0, "", IFERROR(SUMPRODUCT(SUMIF(INDIRECT("'"&amp;O[O]&amp;"'!$a:$a"),$A102,INDIRECT("'"&amp;O[O]&amp;"'!"&amp;ADDRESS(1, COLUMN(L:L), 2)&amp;":"&amp;ADDRESS(1, COLUMN(L:L), 2)))),))</f>
        <v/>
      </c>
      <c r="N102" s="917" t="str">
        <f ca="1">IF(SUMPRODUCT(SUMIF(INDIRECT("'"&amp;O[O]&amp;"'!$a:$a"),$A102,INDIRECT("'"&amp;O[O]&amp;"'!"&amp;ADDRESS(1, COLUMN(M:M), 2)&amp;":"&amp;ADDRESS(1, COLUMN(M:M), 2))))=0, "", IFERROR(SUMPRODUCT(SUMIF(INDIRECT("'"&amp;O[O]&amp;"'!$a:$a"),$A102,INDIRECT("'"&amp;O[O]&amp;"'!"&amp;ADDRESS(1, COLUMN(M:M), 2)&amp;":"&amp;ADDRESS(1, COLUMN(M:M), 2)))),))</f>
        <v/>
      </c>
      <c r="O102" s="917" t="str">
        <f ca="1">IF(SUMPRODUCT(SUMIF(INDIRECT("'"&amp;O[O]&amp;"'!$a:$a"),$A102,INDIRECT("'"&amp;O[O]&amp;"'!"&amp;ADDRESS(1, COLUMN(N:N), 2)&amp;":"&amp;ADDRESS(1, COLUMN(N:N), 2))))=0, "", IFERROR(SUMPRODUCT(SUMIF(INDIRECT("'"&amp;O[O]&amp;"'!$a:$a"),$A102,INDIRECT("'"&amp;O[O]&amp;"'!"&amp;ADDRESS(1, COLUMN(N:N), 2)&amp;":"&amp;ADDRESS(1, COLUMN(N:N), 2)))),))</f>
        <v/>
      </c>
      <c r="P102" s="917" t="str">
        <f ca="1">IF(SUMPRODUCT(SUMIF(INDIRECT("'"&amp;O[O]&amp;"'!$a:$a"),$A102,INDIRECT("'"&amp;O[O]&amp;"'!"&amp;ADDRESS(1, COLUMN(O:O), 2)&amp;":"&amp;ADDRESS(1, COLUMN(O:O), 2))))=0, "", IFERROR(SUMPRODUCT(SUMIF(INDIRECT("'"&amp;O[O]&amp;"'!$a:$a"),$A102,INDIRECT("'"&amp;O[O]&amp;"'!"&amp;ADDRESS(1, COLUMN(O:O), 2)&amp;":"&amp;ADDRESS(1, COLUMN(O:O), 2)))),))</f>
        <v/>
      </c>
      <c r="Q102" s="917" t="str">
        <f ca="1">IF(SUMPRODUCT(SUMIF(INDIRECT("'"&amp;O[O]&amp;"'!$a:$a"),$A102,INDIRECT("'"&amp;O[O]&amp;"'!"&amp;ADDRESS(1, COLUMN(P:P), 2)&amp;":"&amp;ADDRESS(1, COLUMN(P:P), 2))))=0, "", IFERROR(SUMPRODUCT(SUMIF(INDIRECT("'"&amp;O[O]&amp;"'!$a:$a"),$A102,INDIRECT("'"&amp;O[O]&amp;"'!"&amp;ADDRESS(1, COLUMN(P:P), 2)&amp;":"&amp;ADDRESS(1, COLUMN(P:P), 2)))),))</f>
        <v/>
      </c>
      <c r="R102" s="917" t="str">
        <f ca="1">IF(SUMPRODUCT(SUMIF(INDIRECT("'"&amp;O[O]&amp;"'!$a:$a"),$A102,INDIRECT("'"&amp;O[O]&amp;"'!"&amp;ADDRESS(1, COLUMN(Q:Q), 2)&amp;":"&amp;ADDRESS(1, COLUMN(Q:Q), 2))))=0, "", IFERROR(SUMPRODUCT(SUMIF(INDIRECT("'"&amp;O[O]&amp;"'!$a:$a"),$A102,INDIRECT("'"&amp;O[O]&amp;"'!"&amp;ADDRESS(1, COLUMN(Q:Q), 2)&amp;":"&amp;ADDRESS(1, COLUMN(Q:Q), 2)))),))</f>
        <v/>
      </c>
      <c r="S102" s="917" t="str">
        <f ca="1">IF(SUMPRODUCT(SUMIF(INDIRECT("'"&amp;O[O]&amp;"'!$a:$a"),$A102,INDIRECT("'"&amp;O[O]&amp;"'!"&amp;ADDRESS(1, COLUMN(R:R), 2)&amp;":"&amp;ADDRESS(1, COLUMN(R:R), 2))))=0, "", IFERROR(SUMPRODUCT(SUMIF(INDIRECT("'"&amp;O[O]&amp;"'!$a:$a"),$A102,INDIRECT("'"&amp;O[O]&amp;"'!"&amp;ADDRESS(1, COLUMN(R:R), 2)&amp;":"&amp;ADDRESS(1, COLUMN(R:R), 2)))),))</f>
        <v/>
      </c>
      <c r="T102" s="917" t="str">
        <f ca="1">IF(SUMPRODUCT(SUMIF(INDIRECT("'"&amp;O[O]&amp;"'!$a:$a"),$A102,INDIRECT("'"&amp;O[O]&amp;"'!"&amp;ADDRESS(1, COLUMN(S:S), 2)&amp;":"&amp;ADDRESS(1, COLUMN(S:S), 2))))=0, "", IFERROR(SUMPRODUCT(SUMIF(INDIRECT("'"&amp;O[O]&amp;"'!$a:$a"),$A102,INDIRECT("'"&amp;O[O]&amp;"'!"&amp;ADDRESS(1, COLUMN(S:S), 2)&amp;":"&amp;ADDRESS(1, COLUMN(S:S), 2)))),))</f>
        <v/>
      </c>
      <c r="U102" s="917" t="str">
        <f ca="1">IF(SUMPRODUCT(SUMIF(INDIRECT("'"&amp;O[O]&amp;"'!$a:$a"),$A102,INDIRECT("'"&amp;O[O]&amp;"'!"&amp;ADDRESS(1, COLUMN(T:T), 2)&amp;":"&amp;ADDRESS(1, COLUMN(T:T), 2))))=0, "", IFERROR(SUMPRODUCT(SUMIF(INDIRECT("'"&amp;O[O]&amp;"'!$a:$a"),$A102,INDIRECT("'"&amp;O[O]&amp;"'!"&amp;ADDRESS(1, COLUMN(T:T), 2)&amp;":"&amp;ADDRESS(1, COLUMN(T:T), 2)))),))</f>
        <v/>
      </c>
      <c r="V102" s="113" t="str">
        <f t="shared" ca="1" si="19"/>
        <v/>
      </c>
      <c r="W102" s="917" t="str">
        <f ca="1">IF(SUMPRODUCT(SUMIF(INDIRECT("'"&amp;O[O]&amp;"'!$a:$a"),$A102,INDIRECT("'"&amp;O[O]&amp;"'!"&amp;ADDRESS(1, COLUMN(U:U), 2)&amp;":"&amp;ADDRESS(1, COLUMN(U:U), 2))))=0, "", IFERROR(SUMPRODUCT(SUMIF(INDIRECT("'"&amp;O[O]&amp;"'!$a:$a"),$A102,INDIRECT("'"&amp;O[O]&amp;"'!"&amp;ADDRESS(1, COLUMN(U:U), 2)&amp;":"&amp;ADDRESS(1, COLUMN(U:U), 2)))),))</f>
        <v/>
      </c>
      <c r="X102" s="917" t="str">
        <f ca="1">IF(SUMPRODUCT(SUMIF(INDIRECT("'"&amp;O[O]&amp;"'!$a:$a"),$A102,INDIRECT("'"&amp;O[O]&amp;"'!"&amp;ADDRESS(1, COLUMN(V:V), 2)&amp;":"&amp;ADDRESS(1, COLUMN(V:V), 2))))=0, "", IFERROR(SUMPRODUCT(SUMIF(INDIRECT("'"&amp;O[O]&amp;"'!$a:$a"),$A102,INDIRECT("'"&amp;O[O]&amp;"'!"&amp;ADDRESS(1, COLUMN(V:V), 2)&amp;":"&amp;ADDRESS(1, COLUMN(V:V), 2)))),))</f>
        <v/>
      </c>
      <c r="Y102" s="917" t="str">
        <f ca="1">IF(SUMPRODUCT(SUMIF(INDIRECT("'"&amp;O[O]&amp;"'!$a:$a"),$A102,INDIRECT("'"&amp;O[O]&amp;"'!"&amp;ADDRESS(1, COLUMN(W:W), 2)&amp;":"&amp;ADDRESS(1, COLUMN(W:W), 2))))=0, "", IFERROR(SUMPRODUCT(SUMIF(INDIRECT("'"&amp;O[O]&amp;"'!$a:$a"),$A102,INDIRECT("'"&amp;O[O]&amp;"'!"&amp;ADDRESS(1, COLUMN(W:W), 2)&amp;":"&amp;ADDRESS(1, COLUMN(W:W), 2)))),))</f>
        <v/>
      </c>
      <c r="Z102" s="917" t="str">
        <f ca="1">IF(SUMPRODUCT(SUMIF(INDIRECT("'"&amp;O[O]&amp;"'!$a:$a"),$A102,INDIRECT("'"&amp;O[O]&amp;"'!"&amp;ADDRESS(1, COLUMN(X:X), 2)&amp;":"&amp;ADDRESS(1, COLUMN(X:X), 2))))=0, "", IFERROR(SUMPRODUCT(SUMIF(INDIRECT("'"&amp;O[O]&amp;"'!$a:$a"),$A102,INDIRECT("'"&amp;O[O]&amp;"'!"&amp;ADDRESS(1, COLUMN(X:X), 2)&amp;":"&amp;ADDRESS(1, COLUMN(X:X), 2)))),))</f>
        <v/>
      </c>
      <c r="AA102" s="917" t="str">
        <f ca="1">IF(SUMPRODUCT(SUMIF(INDIRECT("'"&amp;O[O]&amp;"'!$a:$a"),$A102,INDIRECT("'"&amp;O[O]&amp;"'!"&amp;ADDRESS(1, COLUMN(Y:Y), 2)&amp;":"&amp;ADDRESS(1, COLUMN(Y:Y), 2))))=0, "", IFERROR(SUMPRODUCT(SUMIF(INDIRECT("'"&amp;O[O]&amp;"'!$a:$a"),$A102,INDIRECT("'"&amp;O[O]&amp;"'!"&amp;ADDRESS(1, COLUMN(Y:Y), 2)&amp;":"&amp;ADDRESS(1, COLUMN(Y:Y), 2)))),))</f>
        <v/>
      </c>
      <c r="AB102" s="917" t="str">
        <f ca="1">IF(SUMPRODUCT(SUMIF(INDIRECT("'"&amp;O[O]&amp;"'!$a:$a"),$A102,INDIRECT("'"&amp;O[O]&amp;"'!"&amp;ADDRESS(1, COLUMN(Z:Z), 2)&amp;":"&amp;ADDRESS(1, COLUMN(Z:Z), 2))))=0, "", IFERROR(SUMPRODUCT(SUMIF(INDIRECT("'"&amp;O[O]&amp;"'!$a:$a"),$A102,INDIRECT("'"&amp;O[O]&amp;"'!"&amp;ADDRESS(1, COLUMN(Z:Z), 2)&amp;":"&amp;ADDRESS(1, COLUMN(Z:Z), 2)))),))</f>
        <v/>
      </c>
      <c r="AC102" s="917" t="str">
        <f ca="1">IF(SUMPRODUCT(SUMIF(INDIRECT("'"&amp;O[O]&amp;"'!$a:$a"),$A102,INDIRECT("'"&amp;O[O]&amp;"'!"&amp;ADDRESS(1, COLUMN(AA:AA), 2)&amp;":"&amp;ADDRESS(1, COLUMN(AA:AA), 2))))=0, "", IFERROR(SUMPRODUCT(SUMIF(INDIRECT("'"&amp;O[O]&amp;"'!$a:$a"),$A102,INDIRECT("'"&amp;O[O]&amp;"'!"&amp;ADDRESS(1, COLUMN(AA:AA), 2)&amp;":"&amp;ADDRESS(1, COLUMN(AA:AA), 2)))),))</f>
        <v/>
      </c>
      <c r="AD102" s="917" t="str">
        <f ca="1">IF(SUMPRODUCT(SUMIF(INDIRECT("'"&amp;O[O]&amp;"'!$a:$a"),$A102,INDIRECT("'"&amp;O[O]&amp;"'!"&amp;ADDRESS(1, COLUMN(AB:AB), 2)&amp;":"&amp;ADDRESS(1, COLUMN(AB:AB), 2))))=0, "", IFERROR(SUMPRODUCT(SUMIF(INDIRECT("'"&amp;O[O]&amp;"'!$a:$a"),$A102,INDIRECT("'"&amp;O[O]&amp;"'!"&amp;ADDRESS(1, COLUMN(AB:AB), 2)&amp;":"&amp;ADDRESS(1, COLUMN(AB:AB), 2)))),))</f>
        <v/>
      </c>
      <c r="AE102" s="917" t="str">
        <f ca="1">IF(SUMPRODUCT(SUMIF(INDIRECT("'"&amp;O[O]&amp;"'!$a:$a"),$A102,INDIRECT("'"&amp;O[O]&amp;"'!"&amp;ADDRESS(1, COLUMN(AC:AC), 2)&amp;":"&amp;ADDRESS(1, COLUMN(AC:AC), 2))))=0, "", IFERROR(SUMPRODUCT(SUMIF(INDIRECT("'"&amp;O[O]&amp;"'!$a:$a"),$A102,INDIRECT("'"&amp;O[O]&amp;"'!"&amp;ADDRESS(1, COLUMN(AC:AC), 2)&amp;":"&amp;ADDRESS(1, COLUMN(AC:AC), 2)))),))</f>
        <v/>
      </c>
      <c r="AF102" s="917" t="str">
        <f ca="1">IF(SUMPRODUCT(SUMIF(INDIRECT("'"&amp;O[O]&amp;"'!$a:$a"),$A102,INDIRECT("'"&amp;O[O]&amp;"'!"&amp;ADDRESS(1, COLUMN(AD:AD), 2)&amp;":"&amp;ADDRESS(1, COLUMN(AD:AD), 2))))=0, "", IFERROR(SUMPRODUCT(SUMIF(INDIRECT("'"&amp;O[O]&amp;"'!$a:$a"),$A102,INDIRECT("'"&amp;O[O]&amp;"'!"&amp;ADDRESS(1, COLUMN(AD:AD), 2)&amp;":"&amp;ADDRESS(1, COLUMN(AD:AD), 2)))),))</f>
        <v/>
      </c>
      <c r="AG102" s="917" t="str">
        <f ca="1">IF(SUMPRODUCT(SUMIF(INDIRECT("'"&amp;O[O]&amp;"'!$a:$a"),$A102,INDIRECT("'"&amp;O[O]&amp;"'!"&amp;ADDRESS(1, COLUMN(AE:AE), 2)&amp;":"&amp;ADDRESS(1, COLUMN(AE:AE), 2))))=0, "", IFERROR(SUMPRODUCT(SUMIF(INDIRECT("'"&amp;O[O]&amp;"'!$a:$a"),$A102,INDIRECT("'"&amp;O[O]&amp;"'!"&amp;ADDRESS(1, COLUMN(AE:AE), 2)&amp;":"&amp;ADDRESS(1, COLUMN(AE:AE), 2)))),))</f>
        <v/>
      </c>
      <c r="AH102" s="917" t="str">
        <f ca="1">IF(SUMPRODUCT(SUMIF(INDIRECT("'"&amp;O[O]&amp;"'!$a:$a"),$A102,INDIRECT("'"&amp;O[O]&amp;"'!"&amp;ADDRESS(1, COLUMN(AF:AF), 2)&amp;":"&amp;ADDRESS(1, COLUMN(AF:AF), 2))))=0, "", IFERROR(SUMPRODUCT(SUMIF(INDIRECT("'"&amp;O[O]&amp;"'!$a:$a"),$A102,INDIRECT("'"&amp;O[O]&amp;"'!"&amp;ADDRESS(1, COLUMN(AF:AF), 2)&amp;":"&amp;ADDRESS(1, COLUMN(AF:AF), 2)))),))</f>
        <v/>
      </c>
      <c r="AI102" s="917" t="str">
        <f ca="1">IF(SUMPRODUCT(SUMIF(INDIRECT("'"&amp;O[O]&amp;"'!$a:$a"),$A102,INDIRECT("'"&amp;O[O]&amp;"'!"&amp;ADDRESS(1, COLUMN(AG:AG), 2)&amp;":"&amp;ADDRESS(1, COLUMN(AG:AG), 2))))=0, "", IFERROR(SUMPRODUCT(SUMIF(INDIRECT("'"&amp;O[O]&amp;"'!$a:$a"),$A102,INDIRECT("'"&amp;O[O]&amp;"'!"&amp;ADDRESS(1, COLUMN(AG:AG), 2)&amp;":"&amp;ADDRESS(1, COLUMN(AG:AG), 2)))),))</f>
        <v/>
      </c>
      <c r="AJ102" s="917" t="str">
        <f ca="1">IF(SUMPRODUCT(SUMIF(INDIRECT("'"&amp;O[O]&amp;"'!$a:$a"),$A102,INDIRECT("'"&amp;O[O]&amp;"'!"&amp;ADDRESS(1, COLUMN(AH:AH), 2)&amp;":"&amp;ADDRESS(1, COLUMN(AH:AH), 2))))=0, "", IFERROR(SUMPRODUCT(SUMIF(INDIRECT("'"&amp;O[O]&amp;"'!$a:$a"),$A102,INDIRECT("'"&amp;O[O]&amp;"'!"&amp;ADDRESS(1, COLUMN(AH:AH), 2)&amp;":"&amp;ADDRESS(1, COLUMN(AH:AH), 2)))),))</f>
        <v/>
      </c>
      <c r="AK102" s="917" t="str">
        <f ca="1">IF(SUMPRODUCT(SUMIF(INDIRECT("'"&amp;O[O]&amp;"'!$a:$a"),$A102,INDIRECT("'"&amp;O[O]&amp;"'!"&amp;ADDRESS(1, COLUMN(AI:AI), 2)&amp;":"&amp;ADDRESS(1, COLUMN(AI:AI), 2))))=0, "", IFERROR(SUMPRODUCT(SUMIF(INDIRECT("'"&amp;O[O]&amp;"'!$a:$a"),$A102,INDIRECT("'"&amp;O[O]&amp;"'!"&amp;ADDRESS(1, COLUMN(AI:AI), 2)&amp;":"&amp;ADDRESS(1, COLUMN(AI:AI), 2)))),))</f>
        <v/>
      </c>
      <c r="AL102" s="919" t="str">
        <f ca="1">IF(SUMPRODUCT(SUMIF(INDIRECT("'"&amp;O[O]&amp;"'!$a:$a"),$A102,INDIRECT("'"&amp;O[O]&amp;"'!"&amp;ADDRESS(1, COLUMN(AJ:AJ), 2)&amp;":"&amp;ADDRESS(1, COLUMN(AJ:AJ), 2))))=0, "", IFERROR(SUMPRODUCT(SUMIF(INDIRECT("'"&amp;O[O]&amp;"'!$a:$a"),$A102,INDIRECT("'"&amp;O[O]&amp;"'!"&amp;ADDRESS(1, COLUMN(AJ:AJ), 2)&amp;":"&amp;ADDRESS(1, COLUMN(AJ:AJ), 2)))),))</f>
        <v/>
      </c>
    </row>
    <row r="103" spans="1:38" s="763" customFormat="1">
      <c r="A103" s="920" t="s">
        <v>534</v>
      </c>
      <c r="B103" s="921" t="s">
        <v>43</v>
      </c>
      <c r="C103" s="921"/>
      <c r="D103" s="921"/>
      <c r="E103" s="917" t="str">
        <f ca="1">IFERROR(IF(SUMPRODUCT(SUMIF(INDIRECT("'"&amp;O[O]&amp;"'!$a:$a"),$A103,INDIRECT("'"&amp;O[O]&amp;"'!"&amp;ADDRESS(1, COLUMN(F:F), 2)&amp;":"&amp;ADDRESS(1, COLUMN(F:F), 2))))=0, "", SUMPRODUCT(SUMIF(INDIRECT("'"&amp;O[O]&amp;"'!$a:$a"),$A103,INDIRECT("'"&amp;O[O]&amp;"'!"&amp;ADDRESS(1, COLUMN(F:F), 2)&amp;":"&amp;ADDRESS(1, COLUMN(F:F), 2))))),)</f>
        <v/>
      </c>
      <c r="F103" s="917" t="str">
        <f ca="1">IFERROR(IF(SUMPRODUCT(SUMIF(INDIRECT("'"&amp;O[O]&amp;"'!$a:$a"),$A103,INDIRECT("'"&amp;O[O]&amp;"'!"&amp;ADDRESS(1, COLUMN(G:G), 2)&amp;":"&amp;ADDRESS(1, COLUMN(G:G), 2))))=0, "", SUMPRODUCT(SUMIF(INDIRECT("'"&amp;O[O]&amp;"'!$a:$a"),$A103,INDIRECT("'"&amp;O[O]&amp;"'!"&amp;ADDRESS(1, COLUMN(G:G), 2)&amp;":"&amp;ADDRESS(1, COLUMN(G:G), 2))))),)</f>
        <v/>
      </c>
      <c r="G103" s="914" t="str">
        <f t="shared" ca="1" si="18"/>
        <v/>
      </c>
      <c r="H103" s="917" t="str">
        <f ca="1">IFERROR(IF(SUMPRODUCT(SUMIF(INDIRECT("'"&amp;O[O]&amp;"'!$a:$a"),$A103,INDIRECT("'"&amp;O[O]&amp;"'!"&amp;ADDRESS(1, COLUMN(I:I), 2)&amp;":"&amp;ADDRESS(1, COLUMN(I:I), 2))))=0, "", SUMPRODUCT(SUMIF(INDIRECT("'"&amp;O[O]&amp;"'!$a:$a"),$A103,INDIRECT("'"&amp;O[O]&amp;"'!"&amp;ADDRESS(1, COLUMN(I:I), 2)&amp;":"&amp;ADDRESS(1, COLUMN(I:I), 2))))),)</f>
        <v/>
      </c>
      <c r="I103" s="917" t="str">
        <f ca="1">IFERROR(IF(SUMPRODUCT(SUMIF(INDIRECT("'"&amp;O[O]&amp;"'!$a:$a"),$A103,INDIRECT("'"&amp;O[O]&amp;"'!"&amp;ADDRESS(1, COLUMN(J:J), 2)&amp;":"&amp;ADDRESS(1, COLUMN(J:J), 2))))=0, "", SUMPRODUCT(SUMIF(INDIRECT("'"&amp;O[O]&amp;"'!$a:$a"),$A103,INDIRECT("'"&amp;O[O]&amp;"'!"&amp;ADDRESS(1, COLUMN(J:J), 2)&amp;":"&amp;ADDRESS(1, COLUMN(J:J), 2))))),)</f>
        <v/>
      </c>
      <c r="J103" s="917">
        <f ca="1">IFERROR(IF(SUMPRODUCT(SUMIF(INDIRECT("'"&amp;O[O]&amp;"'!$a:$a"),$A103,INDIRECT("'"&amp;O[O]&amp;"'!"&amp;ADDRESS(1, COLUMN(K:K), 2)&amp;":"&amp;ADDRESS(1, COLUMN(K:K), 2))))=0, "", SUMPRODUCT(SUMIF(INDIRECT("'"&amp;O[O]&amp;"'!$a:$a"),$A103,INDIRECT("'"&amp;O[O]&amp;"'!"&amp;ADDRESS(1, COLUMN(K:K), 2)&amp;":"&amp;ADDRESS(1, COLUMN(K:K), 2))))),)</f>
        <v>2</v>
      </c>
      <c r="K103" s="922" t="s">
        <v>776</v>
      </c>
      <c r="L103" s="922" t="s">
        <v>776</v>
      </c>
      <c r="M103" s="917" t="str">
        <f ca="1">IF(SUMPRODUCT(SUMIF(INDIRECT("'"&amp;O[O]&amp;"'!$a:$a"),$A103,INDIRECT("'"&amp;O[O]&amp;"'!"&amp;ADDRESS(1, COLUMN(L:L), 2)&amp;":"&amp;ADDRESS(1, COLUMN(L:L), 2))))=0, "", IFERROR(SUMPRODUCT(SUMIF(INDIRECT("'"&amp;O[O]&amp;"'!$a:$a"),$A103,INDIRECT("'"&amp;O[O]&amp;"'!"&amp;ADDRESS(1, COLUMN(L:L), 2)&amp;":"&amp;ADDRESS(1, COLUMN(L:L), 2)))),))</f>
        <v/>
      </c>
      <c r="N103" s="917" t="str">
        <f ca="1">IF(SUMPRODUCT(SUMIF(INDIRECT("'"&amp;O[O]&amp;"'!$a:$a"),$A103,INDIRECT("'"&amp;O[O]&amp;"'!"&amp;ADDRESS(1, COLUMN(M:M), 2)&amp;":"&amp;ADDRESS(1, COLUMN(M:M), 2))))=0, "", IFERROR(SUMPRODUCT(SUMIF(INDIRECT("'"&amp;O[O]&amp;"'!$a:$a"),$A103,INDIRECT("'"&amp;O[O]&amp;"'!"&amp;ADDRESS(1, COLUMN(M:M), 2)&amp;":"&amp;ADDRESS(1, COLUMN(M:M), 2)))),))</f>
        <v/>
      </c>
      <c r="O103" s="917" t="str">
        <f ca="1">IF(SUMPRODUCT(SUMIF(INDIRECT("'"&amp;O[O]&amp;"'!$a:$a"),$A103,INDIRECT("'"&amp;O[O]&amp;"'!"&amp;ADDRESS(1, COLUMN(N:N), 2)&amp;":"&amp;ADDRESS(1, COLUMN(N:N), 2))))=0, "", IFERROR(SUMPRODUCT(SUMIF(INDIRECT("'"&amp;O[O]&amp;"'!$a:$a"),$A103,INDIRECT("'"&amp;O[O]&amp;"'!"&amp;ADDRESS(1, COLUMN(N:N), 2)&amp;":"&amp;ADDRESS(1, COLUMN(N:N), 2)))),))</f>
        <v/>
      </c>
      <c r="P103" s="917" t="str">
        <f ca="1">IF(SUMPRODUCT(SUMIF(INDIRECT("'"&amp;O[O]&amp;"'!$a:$a"),$A103,INDIRECT("'"&amp;O[O]&amp;"'!"&amp;ADDRESS(1, COLUMN(O:O), 2)&amp;":"&amp;ADDRESS(1, COLUMN(O:O), 2))))=0, "", IFERROR(SUMPRODUCT(SUMIF(INDIRECT("'"&amp;O[O]&amp;"'!$a:$a"),$A103,INDIRECT("'"&amp;O[O]&amp;"'!"&amp;ADDRESS(1, COLUMN(O:O), 2)&amp;":"&amp;ADDRESS(1, COLUMN(O:O), 2)))),))</f>
        <v/>
      </c>
      <c r="Q103" s="917" t="str">
        <f ca="1">IF(SUMPRODUCT(SUMIF(INDIRECT("'"&amp;O[O]&amp;"'!$a:$a"),$A103,INDIRECT("'"&amp;O[O]&amp;"'!"&amp;ADDRESS(1, COLUMN(P:P), 2)&amp;":"&amp;ADDRESS(1, COLUMN(P:P), 2))))=0, "", IFERROR(SUMPRODUCT(SUMIF(INDIRECT("'"&amp;O[O]&amp;"'!$a:$a"),$A103,INDIRECT("'"&amp;O[O]&amp;"'!"&amp;ADDRESS(1, COLUMN(P:P), 2)&amp;":"&amp;ADDRESS(1, COLUMN(P:P), 2)))),))</f>
        <v/>
      </c>
      <c r="R103" s="917">
        <f ca="1">IF(SUMPRODUCT(SUMIF(INDIRECT("'"&amp;O[O]&amp;"'!$a:$a"),$A103,INDIRECT("'"&amp;O[O]&amp;"'!"&amp;ADDRESS(1, COLUMN(Q:Q), 2)&amp;":"&amp;ADDRESS(1, COLUMN(Q:Q), 2))))=0, "", IFERROR(SUMPRODUCT(SUMIF(INDIRECT("'"&amp;O[O]&amp;"'!$a:$a"),$A103,INDIRECT("'"&amp;O[O]&amp;"'!"&amp;ADDRESS(1, COLUMN(Q:Q), 2)&amp;":"&amp;ADDRESS(1, COLUMN(Q:Q), 2)))),))</f>
        <v>2</v>
      </c>
      <c r="S103" s="917" t="str">
        <f ca="1">IF(SUMPRODUCT(SUMIF(INDIRECT("'"&amp;O[O]&amp;"'!$a:$a"),$A103,INDIRECT("'"&amp;O[O]&amp;"'!"&amp;ADDRESS(1, COLUMN(R:R), 2)&amp;":"&amp;ADDRESS(1, COLUMN(R:R), 2))))=0, "", IFERROR(SUMPRODUCT(SUMIF(INDIRECT("'"&amp;O[O]&amp;"'!$a:$a"),$A103,INDIRECT("'"&amp;O[O]&amp;"'!"&amp;ADDRESS(1, COLUMN(R:R), 2)&amp;":"&amp;ADDRESS(1, COLUMN(R:R), 2)))),))</f>
        <v/>
      </c>
      <c r="T103" s="917" t="str">
        <f ca="1">IF(SUMPRODUCT(SUMIF(INDIRECT("'"&amp;O[O]&amp;"'!$a:$a"),$A103,INDIRECT("'"&amp;O[O]&amp;"'!"&amp;ADDRESS(1, COLUMN(S:S), 2)&amp;":"&amp;ADDRESS(1, COLUMN(S:S), 2))))=0, "", IFERROR(SUMPRODUCT(SUMIF(INDIRECT("'"&amp;O[O]&amp;"'!$a:$a"),$A103,INDIRECT("'"&amp;O[O]&amp;"'!"&amp;ADDRESS(1, COLUMN(S:S), 2)&amp;":"&amp;ADDRESS(1, COLUMN(S:S), 2)))),))</f>
        <v/>
      </c>
      <c r="U103" s="917" t="str">
        <f ca="1">IF(SUMPRODUCT(SUMIF(INDIRECT("'"&amp;O[O]&amp;"'!$a:$a"),$A103,INDIRECT("'"&amp;O[O]&amp;"'!"&amp;ADDRESS(1, COLUMN(T:T), 2)&amp;":"&amp;ADDRESS(1, COLUMN(T:T), 2))))=0, "", IFERROR(SUMPRODUCT(SUMIF(INDIRECT("'"&amp;O[O]&amp;"'!$a:$a"),$A103,INDIRECT("'"&amp;O[O]&amp;"'!"&amp;ADDRESS(1, COLUMN(T:T), 2)&amp;":"&amp;ADDRESS(1, COLUMN(T:T), 2)))),))</f>
        <v/>
      </c>
      <c r="V103" s="113" t="str">
        <f t="shared" ca="1" si="19"/>
        <v/>
      </c>
      <c r="W103" s="917" t="str">
        <f ca="1">IF(SUMPRODUCT(SUMIF(INDIRECT("'"&amp;O[O]&amp;"'!$a:$a"),$A103,INDIRECT("'"&amp;O[O]&amp;"'!"&amp;ADDRESS(1, COLUMN(U:U), 2)&amp;":"&amp;ADDRESS(1, COLUMN(U:U), 2))))=0, "", IFERROR(SUMPRODUCT(SUMIF(INDIRECT("'"&amp;O[O]&amp;"'!$a:$a"),$A103,INDIRECT("'"&amp;O[O]&amp;"'!"&amp;ADDRESS(1, COLUMN(U:U), 2)&amp;":"&amp;ADDRESS(1, COLUMN(U:U), 2)))),))</f>
        <v/>
      </c>
      <c r="X103" s="917" t="str">
        <f ca="1">IF(SUMPRODUCT(SUMIF(INDIRECT("'"&amp;O[O]&amp;"'!$a:$a"),$A103,INDIRECT("'"&amp;O[O]&amp;"'!"&amp;ADDRESS(1, COLUMN(V:V), 2)&amp;":"&amp;ADDRESS(1, COLUMN(V:V), 2))))=0, "", IFERROR(SUMPRODUCT(SUMIF(INDIRECT("'"&amp;O[O]&amp;"'!$a:$a"),$A103,INDIRECT("'"&amp;O[O]&amp;"'!"&amp;ADDRESS(1, COLUMN(V:V), 2)&amp;":"&amp;ADDRESS(1, COLUMN(V:V), 2)))),))</f>
        <v/>
      </c>
      <c r="Y103" s="917" t="str">
        <f ca="1">IF(SUMPRODUCT(SUMIF(INDIRECT("'"&amp;O[O]&amp;"'!$a:$a"),$A103,INDIRECT("'"&amp;O[O]&amp;"'!"&amp;ADDRESS(1, COLUMN(W:W), 2)&amp;":"&amp;ADDRESS(1, COLUMN(W:W), 2))))=0, "", IFERROR(SUMPRODUCT(SUMIF(INDIRECT("'"&amp;O[O]&amp;"'!$a:$a"),$A103,INDIRECT("'"&amp;O[O]&amp;"'!"&amp;ADDRESS(1, COLUMN(W:W), 2)&amp;":"&amp;ADDRESS(1, COLUMN(W:W), 2)))),))</f>
        <v/>
      </c>
      <c r="Z103" s="917" t="str">
        <f ca="1">IF(SUMPRODUCT(SUMIF(INDIRECT("'"&amp;O[O]&amp;"'!$a:$a"),$A103,INDIRECT("'"&amp;O[O]&amp;"'!"&amp;ADDRESS(1, COLUMN(X:X), 2)&amp;":"&amp;ADDRESS(1, COLUMN(X:X), 2))))=0, "", IFERROR(SUMPRODUCT(SUMIF(INDIRECT("'"&amp;O[O]&amp;"'!$a:$a"),$A103,INDIRECT("'"&amp;O[O]&amp;"'!"&amp;ADDRESS(1, COLUMN(X:X), 2)&amp;":"&amp;ADDRESS(1, COLUMN(X:X), 2)))),))</f>
        <v/>
      </c>
      <c r="AA103" s="917" t="str">
        <f ca="1">IF(SUMPRODUCT(SUMIF(INDIRECT("'"&amp;O[O]&amp;"'!$a:$a"),$A103,INDIRECT("'"&amp;O[O]&amp;"'!"&amp;ADDRESS(1, COLUMN(Y:Y), 2)&amp;":"&amp;ADDRESS(1, COLUMN(Y:Y), 2))))=0, "", IFERROR(SUMPRODUCT(SUMIF(INDIRECT("'"&amp;O[O]&amp;"'!$a:$a"),$A103,INDIRECT("'"&amp;O[O]&amp;"'!"&amp;ADDRESS(1, COLUMN(Y:Y), 2)&amp;":"&amp;ADDRESS(1, COLUMN(Y:Y), 2)))),))</f>
        <v/>
      </c>
      <c r="AB103" s="917" t="str">
        <f ca="1">IF(SUMPRODUCT(SUMIF(INDIRECT("'"&amp;O[O]&amp;"'!$a:$a"),$A103,INDIRECT("'"&amp;O[O]&amp;"'!"&amp;ADDRESS(1, COLUMN(Z:Z), 2)&amp;":"&amp;ADDRESS(1, COLUMN(Z:Z), 2))))=0, "", IFERROR(SUMPRODUCT(SUMIF(INDIRECT("'"&amp;O[O]&amp;"'!$a:$a"),$A103,INDIRECT("'"&amp;O[O]&amp;"'!"&amp;ADDRESS(1, COLUMN(Z:Z), 2)&amp;":"&amp;ADDRESS(1, COLUMN(Z:Z), 2)))),))</f>
        <v/>
      </c>
      <c r="AC103" s="917" t="str">
        <f ca="1">IF(SUMPRODUCT(SUMIF(INDIRECT("'"&amp;O[O]&amp;"'!$a:$a"),$A103,INDIRECT("'"&amp;O[O]&amp;"'!"&amp;ADDRESS(1, COLUMN(AA:AA), 2)&amp;":"&amp;ADDRESS(1, COLUMN(AA:AA), 2))))=0, "", IFERROR(SUMPRODUCT(SUMIF(INDIRECT("'"&amp;O[O]&amp;"'!$a:$a"),$A103,INDIRECT("'"&amp;O[O]&amp;"'!"&amp;ADDRESS(1, COLUMN(AA:AA), 2)&amp;":"&amp;ADDRESS(1, COLUMN(AA:AA), 2)))),))</f>
        <v/>
      </c>
      <c r="AD103" s="917" t="str">
        <f ca="1">IF(SUMPRODUCT(SUMIF(INDIRECT("'"&amp;O[O]&amp;"'!$a:$a"),$A103,INDIRECT("'"&amp;O[O]&amp;"'!"&amp;ADDRESS(1, COLUMN(AB:AB), 2)&amp;":"&amp;ADDRESS(1, COLUMN(AB:AB), 2))))=0, "", IFERROR(SUMPRODUCT(SUMIF(INDIRECT("'"&amp;O[O]&amp;"'!$a:$a"),$A103,INDIRECT("'"&amp;O[O]&amp;"'!"&amp;ADDRESS(1, COLUMN(AB:AB), 2)&amp;":"&amp;ADDRESS(1, COLUMN(AB:AB), 2)))),))</f>
        <v/>
      </c>
      <c r="AE103" s="917" t="str">
        <f ca="1">IF(SUMPRODUCT(SUMIF(INDIRECT("'"&amp;O[O]&amp;"'!$a:$a"),$A103,INDIRECT("'"&amp;O[O]&amp;"'!"&amp;ADDRESS(1, COLUMN(AC:AC), 2)&amp;":"&amp;ADDRESS(1, COLUMN(AC:AC), 2))))=0, "", IFERROR(SUMPRODUCT(SUMIF(INDIRECT("'"&amp;O[O]&amp;"'!$a:$a"),$A103,INDIRECT("'"&amp;O[O]&amp;"'!"&amp;ADDRESS(1, COLUMN(AC:AC), 2)&amp;":"&amp;ADDRESS(1, COLUMN(AC:AC), 2)))),))</f>
        <v/>
      </c>
      <c r="AF103" s="917" t="str">
        <f ca="1">IF(SUMPRODUCT(SUMIF(INDIRECT("'"&amp;O[O]&amp;"'!$a:$a"),$A103,INDIRECT("'"&amp;O[O]&amp;"'!"&amp;ADDRESS(1, COLUMN(AD:AD), 2)&amp;":"&amp;ADDRESS(1, COLUMN(AD:AD), 2))))=0, "", IFERROR(SUMPRODUCT(SUMIF(INDIRECT("'"&amp;O[O]&amp;"'!$a:$a"),$A103,INDIRECT("'"&amp;O[O]&amp;"'!"&amp;ADDRESS(1, COLUMN(AD:AD), 2)&amp;":"&amp;ADDRESS(1, COLUMN(AD:AD), 2)))),))</f>
        <v/>
      </c>
      <c r="AG103" s="917" t="str">
        <f ca="1">IF(SUMPRODUCT(SUMIF(INDIRECT("'"&amp;O[O]&amp;"'!$a:$a"),$A103,INDIRECT("'"&amp;O[O]&amp;"'!"&amp;ADDRESS(1, COLUMN(AE:AE), 2)&amp;":"&amp;ADDRESS(1, COLUMN(AE:AE), 2))))=0, "", IFERROR(SUMPRODUCT(SUMIF(INDIRECT("'"&amp;O[O]&amp;"'!$a:$a"),$A103,INDIRECT("'"&amp;O[O]&amp;"'!"&amp;ADDRESS(1, COLUMN(AE:AE), 2)&amp;":"&amp;ADDRESS(1, COLUMN(AE:AE), 2)))),))</f>
        <v/>
      </c>
      <c r="AH103" s="917" t="str">
        <f ca="1">IF(SUMPRODUCT(SUMIF(INDIRECT("'"&amp;O[O]&amp;"'!$a:$a"),$A103,INDIRECT("'"&amp;O[O]&amp;"'!"&amp;ADDRESS(1, COLUMN(AF:AF), 2)&amp;":"&amp;ADDRESS(1, COLUMN(AF:AF), 2))))=0, "", IFERROR(SUMPRODUCT(SUMIF(INDIRECT("'"&amp;O[O]&amp;"'!$a:$a"),$A103,INDIRECT("'"&amp;O[O]&amp;"'!"&amp;ADDRESS(1, COLUMN(AF:AF), 2)&amp;":"&amp;ADDRESS(1, COLUMN(AF:AF), 2)))),))</f>
        <v/>
      </c>
      <c r="AI103" s="917" t="str">
        <f ca="1">IF(SUMPRODUCT(SUMIF(INDIRECT("'"&amp;O[O]&amp;"'!$a:$a"),$A103,INDIRECT("'"&amp;O[O]&amp;"'!"&amp;ADDRESS(1, COLUMN(AG:AG), 2)&amp;":"&amp;ADDRESS(1, COLUMN(AG:AG), 2))))=0, "", IFERROR(SUMPRODUCT(SUMIF(INDIRECT("'"&amp;O[O]&amp;"'!$a:$a"),$A103,INDIRECT("'"&amp;O[O]&amp;"'!"&amp;ADDRESS(1, COLUMN(AG:AG), 2)&amp;":"&amp;ADDRESS(1, COLUMN(AG:AG), 2)))),))</f>
        <v/>
      </c>
      <c r="AJ103" s="917" t="str">
        <f ca="1">IF(SUMPRODUCT(SUMIF(INDIRECT("'"&amp;O[O]&amp;"'!$a:$a"),$A103,INDIRECT("'"&amp;O[O]&amp;"'!"&amp;ADDRESS(1, COLUMN(AH:AH), 2)&amp;":"&amp;ADDRESS(1, COLUMN(AH:AH), 2))))=0, "", IFERROR(SUMPRODUCT(SUMIF(INDIRECT("'"&amp;O[O]&amp;"'!$a:$a"),$A103,INDIRECT("'"&amp;O[O]&amp;"'!"&amp;ADDRESS(1, COLUMN(AH:AH), 2)&amp;":"&amp;ADDRESS(1, COLUMN(AH:AH), 2)))),))</f>
        <v/>
      </c>
      <c r="AK103" s="917" t="str">
        <f ca="1">IF(SUMPRODUCT(SUMIF(INDIRECT("'"&amp;O[O]&amp;"'!$a:$a"),$A103,INDIRECT("'"&amp;O[O]&amp;"'!"&amp;ADDRESS(1, COLUMN(AI:AI), 2)&amp;":"&amp;ADDRESS(1, COLUMN(AI:AI), 2))))=0, "", IFERROR(SUMPRODUCT(SUMIF(INDIRECT("'"&amp;O[O]&amp;"'!$a:$a"),$A103,INDIRECT("'"&amp;O[O]&amp;"'!"&amp;ADDRESS(1, COLUMN(AI:AI), 2)&amp;":"&amp;ADDRESS(1, COLUMN(AI:AI), 2)))),))</f>
        <v/>
      </c>
      <c r="AL103" s="919" t="str">
        <f ca="1">IF(SUMPRODUCT(SUMIF(INDIRECT("'"&amp;O[O]&amp;"'!$a:$a"),$A103,INDIRECT("'"&amp;O[O]&amp;"'!"&amp;ADDRESS(1, COLUMN(AJ:AJ), 2)&amp;":"&amp;ADDRESS(1, COLUMN(AJ:AJ), 2))))=0, "", IFERROR(SUMPRODUCT(SUMIF(INDIRECT("'"&amp;O[O]&amp;"'!$a:$a"),$A103,INDIRECT("'"&amp;O[O]&amp;"'!"&amp;ADDRESS(1, COLUMN(AJ:AJ), 2)&amp;":"&amp;ADDRESS(1, COLUMN(AJ:AJ), 2)))),))</f>
        <v/>
      </c>
    </row>
    <row r="104" spans="1:38" s="763" customFormat="1">
      <c r="A104" s="920" t="s">
        <v>339</v>
      </c>
      <c r="B104" s="921" t="s">
        <v>43</v>
      </c>
      <c r="C104" s="921"/>
      <c r="D104" s="921"/>
      <c r="E104" s="917" t="str">
        <f ca="1">IFERROR(IF(SUMPRODUCT(SUMIF(INDIRECT("'"&amp;O[O]&amp;"'!$a:$a"),$A104,INDIRECT("'"&amp;O[O]&amp;"'!"&amp;ADDRESS(1, COLUMN(F:F), 2)&amp;":"&amp;ADDRESS(1, COLUMN(F:F), 2))))=0, "", SUMPRODUCT(SUMIF(INDIRECT("'"&amp;O[O]&amp;"'!$a:$a"),$A104,INDIRECT("'"&amp;O[O]&amp;"'!"&amp;ADDRESS(1, COLUMN(F:F), 2)&amp;":"&amp;ADDRESS(1, COLUMN(F:F), 2))))),)</f>
        <v/>
      </c>
      <c r="F104" s="917" t="str">
        <f ca="1">IFERROR(IF(SUMPRODUCT(SUMIF(INDIRECT("'"&amp;O[O]&amp;"'!$a:$a"),$A104,INDIRECT("'"&amp;O[O]&amp;"'!"&amp;ADDRESS(1, COLUMN(G:G), 2)&amp;":"&amp;ADDRESS(1, COLUMN(G:G), 2))))=0, "", SUMPRODUCT(SUMIF(INDIRECT("'"&amp;O[O]&amp;"'!$a:$a"),$A104,INDIRECT("'"&amp;O[O]&amp;"'!"&amp;ADDRESS(1, COLUMN(G:G), 2)&amp;":"&amp;ADDRESS(1, COLUMN(G:G), 2))))),)</f>
        <v/>
      </c>
      <c r="G104" s="914">
        <f t="shared" ca="1" si="18"/>
        <v>16</v>
      </c>
      <c r="H104" s="917" t="str">
        <f ca="1">IFERROR(IF(SUMPRODUCT(SUMIF(INDIRECT("'"&amp;O[O]&amp;"'!$a:$a"),$A104,INDIRECT("'"&amp;O[O]&amp;"'!"&amp;ADDRESS(1, COLUMN(I:I), 2)&amp;":"&amp;ADDRESS(1, COLUMN(I:I), 2))))=0, "", SUMPRODUCT(SUMIF(INDIRECT("'"&amp;O[O]&amp;"'!$a:$a"),$A104,INDIRECT("'"&amp;O[O]&amp;"'!"&amp;ADDRESS(1, COLUMN(I:I), 2)&amp;":"&amp;ADDRESS(1, COLUMN(I:I), 2))))),)</f>
        <v/>
      </c>
      <c r="I104" s="917">
        <f ca="1">IFERROR(IF(SUMPRODUCT(SUMIF(INDIRECT("'"&amp;O[O]&amp;"'!$a:$a"),$A104,INDIRECT("'"&amp;O[O]&amp;"'!"&amp;ADDRESS(1, COLUMN(J:J), 2)&amp;":"&amp;ADDRESS(1, COLUMN(J:J), 2))))=0, "", SUMPRODUCT(SUMIF(INDIRECT("'"&amp;O[O]&amp;"'!$a:$a"),$A104,INDIRECT("'"&amp;O[O]&amp;"'!"&amp;ADDRESS(1, COLUMN(J:J), 2)&amp;":"&amp;ADDRESS(1, COLUMN(J:J), 2))))),)</f>
        <v>16</v>
      </c>
      <c r="J104" s="917" t="str">
        <f ca="1">IFERROR(IF(SUMPRODUCT(SUMIF(INDIRECT("'"&amp;O[O]&amp;"'!$a:$a"),$A104,INDIRECT("'"&amp;O[O]&amp;"'!"&amp;ADDRESS(1, COLUMN(K:K), 2)&amp;":"&amp;ADDRESS(1, COLUMN(K:K), 2))))=0, "", SUMPRODUCT(SUMIF(INDIRECT("'"&amp;O[O]&amp;"'!$a:$a"),$A104,INDIRECT("'"&amp;O[O]&amp;"'!"&amp;ADDRESS(1, COLUMN(K:K), 2)&amp;":"&amp;ADDRESS(1, COLUMN(K:K), 2))))),)</f>
        <v/>
      </c>
      <c r="K104" s="922" t="s">
        <v>776</v>
      </c>
      <c r="L104" s="922" t="s">
        <v>776</v>
      </c>
      <c r="M104" s="917" t="str">
        <f ca="1">IF(SUMPRODUCT(SUMIF(INDIRECT("'"&amp;O[O]&amp;"'!$a:$a"),$A104,INDIRECT("'"&amp;O[O]&amp;"'!"&amp;ADDRESS(1, COLUMN(L:L), 2)&amp;":"&amp;ADDRESS(1, COLUMN(L:L), 2))))=0, "", IFERROR(SUMPRODUCT(SUMIF(INDIRECT("'"&amp;O[O]&amp;"'!$a:$a"),$A104,INDIRECT("'"&amp;O[O]&amp;"'!"&amp;ADDRESS(1, COLUMN(L:L), 2)&amp;":"&amp;ADDRESS(1, COLUMN(L:L), 2)))),))</f>
        <v/>
      </c>
      <c r="N104" s="917" t="str">
        <f ca="1">IF(SUMPRODUCT(SUMIF(INDIRECT("'"&amp;O[O]&amp;"'!$a:$a"),$A104,INDIRECT("'"&amp;O[O]&amp;"'!"&amp;ADDRESS(1, COLUMN(M:M), 2)&amp;":"&amp;ADDRESS(1, COLUMN(M:M), 2))))=0, "", IFERROR(SUMPRODUCT(SUMIF(INDIRECT("'"&amp;O[O]&amp;"'!$a:$a"),$A104,INDIRECT("'"&amp;O[O]&amp;"'!"&amp;ADDRESS(1, COLUMN(M:M), 2)&amp;":"&amp;ADDRESS(1, COLUMN(M:M), 2)))),))</f>
        <v/>
      </c>
      <c r="O104" s="917" t="str">
        <f ca="1">IF(SUMPRODUCT(SUMIF(INDIRECT("'"&amp;O[O]&amp;"'!$a:$a"),$A104,INDIRECT("'"&amp;O[O]&amp;"'!"&amp;ADDRESS(1, COLUMN(N:N), 2)&amp;":"&amp;ADDRESS(1, COLUMN(N:N), 2))))=0, "", IFERROR(SUMPRODUCT(SUMIF(INDIRECT("'"&amp;O[O]&amp;"'!$a:$a"),$A104,INDIRECT("'"&amp;O[O]&amp;"'!"&amp;ADDRESS(1, COLUMN(N:N), 2)&amp;":"&amp;ADDRESS(1, COLUMN(N:N), 2)))),))</f>
        <v/>
      </c>
      <c r="P104" s="917" t="str">
        <f ca="1">IF(SUMPRODUCT(SUMIF(INDIRECT("'"&amp;O[O]&amp;"'!$a:$a"),$A104,INDIRECT("'"&amp;O[O]&amp;"'!"&amp;ADDRESS(1, COLUMN(O:O), 2)&amp;":"&amp;ADDRESS(1, COLUMN(O:O), 2))))=0, "", IFERROR(SUMPRODUCT(SUMIF(INDIRECT("'"&amp;O[O]&amp;"'!$a:$a"),$A104,INDIRECT("'"&amp;O[O]&amp;"'!"&amp;ADDRESS(1, COLUMN(O:O), 2)&amp;":"&amp;ADDRESS(1, COLUMN(O:O), 2)))),))</f>
        <v/>
      </c>
      <c r="Q104" s="917" t="str">
        <f ca="1">IF(SUMPRODUCT(SUMIF(INDIRECT("'"&amp;O[O]&amp;"'!$a:$a"),$A104,INDIRECT("'"&amp;O[O]&amp;"'!"&amp;ADDRESS(1, COLUMN(P:P), 2)&amp;":"&amp;ADDRESS(1, COLUMN(P:P), 2))))=0, "", IFERROR(SUMPRODUCT(SUMIF(INDIRECT("'"&amp;O[O]&amp;"'!$a:$a"),$A104,INDIRECT("'"&amp;O[O]&amp;"'!"&amp;ADDRESS(1, COLUMN(P:P), 2)&amp;":"&amp;ADDRESS(1, COLUMN(P:P), 2)))),))</f>
        <v/>
      </c>
      <c r="R104" s="917" t="str">
        <f ca="1">IF(SUMPRODUCT(SUMIF(INDIRECT("'"&amp;O[O]&amp;"'!$a:$a"),$A104,INDIRECT("'"&amp;O[O]&amp;"'!"&amp;ADDRESS(1, COLUMN(Q:Q), 2)&amp;":"&amp;ADDRESS(1, COLUMN(Q:Q), 2))))=0, "", IFERROR(SUMPRODUCT(SUMIF(INDIRECT("'"&amp;O[O]&amp;"'!$a:$a"),$A104,INDIRECT("'"&amp;O[O]&amp;"'!"&amp;ADDRESS(1, COLUMN(Q:Q), 2)&amp;":"&amp;ADDRESS(1, COLUMN(Q:Q), 2)))),))</f>
        <v/>
      </c>
      <c r="S104" s="917" t="str">
        <f ca="1">IF(SUMPRODUCT(SUMIF(INDIRECT("'"&amp;O[O]&amp;"'!$a:$a"),$A104,INDIRECT("'"&amp;O[O]&amp;"'!"&amp;ADDRESS(1, COLUMN(R:R), 2)&amp;":"&amp;ADDRESS(1, COLUMN(R:R), 2))))=0, "", IFERROR(SUMPRODUCT(SUMIF(INDIRECT("'"&amp;O[O]&amp;"'!$a:$a"),$A104,INDIRECT("'"&amp;O[O]&amp;"'!"&amp;ADDRESS(1, COLUMN(R:R), 2)&amp;":"&amp;ADDRESS(1, COLUMN(R:R), 2)))),))</f>
        <v/>
      </c>
      <c r="T104" s="917" t="str">
        <f ca="1">IF(SUMPRODUCT(SUMIF(INDIRECT("'"&amp;O[O]&amp;"'!$a:$a"),$A104,INDIRECT("'"&amp;O[O]&amp;"'!"&amp;ADDRESS(1, COLUMN(S:S), 2)&amp;":"&amp;ADDRESS(1, COLUMN(S:S), 2))))=0, "", IFERROR(SUMPRODUCT(SUMIF(INDIRECT("'"&amp;O[O]&amp;"'!$a:$a"),$A104,INDIRECT("'"&amp;O[O]&amp;"'!"&amp;ADDRESS(1, COLUMN(S:S), 2)&amp;":"&amp;ADDRESS(1, COLUMN(S:S), 2)))),))</f>
        <v/>
      </c>
      <c r="U104" s="917" t="str">
        <f ca="1">IF(SUMPRODUCT(SUMIF(INDIRECT("'"&amp;O[O]&amp;"'!$a:$a"),$A104,INDIRECT("'"&amp;O[O]&amp;"'!"&amp;ADDRESS(1, COLUMN(T:T), 2)&amp;":"&amp;ADDRESS(1, COLUMN(T:T), 2))))=0, "", IFERROR(SUMPRODUCT(SUMIF(INDIRECT("'"&amp;O[O]&amp;"'!$a:$a"),$A104,INDIRECT("'"&amp;O[O]&amp;"'!"&amp;ADDRESS(1, COLUMN(T:T), 2)&amp;":"&amp;ADDRESS(1, COLUMN(T:T), 2)))),))</f>
        <v/>
      </c>
      <c r="V104" s="113" t="str">
        <f t="shared" ca="1" si="19"/>
        <v/>
      </c>
      <c r="W104" s="917" t="str">
        <f ca="1">IF(SUMPRODUCT(SUMIF(INDIRECT("'"&amp;O[O]&amp;"'!$a:$a"),$A104,INDIRECT("'"&amp;O[O]&amp;"'!"&amp;ADDRESS(1, COLUMN(U:U), 2)&amp;":"&amp;ADDRESS(1, COLUMN(U:U), 2))))=0, "", IFERROR(SUMPRODUCT(SUMIF(INDIRECT("'"&amp;O[O]&amp;"'!$a:$a"),$A104,INDIRECT("'"&amp;O[O]&amp;"'!"&amp;ADDRESS(1, COLUMN(U:U), 2)&amp;":"&amp;ADDRESS(1, COLUMN(U:U), 2)))),))</f>
        <v/>
      </c>
      <c r="X104" s="917" t="str">
        <f ca="1">IF(SUMPRODUCT(SUMIF(INDIRECT("'"&amp;O[O]&amp;"'!$a:$a"),$A104,INDIRECT("'"&amp;O[O]&amp;"'!"&amp;ADDRESS(1, COLUMN(V:V), 2)&amp;":"&amp;ADDRESS(1, COLUMN(V:V), 2))))=0, "", IFERROR(SUMPRODUCT(SUMIF(INDIRECT("'"&amp;O[O]&amp;"'!$a:$a"),$A104,INDIRECT("'"&amp;O[O]&amp;"'!"&amp;ADDRESS(1, COLUMN(V:V), 2)&amp;":"&amp;ADDRESS(1, COLUMN(V:V), 2)))),))</f>
        <v/>
      </c>
      <c r="Y104" s="917" t="str">
        <f ca="1">IF(SUMPRODUCT(SUMIF(INDIRECT("'"&amp;O[O]&amp;"'!$a:$a"),$A104,INDIRECT("'"&amp;O[O]&amp;"'!"&amp;ADDRESS(1, COLUMN(W:W), 2)&amp;":"&amp;ADDRESS(1, COLUMN(W:W), 2))))=0, "", IFERROR(SUMPRODUCT(SUMIF(INDIRECT("'"&amp;O[O]&amp;"'!$a:$a"),$A104,INDIRECT("'"&amp;O[O]&amp;"'!"&amp;ADDRESS(1, COLUMN(W:W), 2)&amp;":"&amp;ADDRESS(1, COLUMN(W:W), 2)))),))</f>
        <v/>
      </c>
      <c r="Z104" s="917" t="str">
        <f ca="1">IF(SUMPRODUCT(SUMIF(INDIRECT("'"&amp;O[O]&amp;"'!$a:$a"),$A104,INDIRECT("'"&amp;O[O]&amp;"'!"&amp;ADDRESS(1, COLUMN(X:X), 2)&amp;":"&amp;ADDRESS(1, COLUMN(X:X), 2))))=0, "", IFERROR(SUMPRODUCT(SUMIF(INDIRECT("'"&amp;O[O]&amp;"'!$a:$a"),$A104,INDIRECT("'"&amp;O[O]&amp;"'!"&amp;ADDRESS(1, COLUMN(X:X), 2)&amp;":"&amp;ADDRESS(1, COLUMN(X:X), 2)))),))</f>
        <v/>
      </c>
      <c r="AA104" s="917" t="str">
        <f ca="1">IF(SUMPRODUCT(SUMIF(INDIRECT("'"&amp;O[O]&amp;"'!$a:$a"),$A104,INDIRECT("'"&amp;O[O]&amp;"'!"&amp;ADDRESS(1, COLUMN(Y:Y), 2)&amp;":"&amp;ADDRESS(1, COLUMN(Y:Y), 2))))=0, "", IFERROR(SUMPRODUCT(SUMIF(INDIRECT("'"&amp;O[O]&amp;"'!$a:$a"),$A104,INDIRECT("'"&amp;O[O]&amp;"'!"&amp;ADDRESS(1, COLUMN(Y:Y), 2)&amp;":"&amp;ADDRESS(1, COLUMN(Y:Y), 2)))),))</f>
        <v/>
      </c>
      <c r="AB104" s="917" t="str">
        <f ca="1">IF(SUMPRODUCT(SUMIF(INDIRECT("'"&amp;O[O]&amp;"'!$a:$a"),$A104,INDIRECT("'"&amp;O[O]&amp;"'!"&amp;ADDRESS(1, COLUMN(Z:Z), 2)&amp;":"&amp;ADDRESS(1, COLUMN(Z:Z), 2))))=0, "", IFERROR(SUMPRODUCT(SUMIF(INDIRECT("'"&amp;O[O]&amp;"'!$a:$a"),$A104,INDIRECT("'"&amp;O[O]&amp;"'!"&amp;ADDRESS(1, COLUMN(Z:Z), 2)&amp;":"&amp;ADDRESS(1, COLUMN(Z:Z), 2)))),))</f>
        <v/>
      </c>
      <c r="AC104" s="917" t="str">
        <f ca="1">IF(SUMPRODUCT(SUMIF(INDIRECT("'"&amp;O[O]&amp;"'!$a:$a"),$A104,INDIRECT("'"&amp;O[O]&amp;"'!"&amp;ADDRESS(1, COLUMN(AA:AA), 2)&amp;":"&amp;ADDRESS(1, COLUMN(AA:AA), 2))))=0, "", IFERROR(SUMPRODUCT(SUMIF(INDIRECT("'"&amp;O[O]&amp;"'!$a:$a"),$A104,INDIRECT("'"&amp;O[O]&amp;"'!"&amp;ADDRESS(1, COLUMN(AA:AA), 2)&amp;":"&amp;ADDRESS(1, COLUMN(AA:AA), 2)))),))</f>
        <v/>
      </c>
      <c r="AD104" s="917" t="str">
        <f ca="1">IF(SUMPRODUCT(SUMIF(INDIRECT("'"&amp;O[O]&amp;"'!$a:$a"),$A104,INDIRECT("'"&amp;O[O]&amp;"'!"&amp;ADDRESS(1, COLUMN(AB:AB), 2)&amp;":"&amp;ADDRESS(1, COLUMN(AB:AB), 2))))=0, "", IFERROR(SUMPRODUCT(SUMIF(INDIRECT("'"&amp;O[O]&amp;"'!$a:$a"),$A104,INDIRECT("'"&amp;O[O]&amp;"'!"&amp;ADDRESS(1, COLUMN(AB:AB), 2)&amp;":"&amp;ADDRESS(1, COLUMN(AB:AB), 2)))),))</f>
        <v/>
      </c>
      <c r="AE104" s="917" t="str">
        <f ca="1">IF(SUMPRODUCT(SUMIF(INDIRECT("'"&amp;O[O]&amp;"'!$a:$a"),$A104,INDIRECT("'"&amp;O[O]&amp;"'!"&amp;ADDRESS(1, COLUMN(AC:AC), 2)&amp;":"&amp;ADDRESS(1, COLUMN(AC:AC), 2))))=0, "", IFERROR(SUMPRODUCT(SUMIF(INDIRECT("'"&amp;O[O]&amp;"'!$a:$a"),$A104,INDIRECT("'"&amp;O[O]&amp;"'!"&amp;ADDRESS(1, COLUMN(AC:AC), 2)&amp;":"&amp;ADDRESS(1, COLUMN(AC:AC), 2)))),))</f>
        <v/>
      </c>
      <c r="AF104" s="917" t="str">
        <f ca="1">IF(SUMPRODUCT(SUMIF(INDIRECT("'"&amp;O[O]&amp;"'!$a:$a"),$A104,INDIRECT("'"&amp;O[O]&amp;"'!"&amp;ADDRESS(1, COLUMN(AD:AD), 2)&amp;":"&amp;ADDRESS(1, COLUMN(AD:AD), 2))))=0, "", IFERROR(SUMPRODUCT(SUMIF(INDIRECT("'"&amp;O[O]&amp;"'!$a:$a"),$A104,INDIRECT("'"&amp;O[O]&amp;"'!"&amp;ADDRESS(1, COLUMN(AD:AD), 2)&amp;":"&amp;ADDRESS(1, COLUMN(AD:AD), 2)))),))</f>
        <v/>
      </c>
      <c r="AG104" s="917" t="str">
        <f ca="1">IF(SUMPRODUCT(SUMIF(INDIRECT("'"&amp;O[O]&amp;"'!$a:$a"),$A104,INDIRECT("'"&amp;O[O]&amp;"'!"&amp;ADDRESS(1, COLUMN(AE:AE), 2)&amp;":"&amp;ADDRESS(1, COLUMN(AE:AE), 2))))=0, "", IFERROR(SUMPRODUCT(SUMIF(INDIRECT("'"&amp;O[O]&amp;"'!$a:$a"),$A104,INDIRECT("'"&amp;O[O]&amp;"'!"&amp;ADDRESS(1, COLUMN(AE:AE), 2)&amp;":"&amp;ADDRESS(1, COLUMN(AE:AE), 2)))),))</f>
        <v/>
      </c>
      <c r="AH104" s="917" t="str">
        <f ca="1">IF(SUMPRODUCT(SUMIF(INDIRECT("'"&amp;O[O]&amp;"'!$a:$a"),$A104,INDIRECT("'"&amp;O[O]&amp;"'!"&amp;ADDRESS(1, COLUMN(AF:AF), 2)&amp;":"&amp;ADDRESS(1, COLUMN(AF:AF), 2))))=0, "", IFERROR(SUMPRODUCT(SUMIF(INDIRECT("'"&amp;O[O]&amp;"'!$a:$a"),$A104,INDIRECT("'"&amp;O[O]&amp;"'!"&amp;ADDRESS(1, COLUMN(AF:AF), 2)&amp;":"&amp;ADDRESS(1, COLUMN(AF:AF), 2)))),))</f>
        <v/>
      </c>
      <c r="AI104" s="917" t="str">
        <f ca="1">IF(SUMPRODUCT(SUMIF(INDIRECT("'"&amp;O[O]&amp;"'!$a:$a"),$A104,INDIRECT("'"&amp;O[O]&amp;"'!"&amp;ADDRESS(1, COLUMN(AG:AG), 2)&amp;":"&amp;ADDRESS(1, COLUMN(AG:AG), 2))))=0, "", IFERROR(SUMPRODUCT(SUMIF(INDIRECT("'"&amp;O[O]&amp;"'!$a:$a"),$A104,INDIRECT("'"&amp;O[O]&amp;"'!"&amp;ADDRESS(1, COLUMN(AG:AG), 2)&amp;":"&amp;ADDRESS(1, COLUMN(AG:AG), 2)))),))</f>
        <v/>
      </c>
      <c r="AJ104" s="917" t="str">
        <f ca="1">IF(SUMPRODUCT(SUMIF(INDIRECT("'"&amp;O[O]&amp;"'!$a:$a"),$A104,INDIRECT("'"&amp;O[O]&amp;"'!"&amp;ADDRESS(1, COLUMN(AH:AH), 2)&amp;":"&amp;ADDRESS(1, COLUMN(AH:AH), 2))))=0, "", IFERROR(SUMPRODUCT(SUMIF(INDIRECT("'"&amp;O[O]&amp;"'!$a:$a"),$A104,INDIRECT("'"&amp;O[O]&amp;"'!"&amp;ADDRESS(1, COLUMN(AH:AH), 2)&amp;":"&amp;ADDRESS(1, COLUMN(AH:AH), 2)))),))</f>
        <v/>
      </c>
      <c r="AK104" s="917" t="str">
        <f ca="1">IF(SUMPRODUCT(SUMIF(INDIRECT("'"&amp;O[O]&amp;"'!$a:$a"),$A104,INDIRECT("'"&amp;O[O]&amp;"'!"&amp;ADDRESS(1, COLUMN(AI:AI), 2)&amp;":"&amp;ADDRESS(1, COLUMN(AI:AI), 2))))=0, "", IFERROR(SUMPRODUCT(SUMIF(INDIRECT("'"&amp;O[O]&amp;"'!$a:$a"),$A104,INDIRECT("'"&amp;O[O]&amp;"'!"&amp;ADDRESS(1, COLUMN(AI:AI), 2)&amp;":"&amp;ADDRESS(1, COLUMN(AI:AI), 2)))),))</f>
        <v/>
      </c>
      <c r="AL104" s="919" t="str">
        <f ca="1">IF(SUMPRODUCT(SUMIF(INDIRECT("'"&amp;O[O]&amp;"'!$a:$a"),$A104,INDIRECT("'"&amp;O[O]&amp;"'!"&amp;ADDRESS(1, COLUMN(AJ:AJ), 2)&amp;":"&amp;ADDRESS(1, COLUMN(AJ:AJ), 2))))=0, "", IFERROR(SUMPRODUCT(SUMIF(INDIRECT("'"&amp;O[O]&amp;"'!$a:$a"),$A104,INDIRECT("'"&amp;O[O]&amp;"'!"&amp;ADDRESS(1, COLUMN(AJ:AJ), 2)&amp;":"&amp;ADDRESS(1, COLUMN(AJ:AJ), 2)))),))</f>
        <v/>
      </c>
    </row>
    <row r="105" spans="1:38" s="763" customFormat="1">
      <c r="A105" s="920" t="s">
        <v>690</v>
      </c>
      <c r="B105" s="921" t="s">
        <v>43</v>
      </c>
      <c r="C105" s="921"/>
      <c r="D105" s="921"/>
      <c r="E105" s="917">
        <f ca="1">IFERROR(IF(SUMPRODUCT(SUMIF(INDIRECT("'"&amp;O[O]&amp;"'!$a:$a"),$A105,INDIRECT("'"&amp;O[O]&amp;"'!"&amp;ADDRESS(1, COLUMN(F:F), 2)&amp;":"&amp;ADDRESS(1, COLUMN(F:F), 2))))=0, "", SUMPRODUCT(SUMIF(INDIRECT("'"&amp;O[O]&amp;"'!$a:$a"),$A105,INDIRECT("'"&amp;O[O]&amp;"'!"&amp;ADDRESS(1, COLUMN(F:F), 2)&amp;":"&amp;ADDRESS(1, COLUMN(F:F), 2))))),)</f>
        <v>150</v>
      </c>
      <c r="F105" s="917" t="str">
        <f ca="1">IFERROR(IF(SUMPRODUCT(SUMIF(INDIRECT("'"&amp;O[O]&amp;"'!$a:$a"),$A105,INDIRECT("'"&amp;O[O]&amp;"'!"&amp;ADDRESS(1, COLUMN(G:G), 2)&amp;":"&amp;ADDRESS(1, COLUMN(G:G), 2))))=0, "", SUMPRODUCT(SUMIF(INDIRECT("'"&amp;O[O]&amp;"'!$a:$a"),$A105,INDIRECT("'"&amp;O[O]&amp;"'!"&amp;ADDRESS(1, COLUMN(G:G), 2)&amp;":"&amp;ADDRESS(1, COLUMN(G:G), 2))))),)</f>
        <v/>
      </c>
      <c r="G105" s="914">
        <f t="shared" ca="1" si="18"/>
        <v>32</v>
      </c>
      <c r="H105" s="917" t="str">
        <f ca="1">IFERROR(IF(SUMPRODUCT(SUMIF(INDIRECT("'"&amp;O[O]&amp;"'!$a:$a"),$A105,INDIRECT("'"&amp;O[O]&amp;"'!"&amp;ADDRESS(1, COLUMN(I:I), 2)&amp;":"&amp;ADDRESS(1, COLUMN(I:I), 2))))=0, "", SUMPRODUCT(SUMIF(INDIRECT("'"&amp;O[O]&amp;"'!$a:$a"),$A105,INDIRECT("'"&amp;O[O]&amp;"'!"&amp;ADDRESS(1, COLUMN(I:I), 2)&amp;":"&amp;ADDRESS(1, COLUMN(I:I), 2))))),)</f>
        <v/>
      </c>
      <c r="I105" s="917">
        <f ca="1">IFERROR(IF(SUMPRODUCT(SUMIF(INDIRECT("'"&amp;O[O]&amp;"'!$a:$a"),$A105,INDIRECT("'"&amp;O[O]&amp;"'!"&amp;ADDRESS(1, COLUMN(J:J), 2)&amp;":"&amp;ADDRESS(1, COLUMN(J:J), 2))))=0, "", SUMPRODUCT(SUMIF(INDIRECT("'"&amp;O[O]&amp;"'!$a:$a"),$A105,INDIRECT("'"&amp;O[O]&amp;"'!"&amp;ADDRESS(1, COLUMN(J:J), 2)&amp;":"&amp;ADDRESS(1, COLUMN(J:J), 2))))),)</f>
        <v>32</v>
      </c>
      <c r="J105" s="917">
        <f ca="1">IFERROR(IF(SUMPRODUCT(SUMIF(INDIRECT("'"&amp;O[O]&amp;"'!$a:$a"),$A105,INDIRECT("'"&amp;O[O]&amp;"'!"&amp;ADDRESS(1, COLUMN(K:K), 2)&amp;":"&amp;ADDRESS(1, COLUMN(K:K), 2))))=0, "", SUMPRODUCT(SUMIF(INDIRECT("'"&amp;O[O]&amp;"'!$a:$a"),$A105,INDIRECT("'"&amp;O[O]&amp;"'!"&amp;ADDRESS(1, COLUMN(K:K), 2)&amp;":"&amp;ADDRESS(1, COLUMN(K:K), 2))))),)</f>
        <v>34</v>
      </c>
      <c r="K105" s="922" t="s">
        <v>776</v>
      </c>
      <c r="L105" s="922" t="s">
        <v>776</v>
      </c>
      <c r="M105" s="917" t="str">
        <f ca="1">IF(SUMPRODUCT(SUMIF(INDIRECT("'"&amp;O[O]&amp;"'!$a:$a"),$A105,INDIRECT("'"&amp;O[O]&amp;"'!"&amp;ADDRESS(1, COLUMN(L:L), 2)&amp;":"&amp;ADDRESS(1, COLUMN(L:L), 2))))=0, "", IFERROR(SUMPRODUCT(SUMIF(INDIRECT("'"&amp;O[O]&amp;"'!$a:$a"),$A105,INDIRECT("'"&amp;O[O]&amp;"'!"&amp;ADDRESS(1, COLUMN(L:L), 2)&amp;":"&amp;ADDRESS(1, COLUMN(L:L), 2)))),))</f>
        <v/>
      </c>
      <c r="N105" s="917" t="str">
        <f ca="1">IF(SUMPRODUCT(SUMIF(INDIRECT("'"&amp;O[O]&amp;"'!$a:$a"),$A105,INDIRECT("'"&amp;O[O]&amp;"'!"&amp;ADDRESS(1, COLUMN(M:M), 2)&amp;":"&amp;ADDRESS(1, COLUMN(M:M), 2))))=0, "", IFERROR(SUMPRODUCT(SUMIF(INDIRECT("'"&amp;O[O]&amp;"'!$a:$a"),$A105,INDIRECT("'"&amp;O[O]&amp;"'!"&amp;ADDRESS(1, COLUMN(M:M), 2)&amp;":"&amp;ADDRESS(1, COLUMN(M:M), 2)))),))</f>
        <v/>
      </c>
      <c r="O105" s="917" t="str">
        <f ca="1">IF(SUMPRODUCT(SUMIF(INDIRECT("'"&amp;O[O]&amp;"'!$a:$a"),$A105,INDIRECT("'"&amp;O[O]&amp;"'!"&amp;ADDRESS(1, COLUMN(N:N), 2)&amp;":"&amp;ADDRESS(1, COLUMN(N:N), 2))))=0, "", IFERROR(SUMPRODUCT(SUMIF(INDIRECT("'"&amp;O[O]&amp;"'!$a:$a"),$A105,INDIRECT("'"&amp;O[O]&amp;"'!"&amp;ADDRESS(1, COLUMN(N:N), 2)&amp;":"&amp;ADDRESS(1, COLUMN(N:N), 2)))),))</f>
        <v/>
      </c>
      <c r="P105" s="917" t="str">
        <f ca="1">IF(SUMPRODUCT(SUMIF(INDIRECT("'"&amp;O[O]&amp;"'!$a:$a"),$A105,INDIRECT("'"&amp;O[O]&amp;"'!"&amp;ADDRESS(1, COLUMN(O:O), 2)&amp;":"&amp;ADDRESS(1, COLUMN(O:O), 2))))=0, "", IFERROR(SUMPRODUCT(SUMIF(INDIRECT("'"&amp;O[O]&amp;"'!$a:$a"),$A105,INDIRECT("'"&amp;O[O]&amp;"'!"&amp;ADDRESS(1, COLUMN(O:O), 2)&amp;":"&amp;ADDRESS(1, COLUMN(O:O), 2)))),))</f>
        <v/>
      </c>
      <c r="Q105" s="917">
        <f ca="1">IF(SUMPRODUCT(SUMIF(INDIRECT("'"&amp;O[O]&amp;"'!$a:$a"),$A105,INDIRECT("'"&amp;O[O]&amp;"'!"&amp;ADDRESS(1, COLUMN(P:P), 2)&amp;":"&amp;ADDRESS(1, COLUMN(P:P), 2))))=0, "", IFERROR(SUMPRODUCT(SUMIF(INDIRECT("'"&amp;O[O]&amp;"'!$a:$a"),$A105,INDIRECT("'"&amp;O[O]&amp;"'!"&amp;ADDRESS(1, COLUMN(P:P), 2)&amp;":"&amp;ADDRESS(1, COLUMN(P:P), 2)))),))</f>
        <v>14</v>
      </c>
      <c r="R105" s="917">
        <f ca="1">IF(SUMPRODUCT(SUMIF(INDIRECT("'"&amp;O[O]&amp;"'!$a:$a"),$A105,INDIRECT("'"&amp;O[O]&amp;"'!"&amp;ADDRESS(1, COLUMN(Q:Q), 2)&amp;":"&amp;ADDRESS(1, COLUMN(Q:Q), 2))))=0, "", IFERROR(SUMPRODUCT(SUMIF(INDIRECT("'"&amp;O[O]&amp;"'!$a:$a"),$A105,INDIRECT("'"&amp;O[O]&amp;"'!"&amp;ADDRESS(1, COLUMN(Q:Q), 2)&amp;":"&amp;ADDRESS(1, COLUMN(Q:Q), 2)))),))</f>
        <v>18</v>
      </c>
      <c r="S105" s="917">
        <f ca="1">IF(SUMPRODUCT(SUMIF(INDIRECT("'"&amp;O[O]&amp;"'!$a:$a"),$A105,INDIRECT("'"&amp;O[O]&amp;"'!"&amp;ADDRESS(1, COLUMN(R:R), 2)&amp;":"&amp;ADDRESS(1, COLUMN(R:R), 2))))=0, "", IFERROR(SUMPRODUCT(SUMIF(INDIRECT("'"&amp;O[O]&amp;"'!$a:$a"),$A105,INDIRECT("'"&amp;O[O]&amp;"'!"&amp;ADDRESS(1, COLUMN(R:R), 2)&amp;":"&amp;ADDRESS(1, COLUMN(R:R), 2)))),))</f>
        <v>2</v>
      </c>
      <c r="T105" s="917" t="str">
        <f ca="1">IF(SUMPRODUCT(SUMIF(INDIRECT("'"&amp;O[O]&amp;"'!$a:$a"),$A105,INDIRECT("'"&amp;O[O]&amp;"'!"&amp;ADDRESS(1, COLUMN(S:S), 2)&amp;":"&amp;ADDRESS(1, COLUMN(S:S), 2))))=0, "", IFERROR(SUMPRODUCT(SUMIF(INDIRECT("'"&amp;O[O]&amp;"'!$a:$a"),$A105,INDIRECT("'"&amp;O[O]&amp;"'!"&amp;ADDRESS(1, COLUMN(S:S), 2)&amp;":"&amp;ADDRESS(1, COLUMN(S:S), 2)))),))</f>
        <v/>
      </c>
      <c r="U105" s="917" t="str">
        <f ca="1">IF(SUMPRODUCT(SUMIF(INDIRECT("'"&amp;O[O]&amp;"'!$a:$a"),$A105,INDIRECT("'"&amp;O[O]&amp;"'!"&amp;ADDRESS(1, COLUMN(T:T), 2)&amp;":"&amp;ADDRESS(1, COLUMN(T:T), 2))))=0, "", IFERROR(SUMPRODUCT(SUMIF(INDIRECT("'"&amp;O[O]&amp;"'!$a:$a"),$A105,INDIRECT("'"&amp;O[O]&amp;"'!"&amp;ADDRESS(1, COLUMN(T:T), 2)&amp;":"&amp;ADDRESS(1, COLUMN(T:T), 2)))),))</f>
        <v/>
      </c>
      <c r="V105" s="113" t="str">
        <f t="shared" ca="1" si="19"/>
        <v/>
      </c>
      <c r="W105" s="917" t="str">
        <f ca="1">IF(SUMPRODUCT(SUMIF(INDIRECT("'"&amp;O[O]&amp;"'!$a:$a"),$A105,INDIRECT("'"&amp;O[O]&amp;"'!"&amp;ADDRESS(1, COLUMN(U:U), 2)&amp;":"&amp;ADDRESS(1, COLUMN(U:U), 2))))=0, "", IFERROR(SUMPRODUCT(SUMIF(INDIRECT("'"&amp;O[O]&amp;"'!$a:$a"),$A105,INDIRECT("'"&amp;O[O]&amp;"'!"&amp;ADDRESS(1, COLUMN(U:U), 2)&amp;":"&amp;ADDRESS(1, COLUMN(U:U), 2)))),))</f>
        <v/>
      </c>
      <c r="X105" s="917" t="str">
        <f ca="1">IF(SUMPRODUCT(SUMIF(INDIRECT("'"&amp;O[O]&amp;"'!$a:$a"),$A105,INDIRECT("'"&amp;O[O]&amp;"'!"&amp;ADDRESS(1, COLUMN(V:V), 2)&amp;":"&amp;ADDRESS(1, COLUMN(V:V), 2))))=0, "", IFERROR(SUMPRODUCT(SUMIF(INDIRECT("'"&amp;O[O]&amp;"'!$a:$a"),$A105,INDIRECT("'"&amp;O[O]&amp;"'!"&amp;ADDRESS(1, COLUMN(V:V), 2)&amp;":"&amp;ADDRESS(1, COLUMN(V:V), 2)))),))</f>
        <v/>
      </c>
      <c r="Y105" s="917" t="str">
        <f ca="1">IF(SUMPRODUCT(SUMIF(INDIRECT("'"&amp;O[O]&amp;"'!$a:$a"),$A105,INDIRECT("'"&amp;O[O]&amp;"'!"&amp;ADDRESS(1, COLUMN(W:W), 2)&amp;":"&amp;ADDRESS(1, COLUMN(W:W), 2))))=0, "", IFERROR(SUMPRODUCT(SUMIF(INDIRECT("'"&amp;O[O]&amp;"'!$a:$a"),$A105,INDIRECT("'"&amp;O[O]&amp;"'!"&amp;ADDRESS(1, COLUMN(W:W), 2)&amp;":"&amp;ADDRESS(1, COLUMN(W:W), 2)))),))</f>
        <v/>
      </c>
      <c r="Z105" s="917" t="str">
        <f ca="1">IF(SUMPRODUCT(SUMIF(INDIRECT("'"&amp;O[O]&amp;"'!$a:$a"),$A105,INDIRECT("'"&amp;O[O]&amp;"'!"&amp;ADDRESS(1, COLUMN(X:X), 2)&amp;":"&amp;ADDRESS(1, COLUMN(X:X), 2))))=0, "", IFERROR(SUMPRODUCT(SUMIF(INDIRECT("'"&amp;O[O]&amp;"'!$a:$a"),$A105,INDIRECT("'"&amp;O[O]&amp;"'!"&amp;ADDRESS(1, COLUMN(X:X), 2)&amp;":"&amp;ADDRESS(1, COLUMN(X:X), 2)))),))</f>
        <v/>
      </c>
      <c r="AA105" s="917" t="str">
        <f ca="1">IF(SUMPRODUCT(SUMIF(INDIRECT("'"&amp;O[O]&amp;"'!$a:$a"),$A105,INDIRECT("'"&amp;O[O]&amp;"'!"&amp;ADDRESS(1, COLUMN(Y:Y), 2)&amp;":"&amp;ADDRESS(1, COLUMN(Y:Y), 2))))=0, "", IFERROR(SUMPRODUCT(SUMIF(INDIRECT("'"&amp;O[O]&amp;"'!$a:$a"),$A105,INDIRECT("'"&amp;O[O]&amp;"'!"&amp;ADDRESS(1, COLUMN(Y:Y), 2)&amp;":"&amp;ADDRESS(1, COLUMN(Y:Y), 2)))),))</f>
        <v/>
      </c>
      <c r="AB105" s="917" t="str">
        <f ca="1">IF(SUMPRODUCT(SUMIF(INDIRECT("'"&amp;O[O]&amp;"'!$a:$a"),$A105,INDIRECT("'"&amp;O[O]&amp;"'!"&amp;ADDRESS(1, COLUMN(Z:Z), 2)&amp;":"&amp;ADDRESS(1, COLUMN(Z:Z), 2))))=0, "", IFERROR(SUMPRODUCT(SUMIF(INDIRECT("'"&amp;O[O]&amp;"'!$a:$a"),$A105,INDIRECT("'"&amp;O[O]&amp;"'!"&amp;ADDRESS(1, COLUMN(Z:Z), 2)&amp;":"&amp;ADDRESS(1, COLUMN(Z:Z), 2)))),))</f>
        <v/>
      </c>
      <c r="AC105" s="917" t="str">
        <f ca="1">IF(SUMPRODUCT(SUMIF(INDIRECT("'"&amp;O[O]&amp;"'!$a:$a"),$A105,INDIRECT("'"&amp;O[O]&amp;"'!"&amp;ADDRESS(1, COLUMN(AA:AA), 2)&amp;":"&amp;ADDRESS(1, COLUMN(AA:AA), 2))))=0, "", IFERROR(SUMPRODUCT(SUMIF(INDIRECT("'"&amp;O[O]&amp;"'!$a:$a"),$A105,INDIRECT("'"&amp;O[O]&amp;"'!"&amp;ADDRESS(1, COLUMN(AA:AA), 2)&amp;":"&amp;ADDRESS(1, COLUMN(AA:AA), 2)))),))</f>
        <v/>
      </c>
      <c r="AD105" s="917" t="str">
        <f ca="1">IF(SUMPRODUCT(SUMIF(INDIRECT("'"&amp;O[O]&amp;"'!$a:$a"),$A105,INDIRECT("'"&amp;O[O]&amp;"'!"&amp;ADDRESS(1, COLUMN(AB:AB), 2)&amp;":"&amp;ADDRESS(1, COLUMN(AB:AB), 2))))=0, "", IFERROR(SUMPRODUCT(SUMIF(INDIRECT("'"&amp;O[O]&amp;"'!$a:$a"),$A105,INDIRECT("'"&amp;O[O]&amp;"'!"&amp;ADDRESS(1, COLUMN(AB:AB), 2)&amp;":"&amp;ADDRESS(1, COLUMN(AB:AB), 2)))),))</f>
        <v/>
      </c>
      <c r="AE105" s="917" t="str">
        <f ca="1">IF(SUMPRODUCT(SUMIF(INDIRECT("'"&amp;O[O]&amp;"'!$a:$a"),$A105,INDIRECT("'"&amp;O[O]&amp;"'!"&amp;ADDRESS(1, COLUMN(AC:AC), 2)&amp;":"&amp;ADDRESS(1, COLUMN(AC:AC), 2))))=0, "", IFERROR(SUMPRODUCT(SUMIF(INDIRECT("'"&amp;O[O]&amp;"'!$a:$a"),$A105,INDIRECT("'"&amp;O[O]&amp;"'!"&amp;ADDRESS(1, COLUMN(AC:AC), 2)&amp;":"&amp;ADDRESS(1, COLUMN(AC:AC), 2)))),))</f>
        <v/>
      </c>
      <c r="AF105" s="917" t="str">
        <f ca="1">IF(SUMPRODUCT(SUMIF(INDIRECT("'"&amp;O[O]&amp;"'!$a:$a"),$A105,INDIRECT("'"&amp;O[O]&amp;"'!"&amp;ADDRESS(1, COLUMN(AD:AD), 2)&amp;":"&amp;ADDRESS(1, COLUMN(AD:AD), 2))))=0, "", IFERROR(SUMPRODUCT(SUMIF(INDIRECT("'"&amp;O[O]&amp;"'!$a:$a"),$A105,INDIRECT("'"&amp;O[O]&amp;"'!"&amp;ADDRESS(1, COLUMN(AD:AD), 2)&amp;":"&amp;ADDRESS(1, COLUMN(AD:AD), 2)))),))</f>
        <v/>
      </c>
      <c r="AG105" s="917" t="str">
        <f ca="1">IF(SUMPRODUCT(SUMIF(INDIRECT("'"&amp;O[O]&amp;"'!$a:$a"),$A105,INDIRECT("'"&amp;O[O]&amp;"'!"&amp;ADDRESS(1, COLUMN(AE:AE), 2)&amp;":"&amp;ADDRESS(1, COLUMN(AE:AE), 2))))=0, "", IFERROR(SUMPRODUCT(SUMIF(INDIRECT("'"&amp;O[O]&amp;"'!$a:$a"),$A105,INDIRECT("'"&amp;O[O]&amp;"'!"&amp;ADDRESS(1, COLUMN(AE:AE), 2)&amp;":"&amp;ADDRESS(1, COLUMN(AE:AE), 2)))),))</f>
        <v/>
      </c>
      <c r="AH105" s="917" t="str">
        <f ca="1">IF(SUMPRODUCT(SUMIF(INDIRECT("'"&amp;O[O]&amp;"'!$a:$a"),$A105,INDIRECT("'"&amp;O[O]&amp;"'!"&amp;ADDRESS(1, COLUMN(AF:AF), 2)&amp;":"&amp;ADDRESS(1, COLUMN(AF:AF), 2))))=0, "", IFERROR(SUMPRODUCT(SUMIF(INDIRECT("'"&amp;O[O]&amp;"'!$a:$a"),$A105,INDIRECT("'"&amp;O[O]&amp;"'!"&amp;ADDRESS(1, COLUMN(AF:AF), 2)&amp;":"&amp;ADDRESS(1, COLUMN(AF:AF), 2)))),))</f>
        <v/>
      </c>
      <c r="AI105" s="917" t="str">
        <f ca="1">IF(SUMPRODUCT(SUMIF(INDIRECT("'"&amp;O[O]&amp;"'!$a:$a"),$A105,INDIRECT("'"&amp;O[O]&amp;"'!"&amp;ADDRESS(1, COLUMN(AG:AG), 2)&amp;":"&amp;ADDRESS(1, COLUMN(AG:AG), 2))))=0, "", IFERROR(SUMPRODUCT(SUMIF(INDIRECT("'"&amp;O[O]&amp;"'!$a:$a"),$A105,INDIRECT("'"&amp;O[O]&amp;"'!"&amp;ADDRESS(1, COLUMN(AG:AG), 2)&amp;":"&amp;ADDRESS(1, COLUMN(AG:AG), 2)))),))</f>
        <v/>
      </c>
      <c r="AJ105" s="917" t="str">
        <f ca="1">IF(SUMPRODUCT(SUMIF(INDIRECT("'"&amp;O[O]&amp;"'!$a:$a"),$A105,INDIRECT("'"&amp;O[O]&amp;"'!"&amp;ADDRESS(1, COLUMN(AH:AH), 2)&amp;":"&amp;ADDRESS(1, COLUMN(AH:AH), 2))))=0, "", IFERROR(SUMPRODUCT(SUMIF(INDIRECT("'"&amp;O[O]&amp;"'!$a:$a"),$A105,INDIRECT("'"&amp;O[O]&amp;"'!"&amp;ADDRESS(1, COLUMN(AH:AH), 2)&amp;":"&amp;ADDRESS(1, COLUMN(AH:AH), 2)))),))</f>
        <v/>
      </c>
      <c r="AK105" s="917" t="str">
        <f ca="1">IF(SUMPRODUCT(SUMIF(INDIRECT("'"&amp;O[O]&amp;"'!$a:$a"),$A105,INDIRECT("'"&amp;O[O]&amp;"'!"&amp;ADDRESS(1, COLUMN(AI:AI), 2)&amp;":"&amp;ADDRESS(1, COLUMN(AI:AI), 2))))=0, "", IFERROR(SUMPRODUCT(SUMIF(INDIRECT("'"&amp;O[O]&amp;"'!$a:$a"),$A105,INDIRECT("'"&amp;O[O]&amp;"'!"&amp;ADDRESS(1, COLUMN(AI:AI), 2)&amp;":"&amp;ADDRESS(1, COLUMN(AI:AI), 2)))),))</f>
        <v/>
      </c>
      <c r="AL105" s="919" t="str">
        <f ca="1">IF(SUMPRODUCT(SUMIF(INDIRECT("'"&amp;O[O]&amp;"'!$a:$a"),$A105,INDIRECT("'"&amp;O[O]&amp;"'!"&amp;ADDRESS(1, COLUMN(AJ:AJ), 2)&amp;":"&amp;ADDRESS(1, COLUMN(AJ:AJ), 2))))=0, "", IFERROR(SUMPRODUCT(SUMIF(INDIRECT("'"&amp;O[O]&amp;"'!$a:$a"),$A105,INDIRECT("'"&amp;O[O]&amp;"'!"&amp;ADDRESS(1, COLUMN(AJ:AJ), 2)&amp;":"&amp;ADDRESS(1, COLUMN(AJ:AJ), 2)))),))</f>
        <v/>
      </c>
    </row>
    <row r="106" spans="1:38" s="763" customFormat="1">
      <c r="A106" s="920" t="s">
        <v>355</v>
      </c>
      <c r="B106" s="921" t="s">
        <v>43</v>
      </c>
      <c r="C106" s="921"/>
      <c r="D106" s="921"/>
      <c r="E106" s="917" t="str">
        <f ca="1">IFERROR(IF(SUMPRODUCT(SUMIF(INDIRECT("'"&amp;O[O]&amp;"'!$a:$a"),$A106,INDIRECT("'"&amp;O[O]&amp;"'!"&amp;ADDRESS(1, COLUMN(F:F), 2)&amp;":"&amp;ADDRESS(1, COLUMN(F:F), 2))))=0, "", SUMPRODUCT(SUMIF(INDIRECT("'"&amp;O[O]&amp;"'!$a:$a"),$A106,INDIRECT("'"&amp;O[O]&amp;"'!"&amp;ADDRESS(1, COLUMN(F:F), 2)&amp;":"&amp;ADDRESS(1, COLUMN(F:F), 2))))),)</f>
        <v/>
      </c>
      <c r="F106" s="917" t="str">
        <f ca="1">IFERROR(IF(SUMPRODUCT(SUMIF(INDIRECT("'"&amp;O[O]&amp;"'!$a:$a"),$A106,INDIRECT("'"&amp;O[O]&amp;"'!"&amp;ADDRESS(1, COLUMN(G:G), 2)&amp;":"&amp;ADDRESS(1, COLUMN(G:G), 2))))=0, "", SUMPRODUCT(SUMIF(INDIRECT("'"&amp;O[O]&amp;"'!$a:$a"),$A106,INDIRECT("'"&amp;O[O]&amp;"'!"&amp;ADDRESS(1, COLUMN(G:G), 2)&amp;":"&amp;ADDRESS(1, COLUMN(G:G), 2))))),)</f>
        <v/>
      </c>
      <c r="G106" s="914">
        <f t="shared" ca="1" si="18"/>
        <v>424</v>
      </c>
      <c r="H106" s="917">
        <f ca="1">IFERROR(IF(SUMPRODUCT(SUMIF(INDIRECT("'"&amp;O[O]&amp;"'!$a:$a"),$A106,INDIRECT("'"&amp;O[O]&amp;"'!"&amp;ADDRESS(1, COLUMN(I:I), 2)&amp;":"&amp;ADDRESS(1, COLUMN(I:I), 2))))=0, "", SUMPRODUCT(SUMIF(INDIRECT("'"&amp;O[O]&amp;"'!$a:$a"),$A106,INDIRECT("'"&amp;O[O]&amp;"'!"&amp;ADDRESS(1, COLUMN(I:I), 2)&amp;":"&amp;ADDRESS(1, COLUMN(I:I), 2))))),)</f>
        <v>309</v>
      </c>
      <c r="I106" s="917">
        <f ca="1">IFERROR(IF(SUMPRODUCT(SUMIF(INDIRECT("'"&amp;O[O]&amp;"'!$a:$a"),$A106,INDIRECT("'"&amp;O[O]&amp;"'!"&amp;ADDRESS(1, COLUMN(J:J), 2)&amp;":"&amp;ADDRESS(1, COLUMN(J:J), 2))))=0, "", SUMPRODUCT(SUMIF(INDIRECT("'"&amp;O[O]&amp;"'!$a:$a"),$A106,INDIRECT("'"&amp;O[O]&amp;"'!"&amp;ADDRESS(1, COLUMN(J:J), 2)&amp;":"&amp;ADDRESS(1, COLUMN(J:J), 2))))),)</f>
        <v>115</v>
      </c>
      <c r="J106" s="917">
        <f ca="1">IFERROR(IF(SUMPRODUCT(SUMIF(INDIRECT("'"&amp;O[O]&amp;"'!$a:$a"),$A106,INDIRECT("'"&amp;O[O]&amp;"'!"&amp;ADDRESS(1, COLUMN(K:K), 2)&amp;":"&amp;ADDRESS(1, COLUMN(K:K), 2))))=0, "", SUMPRODUCT(SUMIF(INDIRECT("'"&amp;O[O]&amp;"'!$a:$a"),$A106,INDIRECT("'"&amp;O[O]&amp;"'!"&amp;ADDRESS(1, COLUMN(K:K), 2)&amp;":"&amp;ADDRESS(1, COLUMN(K:K), 2))))),)</f>
        <v>1141</v>
      </c>
      <c r="K106" s="922" t="s">
        <v>776</v>
      </c>
      <c r="L106" s="922" t="s">
        <v>776</v>
      </c>
      <c r="M106" s="917">
        <f ca="1">IF(SUMPRODUCT(SUMIF(INDIRECT("'"&amp;O[O]&amp;"'!$a:$a"),$A106,INDIRECT("'"&amp;O[O]&amp;"'!"&amp;ADDRESS(1, COLUMN(L:L), 2)&amp;":"&amp;ADDRESS(1, COLUMN(L:L), 2))))=0, "", IFERROR(SUMPRODUCT(SUMIF(INDIRECT("'"&amp;O[O]&amp;"'!$a:$a"),$A106,INDIRECT("'"&amp;O[O]&amp;"'!"&amp;ADDRESS(1, COLUMN(L:L), 2)&amp;":"&amp;ADDRESS(1, COLUMN(L:L), 2)))),))</f>
        <v>2</v>
      </c>
      <c r="N106" s="917" t="str">
        <f ca="1">IF(SUMPRODUCT(SUMIF(INDIRECT("'"&amp;O[O]&amp;"'!$a:$a"),$A106,INDIRECT("'"&amp;O[O]&amp;"'!"&amp;ADDRESS(1, COLUMN(M:M), 2)&amp;":"&amp;ADDRESS(1, COLUMN(M:M), 2))))=0, "", IFERROR(SUMPRODUCT(SUMIF(INDIRECT("'"&amp;O[O]&amp;"'!$a:$a"),$A106,INDIRECT("'"&amp;O[O]&amp;"'!"&amp;ADDRESS(1, COLUMN(M:M), 2)&amp;":"&amp;ADDRESS(1, COLUMN(M:M), 2)))),))</f>
        <v/>
      </c>
      <c r="O106" s="917" t="str">
        <f ca="1">IF(SUMPRODUCT(SUMIF(INDIRECT("'"&amp;O[O]&amp;"'!$a:$a"),$A106,INDIRECT("'"&amp;O[O]&amp;"'!"&amp;ADDRESS(1, COLUMN(N:N), 2)&amp;":"&amp;ADDRESS(1, COLUMN(N:N), 2))))=0, "", IFERROR(SUMPRODUCT(SUMIF(INDIRECT("'"&amp;O[O]&amp;"'!$a:$a"),$A106,INDIRECT("'"&amp;O[O]&amp;"'!"&amp;ADDRESS(1, COLUMN(N:N), 2)&amp;":"&amp;ADDRESS(1, COLUMN(N:N), 2)))),))</f>
        <v/>
      </c>
      <c r="P106" s="917" t="str">
        <f ca="1">IF(SUMPRODUCT(SUMIF(INDIRECT("'"&amp;O[O]&amp;"'!$a:$a"),$A106,INDIRECT("'"&amp;O[O]&amp;"'!"&amp;ADDRESS(1, COLUMN(O:O), 2)&amp;":"&amp;ADDRESS(1, COLUMN(O:O), 2))))=0, "", IFERROR(SUMPRODUCT(SUMIF(INDIRECT("'"&amp;O[O]&amp;"'!$a:$a"),$A106,INDIRECT("'"&amp;O[O]&amp;"'!"&amp;ADDRESS(1, COLUMN(O:O), 2)&amp;":"&amp;ADDRESS(1, COLUMN(O:O), 2)))),))</f>
        <v/>
      </c>
      <c r="Q106" s="917">
        <f ca="1">IF(SUMPRODUCT(SUMIF(INDIRECT("'"&amp;O[O]&amp;"'!$a:$a"),$A106,INDIRECT("'"&amp;O[O]&amp;"'!"&amp;ADDRESS(1, COLUMN(P:P), 2)&amp;":"&amp;ADDRESS(1, COLUMN(P:P), 2))))=0, "", IFERROR(SUMPRODUCT(SUMIF(INDIRECT("'"&amp;O[O]&amp;"'!$a:$a"),$A106,INDIRECT("'"&amp;O[O]&amp;"'!"&amp;ADDRESS(1, COLUMN(P:P), 2)&amp;":"&amp;ADDRESS(1, COLUMN(P:P), 2)))),))</f>
        <v>4</v>
      </c>
      <c r="R106" s="917">
        <f ca="1">IF(SUMPRODUCT(SUMIF(INDIRECT("'"&amp;O[O]&amp;"'!$a:$a"),$A106,INDIRECT("'"&amp;O[O]&amp;"'!"&amp;ADDRESS(1, COLUMN(Q:Q), 2)&amp;":"&amp;ADDRESS(1, COLUMN(Q:Q), 2))))=0, "", IFERROR(SUMPRODUCT(SUMIF(INDIRECT("'"&amp;O[O]&amp;"'!$a:$a"),$A106,INDIRECT("'"&amp;O[O]&amp;"'!"&amp;ADDRESS(1, COLUMN(Q:Q), 2)&amp;":"&amp;ADDRESS(1, COLUMN(Q:Q), 2)))),))</f>
        <v>4</v>
      </c>
      <c r="S106" s="917">
        <f ca="1">IF(SUMPRODUCT(SUMIF(INDIRECT("'"&amp;O[O]&amp;"'!$a:$a"),$A106,INDIRECT("'"&amp;O[O]&amp;"'!"&amp;ADDRESS(1, COLUMN(R:R), 2)&amp;":"&amp;ADDRESS(1, COLUMN(R:R), 2))))=0, "", IFERROR(SUMPRODUCT(SUMIF(INDIRECT("'"&amp;O[O]&amp;"'!$a:$a"),$A106,INDIRECT("'"&amp;O[O]&amp;"'!"&amp;ADDRESS(1, COLUMN(R:R), 2)&amp;":"&amp;ADDRESS(1, COLUMN(R:R), 2)))),))</f>
        <v>24</v>
      </c>
      <c r="T106" s="917" t="str">
        <f ca="1">IF(SUMPRODUCT(SUMIF(INDIRECT("'"&amp;O[O]&amp;"'!$a:$a"),$A106,INDIRECT("'"&amp;O[O]&amp;"'!"&amp;ADDRESS(1, COLUMN(S:S), 2)&amp;":"&amp;ADDRESS(1, COLUMN(S:S), 2))))=0, "", IFERROR(SUMPRODUCT(SUMIF(INDIRECT("'"&amp;O[O]&amp;"'!$a:$a"),$A106,INDIRECT("'"&amp;O[O]&amp;"'!"&amp;ADDRESS(1, COLUMN(S:S), 2)&amp;":"&amp;ADDRESS(1, COLUMN(S:S), 2)))),))</f>
        <v/>
      </c>
      <c r="U106" s="917">
        <f ca="1">IF(SUMPRODUCT(SUMIF(INDIRECT("'"&amp;O[O]&amp;"'!$a:$a"),$A106,INDIRECT("'"&amp;O[O]&amp;"'!"&amp;ADDRESS(1, COLUMN(T:T), 2)&amp;":"&amp;ADDRESS(1, COLUMN(T:T), 2))))=0, "", IFERROR(SUMPRODUCT(SUMIF(INDIRECT("'"&amp;O[O]&amp;"'!$a:$a"),$A106,INDIRECT("'"&amp;O[O]&amp;"'!"&amp;ADDRESS(1, COLUMN(T:T), 2)&amp;":"&amp;ADDRESS(1, COLUMN(T:T), 2)))),))</f>
        <v>2</v>
      </c>
      <c r="V106" s="113">
        <f t="shared" ca="1" si="19"/>
        <v>43</v>
      </c>
      <c r="W106" s="917">
        <f ca="1">IF(SUMPRODUCT(SUMIF(INDIRECT("'"&amp;O[O]&amp;"'!$a:$a"),$A106,INDIRECT("'"&amp;O[O]&amp;"'!"&amp;ADDRESS(1, COLUMN(U:U), 2)&amp;":"&amp;ADDRESS(1, COLUMN(U:U), 2))))=0, "", IFERROR(SUMPRODUCT(SUMIF(INDIRECT("'"&amp;O[O]&amp;"'!$a:$a"),$A106,INDIRECT("'"&amp;O[O]&amp;"'!"&amp;ADDRESS(1, COLUMN(U:U), 2)&amp;":"&amp;ADDRESS(1, COLUMN(U:U), 2)))),))</f>
        <v>26</v>
      </c>
      <c r="X106" s="917">
        <f ca="1">IF(SUMPRODUCT(SUMIF(INDIRECT("'"&amp;O[O]&amp;"'!$a:$a"),$A106,INDIRECT("'"&amp;O[O]&amp;"'!"&amp;ADDRESS(1, COLUMN(V:V), 2)&amp;":"&amp;ADDRESS(1, COLUMN(V:V), 2))))=0, "", IFERROR(SUMPRODUCT(SUMIF(INDIRECT("'"&amp;O[O]&amp;"'!$a:$a"),$A106,INDIRECT("'"&amp;O[O]&amp;"'!"&amp;ADDRESS(1, COLUMN(V:V), 2)&amp;":"&amp;ADDRESS(1, COLUMN(V:V), 2)))),))</f>
        <v>17</v>
      </c>
      <c r="Y106" s="917" t="str">
        <f ca="1">IF(SUMPRODUCT(SUMIF(INDIRECT("'"&amp;O[O]&amp;"'!$a:$a"),$A106,INDIRECT("'"&amp;O[O]&amp;"'!"&amp;ADDRESS(1, COLUMN(W:W), 2)&amp;":"&amp;ADDRESS(1, COLUMN(W:W), 2))))=0, "", IFERROR(SUMPRODUCT(SUMIF(INDIRECT("'"&amp;O[O]&amp;"'!$a:$a"),$A106,INDIRECT("'"&amp;O[O]&amp;"'!"&amp;ADDRESS(1, COLUMN(W:W), 2)&amp;":"&amp;ADDRESS(1, COLUMN(W:W), 2)))),))</f>
        <v/>
      </c>
      <c r="Z106" s="917" t="str">
        <f ca="1">IF(SUMPRODUCT(SUMIF(INDIRECT("'"&amp;O[O]&amp;"'!$a:$a"),$A106,INDIRECT("'"&amp;O[O]&amp;"'!"&amp;ADDRESS(1, COLUMN(X:X), 2)&amp;":"&amp;ADDRESS(1, COLUMN(X:X), 2))))=0, "", IFERROR(SUMPRODUCT(SUMIF(INDIRECT("'"&amp;O[O]&amp;"'!$a:$a"),$A106,INDIRECT("'"&amp;O[O]&amp;"'!"&amp;ADDRESS(1, COLUMN(X:X), 2)&amp;":"&amp;ADDRESS(1, COLUMN(X:X), 2)))),))</f>
        <v/>
      </c>
      <c r="AA106" s="917" t="str">
        <f ca="1">IF(SUMPRODUCT(SUMIF(INDIRECT("'"&amp;O[O]&amp;"'!$a:$a"),$A106,INDIRECT("'"&amp;O[O]&amp;"'!"&amp;ADDRESS(1, COLUMN(Y:Y), 2)&amp;":"&amp;ADDRESS(1, COLUMN(Y:Y), 2))))=0, "", IFERROR(SUMPRODUCT(SUMIF(INDIRECT("'"&amp;O[O]&amp;"'!$a:$a"),$A106,INDIRECT("'"&amp;O[O]&amp;"'!"&amp;ADDRESS(1, COLUMN(Y:Y), 2)&amp;":"&amp;ADDRESS(1, COLUMN(Y:Y), 2)))),))</f>
        <v/>
      </c>
      <c r="AB106" s="917" t="str">
        <f ca="1">IF(SUMPRODUCT(SUMIF(INDIRECT("'"&amp;O[O]&amp;"'!$a:$a"),$A106,INDIRECT("'"&amp;O[O]&amp;"'!"&amp;ADDRESS(1, COLUMN(Z:Z), 2)&amp;":"&amp;ADDRESS(1, COLUMN(Z:Z), 2))))=0, "", IFERROR(SUMPRODUCT(SUMIF(INDIRECT("'"&amp;O[O]&amp;"'!$a:$a"),$A106,INDIRECT("'"&amp;O[O]&amp;"'!"&amp;ADDRESS(1, COLUMN(Z:Z), 2)&amp;":"&amp;ADDRESS(1, COLUMN(Z:Z), 2)))),))</f>
        <v/>
      </c>
      <c r="AC106" s="917" t="str">
        <f ca="1">IF(SUMPRODUCT(SUMIF(INDIRECT("'"&amp;O[O]&amp;"'!$a:$a"),$A106,INDIRECT("'"&amp;O[O]&amp;"'!"&amp;ADDRESS(1, COLUMN(AA:AA), 2)&amp;":"&amp;ADDRESS(1, COLUMN(AA:AA), 2))))=0, "", IFERROR(SUMPRODUCT(SUMIF(INDIRECT("'"&amp;O[O]&amp;"'!$a:$a"),$A106,INDIRECT("'"&amp;O[O]&amp;"'!"&amp;ADDRESS(1, COLUMN(AA:AA), 2)&amp;":"&amp;ADDRESS(1, COLUMN(AA:AA), 2)))),))</f>
        <v/>
      </c>
      <c r="AD106" s="917" t="str">
        <f ca="1">IF(SUMPRODUCT(SUMIF(INDIRECT("'"&amp;O[O]&amp;"'!$a:$a"),$A106,INDIRECT("'"&amp;O[O]&amp;"'!"&amp;ADDRESS(1, COLUMN(AB:AB), 2)&amp;":"&amp;ADDRESS(1, COLUMN(AB:AB), 2))))=0, "", IFERROR(SUMPRODUCT(SUMIF(INDIRECT("'"&amp;O[O]&amp;"'!$a:$a"),$A106,INDIRECT("'"&amp;O[O]&amp;"'!"&amp;ADDRESS(1, COLUMN(AB:AB), 2)&amp;":"&amp;ADDRESS(1, COLUMN(AB:AB), 2)))),))</f>
        <v/>
      </c>
      <c r="AE106" s="917">
        <f ca="1">IF(SUMPRODUCT(SUMIF(INDIRECT("'"&amp;O[O]&amp;"'!$a:$a"),$A106,INDIRECT("'"&amp;O[O]&amp;"'!"&amp;ADDRESS(1, COLUMN(AC:AC), 2)&amp;":"&amp;ADDRESS(1, COLUMN(AC:AC), 2))))=0, "", IFERROR(SUMPRODUCT(SUMIF(INDIRECT("'"&amp;O[O]&amp;"'!$a:$a"),$A106,INDIRECT("'"&amp;O[O]&amp;"'!"&amp;ADDRESS(1, COLUMN(AC:AC), 2)&amp;":"&amp;ADDRESS(1, COLUMN(AC:AC), 2)))),))</f>
        <v>116</v>
      </c>
      <c r="AF106" s="917">
        <f ca="1">IF(SUMPRODUCT(SUMIF(INDIRECT("'"&amp;O[O]&amp;"'!$a:$a"),$A106,INDIRECT("'"&amp;O[O]&amp;"'!"&amp;ADDRESS(1, COLUMN(AD:AD), 2)&amp;":"&amp;ADDRESS(1, COLUMN(AD:AD), 2))))=0, "", IFERROR(SUMPRODUCT(SUMIF(INDIRECT("'"&amp;O[O]&amp;"'!$a:$a"),$A106,INDIRECT("'"&amp;O[O]&amp;"'!"&amp;ADDRESS(1, COLUMN(AD:AD), 2)&amp;":"&amp;ADDRESS(1, COLUMN(AD:AD), 2)))),))</f>
        <v>239</v>
      </c>
      <c r="AG106" s="917">
        <f ca="1">IF(SUMPRODUCT(SUMIF(INDIRECT("'"&amp;O[O]&amp;"'!$a:$a"),$A106,INDIRECT("'"&amp;O[O]&amp;"'!"&amp;ADDRESS(1, COLUMN(AE:AE), 2)&amp;":"&amp;ADDRESS(1, COLUMN(AE:AE), 2))))=0, "", IFERROR(SUMPRODUCT(SUMIF(INDIRECT("'"&amp;O[O]&amp;"'!$a:$a"),$A106,INDIRECT("'"&amp;O[O]&amp;"'!"&amp;ADDRESS(1, COLUMN(AE:AE), 2)&amp;":"&amp;ADDRESS(1, COLUMN(AE:AE), 2)))),))</f>
        <v>475</v>
      </c>
      <c r="AH106" s="917" t="str">
        <f ca="1">IF(SUMPRODUCT(SUMIF(INDIRECT("'"&amp;O[O]&amp;"'!$a:$a"),$A106,INDIRECT("'"&amp;O[O]&amp;"'!"&amp;ADDRESS(1, COLUMN(AF:AF), 2)&amp;":"&amp;ADDRESS(1, COLUMN(AF:AF), 2))))=0, "", IFERROR(SUMPRODUCT(SUMIF(INDIRECT("'"&amp;O[O]&amp;"'!$a:$a"),$A106,INDIRECT("'"&amp;O[O]&amp;"'!"&amp;ADDRESS(1, COLUMN(AF:AF), 2)&amp;":"&amp;ADDRESS(1, COLUMN(AF:AF), 2)))),))</f>
        <v/>
      </c>
      <c r="AI106" s="917" t="str">
        <f ca="1">IF(SUMPRODUCT(SUMIF(INDIRECT("'"&amp;O[O]&amp;"'!$a:$a"),$A106,INDIRECT("'"&amp;O[O]&amp;"'!"&amp;ADDRESS(1, COLUMN(AG:AG), 2)&amp;":"&amp;ADDRESS(1, COLUMN(AG:AG), 2))))=0, "", IFERROR(SUMPRODUCT(SUMIF(INDIRECT("'"&amp;O[O]&amp;"'!$a:$a"),$A106,INDIRECT("'"&amp;O[O]&amp;"'!"&amp;ADDRESS(1, COLUMN(AG:AG), 2)&amp;":"&amp;ADDRESS(1, COLUMN(AG:AG), 2)))),))</f>
        <v/>
      </c>
      <c r="AJ106" s="917" t="str">
        <f ca="1">IF(SUMPRODUCT(SUMIF(INDIRECT("'"&amp;O[O]&amp;"'!$a:$a"),$A106,INDIRECT("'"&amp;O[O]&amp;"'!"&amp;ADDRESS(1, COLUMN(AH:AH), 2)&amp;":"&amp;ADDRESS(1, COLUMN(AH:AH), 2))))=0, "", IFERROR(SUMPRODUCT(SUMIF(INDIRECT("'"&amp;O[O]&amp;"'!$a:$a"),$A106,INDIRECT("'"&amp;O[O]&amp;"'!"&amp;ADDRESS(1, COLUMN(AH:AH), 2)&amp;":"&amp;ADDRESS(1, COLUMN(AH:AH), 2)))),))</f>
        <v/>
      </c>
      <c r="AK106" s="917" t="str">
        <f ca="1">IF(SUMPRODUCT(SUMIF(INDIRECT("'"&amp;O[O]&amp;"'!$a:$a"),$A106,INDIRECT("'"&amp;O[O]&amp;"'!"&amp;ADDRESS(1, COLUMN(AI:AI), 2)&amp;":"&amp;ADDRESS(1, COLUMN(AI:AI), 2))))=0, "", IFERROR(SUMPRODUCT(SUMIF(INDIRECT("'"&amp;O[O]&amp;"'!$a:$a"),$A106,INDIRECT("'"&amp;O[O]&amp;"'!"&amp;ADDRESS(1, COLUMN(AI:AI), 2)&amp;":"&amp;ADDRESS(1, COLUMN(AI:AI), 2)))),))</f>
        <v/>
      </c>
      <c r="AL106" s="919" t="str">
        <f ca="1">IF(SUMPRODUCT(SUMIF(INDIRECT("'"&amp;O[O]&amp;"'!$a:$a"),$A106,INDIRECT("'"&amp;O[O]&amp;"'!"&amp;ADDRESS(1, COLUMN(AJ:AJ), 2)&amp;":"&amp;ADDRESS(1, COLUMN(AJ:AJ), 2))))=0, "", IFERROR(SUMPRODUCT(SUMIF(INDIRECT("'"&amp;O[O]&amp;"'!$a:$a"),$A106,INDIRECT("'"&amp;O[O]&amp;"'!"&amp;ADDRESS(1, COLUMN(AJ:AJ), 2)&amp;":"&amp;ADDRESS(1, COLUMN(AJ:AJ), 2)))),))</f>
        <v/>
      </c>
    </row>
    <row r="107" spans="1:38" s="763" customFormat="1">
      <c r="A107" s="920" t="s">
        <v>452</v>
      </c>
      <c r="B107" s="921" t="s">
        <v>43</v>
      </c>
      <c r="C107" s="921"/>
      <c r="D107" s="921"/>
      <c r="E107" s="917" t="str">
        <f ca="1">IFERROR(IF(SUMPRODUCT(SUMIF(INDIRECT("'"&amp;O[O]&amp;"'!$a:$a"),$A107,INDIRECT("'"&amp;O[O]&amp;"'!"&amp;ADDRESS(1, COLUMN(F:F), 2)&amp;":"&amp;ADDRESS(1, COLUMN(F:F), 2))))=0, "", SUMPRODUCT(SUMIF(INDIRECT("'"&amp;O[O]&amp;"'!$a:$a"),$A107,INDIRECT("'"&amp;O[O]&amp;"'!"&amp;ADDRESS(1, COLUMN(F:F), 2)&amp;":"&amp;ADDRESS(1, COLUMN(F:F), 2))))),)</f>
        <v/>
      </c>
      <c r="F107" s="917" t="str">
        <f ca="1">IFERROR(IF(SUMPRODUCT(SUMIF(INDIRECT("'"&amp;O[O]&amp;"'!$a:$a"),$A107,INDIRECT("'"&amp;O[O]&amp;"'!"&amp;ADDRESS(1, COLUMN(G:G), 2)&amp;":"&amp;ADDRESS(1, COLUMN(G:G), 2))))=0, "", SUMPRODUCT(SUMIF(INDIRECT("'"&amp;O[O]&amp;"'!$a:$a"),$A107,INDIRECT("'"&amp;O[O]&amp;"'!"&amp;ADDRESS(1, COLUMN(G:G), 2)&amp;":"&amp;ADDRESS(1, COLUMN(G:G), 2))))),)</f>
        <v/>
      </c>
      <c r="G107" s="914">
        <f t="shared" ca="1" si="18"/>
        <v>8</v>
      </c>
      <c r="H107" s="917">
        <f ca="1">IFERROR(IF(SUMPRODUCT(SUMIF(INDIRECT("'"&amp;O[O]&amp;"'!$a:$a"),$A107,INDIRECT("'"&amp;O[O]&amp;"'!"&amp;ADDRESS(1, COLUMN(I:I), 2)&amp;":"&amp;ADDRESS(1, COLUMN(I:I), 2))))=0, "", SUMPRODUCT(SUMIF(INDIRECT("'"&amp;O[O]&amp;"'!$a:$a"),$A107,INDIRECT("'"&amp;O[O]&amp;"'!"&amp;ADDRESS(1, COLUMN(I:I), 2)&amp;":"&amp;ADDRESS(1, COLUMN(I:I), 2))))),)</f>
        <v>8</v>
      </c>
      <c r="I107" s="917" t="str">
        <f ca="1">IFERROR(IF(SUMPRODUCT(SUMIF(INDIRECT("'"&amp;O[O]&amp;"'!$a:$a"),$A107,INDIRECT("'"&amp;O[O]&amp;"'!"&amp;ADDRESS(1, COLUMN(J:J), 2)&amp;":"&amp;ADDRESS(1, COLUMN(J:J), 2))))=0, "", SUMPRODUCT(SUMIF(INDIRECT("'"&amp;O[O]&amp;"'!$a:$a"),$A107,INDIRECT("'"&amp;O[O]&amp;"'!"&amp;ADDRESS(1, COLUMN(J:J), 2)&amp;":"&amp;ADDRESS(1, COLUMN(J:J), 2))))),)</f>
        <v/>
      </c>
      <c r="J107" s="917" t="str">
        <f ca="1">IFERROR(IF(SUMPRODUCT(SUMIF(INDIRECT("'"&amp;O[O]&amp;"'!$a:$a"),$A107,INDIRECT("'"&amp;O[O]&amp;"'!"&amp;ADDRESS(1, COLUMN(K:K), 2)&amp;":"&amp;ADDRESS(1, COLUMN(K:K), 2))))=0, "", SUMPRODUCT(SUMIF(INDIRECT("'"&amp;O[O]&amp;"'!$a:$a"),$A107,INDIRECT("'"&amp;O[O]&amp;"'!"&amp;ADDRESS(1, COLUMN(K:K), 2)&amp;":"&amp;ADDRESS(1, COLUMN(K:K), 2))))),)</f>
        <v/>
      </c>
      <c r="K107" s="922" t="s">
        <v>776</v>
      </c>
      <c r="L107" s="922" t="s">
        <v>776</v>
      </c>
      <c r="M107" s="917" t="str">
        <f ca="1">IF(SUMPRODUCT(SUMIF(INDIRECT("'"&amp;O[O]&amp;"'!$a:$a"),$A107,INDIRECT("'"&amp;O[O]&amp;"'!"&amp;ADDRESS(1, COLUMN(L:L), 2)&amp;":"&amp;ADDRESS(1, COLUMN(L:L), 2))))=0, "", IFERROR(SUMPRODUCT(SUMIF(INDIRECT("'"&amp;O[O]&amp;"'!$a:$a"),$A107,INDIRECT("'"&amp;O[O]&amp;"'!"&amp;ADDRESS(1, COLUMN(L:L), 2)&amp;":"&amp;ADDRESS(1, COLUMN(L:L), 2)))),))</f>
        <v/>
      </c>
      <c r="N107" s="917" t="str">
        <f ca="1">IF(SUMPRODUCT(SUMIF(INDIRECT("'"&amp;O[O]&amp;"'!$a:$a"),$A107,INDIRECT("'"&amp;O[O]&amp;"'!"&amp;ADDRESS(1, COLUMN(M:M), 2)&amp;":"&amp;ADDRESS(1, COLUMN(M:M), 2))))=0, "", IFERROR(SUMPRODUCT(SUMIF(INDIRECT("'"&amp;O[O]&amp;"'!$a:$a"),$A107,INDIRECT("'"&amp;O[O]&amp;"'!"&amp;ADDRESS(1, COLUMN(M:M), 2)&amp;":"&amp;ADDRESS(1, COLUMN(M:M), 2)))),))</f>
        <v/>
      </c>
      <c r="O107" s="917" t="str">
        <f ca="1">IF(SUMPRODUCT(SUMIF(INDIRECT("'"&amp;O[O]&amp;"'!$a:$a"),$A107,INDIRECT("'"&amp;O[O]&amp;"'!"&amp;ADDRESS(1, COLUMN(N:N), 2)&amp;":"&amp;ADDRESS(1, COLUMN(N:N), 2))))=0, "", IFERROR(SUMPRODUCT(SUMIF(INDIRECT("'"&amp;O[O]&amp;"'!$a:$a"),$A107,INDIRECT("'"&amp;O[O]&amp;"'!"&amp;ADDRESS(1, COLUMN(N:N), 2)&amp;":"&amp;ADDRESS(1, COLUMN(N:N), 2)))),))</f>
        <v/>
      </c>
      <c r="P107" s="917" t="str">
        <f ca="1">IF(SUMPRODUCT(SUMIF(INDIRECT("'"&amp;O[O]&amp;"'!$a:$a"),$A107,INDIRECT("'"&amp;O[O]&amp;"'!"&amp;ADDRESS(1, COLUMN(O:O), 2)&amp;":"&amp;ADDRESS(1, COLUMN(O:O), 2))))=0, "", IFERROR(SUMPRODUCT(SUMIF(INDIRECT("'"&amp;O[O]&amp;"'!$a:$a"),$A107,INDIRECT("'"&amp;O[O]&amp;"'!"&amp;ADDRESS(1, COLUMN(O:O), 2)&amp;":"&amp;ADDRESS(1, COLUMN(O:O), 2)))),))</f>
        <v/>
      </c>
      <c r="Q107" s="917" t="str">
        <f ca="1">IF(SUMPRODUCT(SUMIF(INDIRECT("'"&amp;O[O]&amp;"'!$a:$a"),$A107,INDIRECT("'"&amp;O[O]&amp;"'!"&amp;ADDRESS(1, COLUMN(P:P), 2)&amp;":"&amp;ADDRESS(1, COLUMN(P:P), 2))))=0, "", IFERROR(SUMPRODUCT(SUMIF(INDIRECT("'"&amp;O[O]&amp;"'!$a:$a"),$A107,INDIRECT("'"&amp;O[O]&amp;"'!"&amp;ADDRESS(1, COLUMN(P:P), 2)&amp;":"&amp;ADDRESS(1, COLUMN(P:P), 2)))),))</f>
        <v/>
      </c>
      <c r="R107" s="917" t="str">
        <f ca="1">IF(SUMPRODUCT(SUMIF(INDIRECT("'"&amp;O[O]&amp;"'!$a:$a"),$A107,INDIRECT("'"&amp;O[O]&amp;"'!"&amp;ADDRESS(1, COLUMN(Q:Q), 2)&amp;":"&amp;ADDRESS(1, COLUMN(Q:Q), 2))))=0, "", IFERROR(SUMPRODUCT(SUMIF(INDIRECT("'"&amp;O[O]&amp;"'!$a:$a"),$A107,INDIRECT("'"&amp;O[O]&amp;"'!"&amp;ADDRESS(1, COLUMN(Q:Q), 2)&amp;":"&amp;ADDRESS(1, COLUMN(Q:Q), 2)))),))</f>
        <v/>
      </c>
      <c r="S107" s="917" t="str">
        <f ca="1">IF(SUMPRODUCT(SUMIF(INDIRECT("'"&amp;O[O]&amp;"'!$a:$a"),$A107,INDIRECT("'"&amp;O[O]&amp;"'!"&amp;ADDRESS(1, COLUMN(R:R), 2)&amp;":"&amp;ADDRESS(1, COLUMN(R:R), 2))))=0, "", IFERROR(SUMPRODUCT(SUMIF(INDIRECT("'"&amp;O[O]&amp;"'!$a:$a"),$A107,INDIRECT("'"&amp;O[O]&amp;"'!"&amp;ADDRESS(1, COLUMN(R:R), 2)&amp;":"&amp;ADDRESS(1, COLUMN(R:R), 2)))),))</f>
        <v/>
      </c>
      <c r="T107" s="917" t="str">
        <f ca="1">IF(SUMPRODUCT(SUMIF(INDIRECT("'"&amp;O[O]&amp;"'!$a:$a"),$A107,INDIRECT("'"&amp;O[O]&amp;"'!"&amp;ADDRESS(1, COLUMN(S:S), 2)&amp;":"&amp;ADDRESS(1, COLUMN(S:S), 2))))=0, "", IFERROR(SUMPRODUCT(SUMIF(INDIRECT("'"&amp;O[O]&amp;"'!$a:$a"),$A107,INDIRECT("'"&amp;O[O]&amp;"'!"&amp;ADDRESS(1, COLUMN(S:S), 2)&amp;":"&amp;ADDRESS(1, COLUMN(S:S), 2)))),))</f>
        <v/>
      </c>
      <c r="U107" s="917" t="str">
        <f ca="1">IF(SUMPRODUCT(SUMIF(INDIRECT("'"&amp;O[O]&amp;"'!$a:$a"),$A107,INDIRECT("'"&amp;O[O]&amp;"'!"&amp;ADDRESS(1, COLUMN(T:T), 2)&amp;":"&amp;ADDRESS(1, COLUMN(T:T), 2))))=0, "", IFERROR(SUMPRODUCT(SUMIF(INDIRECT("'"&amp;O[O]&amp;"'!$a:$a"),$A107,INDIRECT("'"&amp;O[O]&amp;"'!"&amp;ADDRESS(1, COLUMN(T:T), 2)&amp;":"&amp;ADDRESS(1, COLUMN(T:T), 2)))),))</f>
        <v/>
      </c>
      <c r="V107" s="113" t="str">
        <f t="shared" ca="1" si="19"/>
        <v/>
      </c>
      <c r="W107" s="917" t="str">
        <f ca="1">IF(SUMPRODUCT(SUMIF(INDIRECT("'"&amp;O[O]&amp;"'!$a:$a"),$A107,INDIRECT("'"&amp;O[O]&amp;"'!"&amp;ADDRESS(1, COLUMN(U:U), 2)&amp;":"&amp;ADDRESS(1, COLUMN(U:U), 2))))=0, "", IFERROR(SUMPRODUCT(SUMIF(INDIRECT("'"&amp;O[O]&amp;"'!$a:$a"),$A107,INDIRECT("'"&amp;O[O]&amp;"'!"&amp;ADDRESS(1, COLUMN(U:U), 2)&amp;":"&amp;ADDRESS(1, COLUMN(U:U), 2)))),))</f>
        <v/>
      </c>
      <c r="X107" s="917" t="str">
        <f ca="1">IF(SUMPRODUCT(SUMIF(INDIRECT("'"&amp;O[O]&amp;"'!$a:$a"),$A107,INDIRECT("'"&amp;O[O]&amp;"'!"&amp;ADDRESS(1, COLUMN(V:V), 2)&amp;":"&amp;ADDRESS(1, COLUMN(V:V), 2))))=0, "", IFERROR(SUMPRODUCT(SUMIF(INDIRECT("'"&amp;O[O]&amp;"'!$a:$a"),$A107,INDIRECT("'"&amp;O[O]&amp;"'!"&amp;ADDRESS(1, COLUMN(V:V), 2)&amp;":"&amp;ADDRESS(1, COLUMN(V:V), 2)))),))</f>
        <v/>
      </c>
      <c r="Y107" s="917" t="str">
        <f ca="1">IF(SUMPRODUCT(SUMIF(INDIRECT("'"&amp;O[O]&amp;"'!$a:$a"),$A107,INDIRECT("'"&amp;O[O]&amp;"'!"&amp;ADDRESS(1, COLUMN(W:W), 2)&amp;":"&amp;ADDRESS(1, COLUMN(W:W), 2))))=0, "", IFERROR(SUMPRODUCT(SUMIF(INDIRECT("'"&amp;O[O]&amp;"'!$a:$a"),$A107,INDIRECT("'"&amp;O[O]&amp;"'!"&amp;ADDRESS(1, COLUMN(W:W), 2)&amp;":"&amp;ADDRESS(1, COLUMN(W:W), 2)))),))</f>
        <v/>
      </c>
      <c r="Z107" s="917" t="str">
        <f ca="1">IF(SUMPRODUCT(SUMIF(INDIRECT("'"&amp;O[O]&amp;"'!$a:$a"),$A107,INDIRECT("'"&amp;O[O]&amp;"'!"&amp;ADDRESS(1, COLUMN(X:X), 2)&amp;":"&amp;ADDRESS(1, COLUMN(X:X), 2))))=0, "", IFERROR(SUMPRODUCT(SUMIF(INDIRECT("'"&amp;O[O]&amp;"'!$a:$a"),$A107,INDIRECT("'"&amp;O[O]&amp;"'!"&amp;ADDRESS(1, COLUMN(X:X), 2)&amp;":"&amp;ADDRESS(1, COLUMN(X:X), 2)))),))</f>
        <v/>
      </c>
      <c r="AA107" s="917" t="str">
        <f ca="1">IF(SUMPRODUCT(SUMIF(INDIRECT("'"&amp;O[O]&amp;"'!$a:$a"),$A107,INDIRECT("'"&amp;O[O]&amp;"'!"&amp;ADDRESS(1, COLUMN(Y:Y), 2)&amp;":"&amp;ADDRESS(1, COLUMN(Y:Y), 2))))=0, "", IFERROR(SUMPRODUCT(SUMIF(INDIRECT("'"&amp;O[O]&amp;"'!$a:$a"),$A107,INDIRECT("'"&amp;O[O]&amp;"'!"&amp;ADDRESS(1, COLUMN(Y:Y), 2)&amp;":"&amp;ADDRESS(1, COLUMN(Y:Y), 2)))),))</f>
        <v/>
      </c>
      <c r="AB107" s="917" t="str">
        <f ca="1">IF(SUMPRODUCT(SUMIF(INDIRECT("'"&amp;O[O]&amp;"'!$a:$a"),$A107,INDIRECT("'"&amp;O[O]&amp;"'!"&amp;ADDRESS(1, COLUMN(Z:Z), 2)&amp;":"&amp;ADDRESS(1, COLUMN(Z:Z), 2))))=0, "", IFERROR(SUMPRODUCT(SUMIF(INDIRECT("'"&amp;O[O]&amp;"'!$a:$a"),$A107,INDIRECT("'"&amp;O[O]&amp;"'!"&amp;ADDRESS(1, COLUMN(Z:Z), 2)&amp;":"&amp;ADDRESS(1, COLUMN(Z:Z), 2)))),))</f>
        <v/>
      </c>
      <c r="AC107" s="917" t="str">
        <f ca="1">IF(SUMPRODUCT(SUMIF(INDIRECT("'"&amp;O[O]&amp;"'!$a:$a"),$A107,INDIRECT("'"&amp;O[O]&amp;"'!"&amp;ADDRESS(1, COLUMN(AA:AA), 2)&amp;":"&amp;ADDRESS(1, COLUMN(AA:AA), 2))))=0, "", IFERROR(SUMPRODUCT(SUMIF(INDIRECT("'"&amp;O[O]&amp;"'!$a:$a"),$A107,INDIRECT("'"&amp;O[O]&amp;"'!"&amp;ADDRESS(1, COLUMN(AA:AA), 2)&amp;":"&amp;ADDRESS(1, COLUMN(AA:AA), 2)))),))</f>
        <v/>
      </c>
      <c r="AD107" s="917" t="str">
        <f ca="1">IF(SUMPRODUCT(SUMIF(INDIRECT("'"&amp;O[O]&amp;"'!$a:$a"),$A107,INDIRECT("'"&amp;O[O]&amp;"'!"&amp;ADDRESS(1, COLUMN(AB:AB), 2)&amp;":"&amp;ADDRESS(1, COLUMN(AB:AB), 2))))=0, "", IFERROR(SUMPRODUCT(SUMIF(INDIRECT("'"&amp;O[O]&amp;"'!$a:$a"),$A107,INDIRECT("'"&amp;O[O]&amp;"'!"&amp;ADDRESS(1, COLUMN(AB:AB), 2)&amp;":"&amp;ADDRESS(1, COLUMN(AB:AB), 2)))),))</f>
        <v/>
      </c>
      <c r="AE107" s="917" t="str">
        <f ca="1">IF(SUMPRODUCT(SUMIF(INDIRECT("'"&amp;O[O]&amp;"'!$a:$a"),$A107,INDIRECT("'"&amp;O[O]&amp;"'!"&amp;ADDRESS(1, COLUMN(AC:AC), 2)&amp;":"&amp;ADDRESS(1, COLUMN(AC:AC), 2))))=0, "", IFERROR(SUMPRODUCT(SUMIF(INDIRECT("'"&amp;O[O]&amp;"'!$a:$a"),$A107,INDIRECT("'"&amp;O[O]&amp;"'!"&amp;ADDRESS(1, COLUMN(AC:AC), 2)&amp;":"&amp;ADDRESS(1, COLUMN(AC:AC), 2)))),))</f>
        <v/>
      </c>
      <c r="AF107" s="917" t="str">
        <f ca="1">IF(SUMPRODUCT(SUMIF(INDIRECT("'"&amp;O[O]&amp;"'!$a:$a"),$A107,INDIRECT("'"&amp;O[O]&amp;"'!"&amp;ADDRESS(1, COLUMN(AD:AD), 2)&amp;":"&amp;ADDRESS(1, COLUMN(AD:AD), 2))))=0, "", IFERROR(SUMPRODUCT(SUMIF(INDIRECT("'"&amp;O[O]&amp;"'!$a:$a"),$A107,INDIRECT("'"&amp;O[O]&amp;"'!"&amp;ADDRESS(1, COLUMN(AD:AD), 2)&amp;":"&amp;ADDRESS(1, COLUMN(AD:AD), 2)))),))</f>
        <v/>
      </c>
      <c r="AG107" s="917" t="str">
        <f ca="1">IF(SUMPRODUCT(SUMIF(INDIRECT("'"&amp;O[O]&amp;"'!$a:$a"),$A107,INDIRECT("'"&amp;O[O]&amp;"'!"&amp;ADDRESS(1, COLUMN(AE:AE), 2)&amp;":"&amp;ADDRESS(1, COLUMN(AE:AE), 2))))=0, "", IFERROR(SUMPRODUCT(SUMIF(INDIRECT("'"&amp;O[O]&amp;"'!$a:$a"),$A107,INDIRECT("'"&amp;O[O]&amp;"'!"&amp;ADDRESS(1, COLUMN(AE:AE), 2)&amp;":"&amp;ADDRESS(1, COLUMN(AE:AE), 2)))),))</f>
        <v/>
      </c>
      <c r="AH107" s="917" t="str">
        <f ca="1">IF(SUMPRODUCT(SUMIF(INDIRECT("'"&amp;O[O]&amp;"'!$a:$a"),$A107,INDIRECT("'"&amp;O[O]&amp;"'!"&amp;ADDRESS(1, COLUMN(AF:AF), 2)&amp;":"&amp;ADDRESS(1, COLUMN(AF:AF), 2))))=0, "", IFERROR(SUMPRODUCT(SUMIF(INDIRECT("'"&amp;O[O]&amp;"'!$a:$a"),$A107,INDIRECT("'"&amp;O[O]&amp;"'!"&amp;ADDRESS(1, COLUMN(AF:AF), 2)&amp;":"&amp;ADDRESS(1, COLUMN(AF:AF), 2)))),))</f>
        <v/>
      </c>
      <c r="AI107" s="917" t="str">
        <f ca="1">IF(SUMPRODUCT(SUMIF(INDIRECT("'"&amp;O[O]&amp;"'!$a:$a"),$A107,INDIRECT("'"&amp;O[O]&amp;"'!"&amp;ADDRESS(1, COLUMN(AG:AG), 2)&amp;":"&amp;ADDRESS(1, COLUMN(AG:AG), 2))))=0, "", IFERROR(SUMPRODUCT(SUMIF(INDIRECT("'"&amp;O[O]&amp;"'!$a:$a"),$A107,INDIRECT("'"&amp;O[O]&amp;"'!"&amp;ADDRESS(1, COLUMN(AG:AG), 2)&amp;":"&amp;ADDRESS(1, COLUMN(AG:AG), 2)))),))</f>
        <v/>
      </c>
      <c r="AJ107" s="917" t="str">
        <f ca="1">IF(SUMPRODUCT(SUMIF(INDIRECT("'"&amp;O[O]&amp;"'!$a:$a"),$A107,INDIRECT("'"&amp;O[O]&amp;"'!"&amp;ADDRESS(1, COLUMN(AH:AH), 2)&amp;":"&amp;ADDRESS(1, COLUMN(AH:AH), 2))))=0, "", IFERROR(SUMPRODUCT(SUMIF(INDIRECT("'"&amp;O[O]&amp;"'!$a:$a"),$A107,INDIRECT("'"&amp;O[O]&amp;"'!"&amp;ADDRESS(1, COLUMN(AH:AH), 2)&amp;":"&amp;ADDRESS(1, COLUMN(AH:AH), 2)))),))</f>
        <v/>
      </c>
      <c r="AK107" s="917" t="str">
        <f ca="1">IF(SUMPRODUCT(SUMIF(INDIRECT("'"&amp;O[O]&amp;"'!$a:$a"),$A107,INDIRECT("'"&amp;O[O]&amp;"'!"&amp;ADDRESS(1, COLUMN(AI:AI), 2)&amp;":"&amp;ADDRESS(1, COLUMN(AI:AI), 2))))=0, "", IFERROR(SUMPRODUCT(SUMIF(INDIRECT("'"&amp;O[O]&amp;"'!$a:$a"),$A107,INDIRECT("'"&amp;O[O]&amp;"'!"&amp;ADDRESS(1, COLUMN(AI:AI), 2)&amp;":"&amp;ADDRESS(1, COLUMN(AI:AI), 2)))),))</f>
        <v/>
      </c>
      <c r="AL107" s="919" t="str">
        <f ca="1">IF(SUMPRODUCT(SUMIF(INDIRECT("'"&amp;O[O]&amp;"'!$a:$a"),$A107,INDIRECT("'"&amp;O[O]&amp;"'!"&amp;ADDRESS(1, COLUMN(AJ:AJ), 2)&amp;":"&amp;ADDRESS(1, COLUMN(AJ:AJ), 2))))=0, "", IFERROR(SUMPRODUCT(SUMIF(INDIRECT("'"&amp;O[O]&amp;"'!$a:$a"),$A107,INDIRECT("'"&amp;O[O]&amp;"'!"&amp;ADDRESS(1, COLUMN(AJ:AJ), 2)&amp;":"&amp;ADDRESS(1, COLUMN(AJ:AJ), 2)))),))</f>
        <v/>
      </c>
    </row>
    <row r="108" spans="1:38" s="763" customFormat="1">
      <c r="A108" s="920" t="s">
        <v>622</v>
      </c>
      <c r="B108" s="921" t="s">
        <v>45</v>
      </c>
      <c r="C108" s="921"/>
      <c r="D108" s="921"/>
      <c r="E108" s="917" t="str">
        <f ca="1">IFERROR(IF(SUMPRODUCT(SUMIF(INDIRECT("'"&amp;O[O]&amp;"'!$a:$a"),$A108,INDIRECT("'"&amp;O[O]&amp;"'!"&amp;ADDRESS(1, COLUMN(F:F), 2)&amp;":"&amp;ADDRESS(1, COLUMN(F:F), 2))))=0, "", SUMPRODUCT(SUMIF(INDIRECT("'"&amp;O[O]&amp;"'!$a:$a"),$A108,INDIRECT("'"&amp;O[O]&amp;"'!"&amp;ADDRESS(1, COLUMN(F:F), 2)&amp;":"&amp;ADDRESS(1, COLUMN(F:F), 2))))),)</f>
        <v/>
      </c>
      <c r="F108" s="917" t="str">
        <f ca="1">IFERROR(IF(SUMPRODUCT(SUMIF(INDIRECT("'"&amp;O[O]&amp;"'!$a:$a"),$A108,INDIRECT("'"&amp;O[O]&amp;"'!"&amp;ADDRESS(1, COLUMN(G:G), 2)&amp;":"&amp;ADDRESS(1, COLUMN(G:G), 2))))=0, "", SUMPRODUCT(SUMIF(INDIRECT("'"&amp;O[O]&amp;"'!$a:$a"),$A108,INDIRECT("'"&amp;O[O]&amp;"'!"&amp;ADDRESS(1, COLUMN(G:G), 2)&amp;":"&amp;ADDRESS(1, COLUMN(G:G), 2))))),)</f>
        <v/>
      </c>
      <c r="G108" s="914">
        <f t="shared" ca="1" si="18"/>
        <v>30</v>
      </c>
      <c r="H108" s="917">
        <f ca="1">IFERROR(IF(SUMPRODUCT(SUMIF(INDIRECT("'"&amp;O[O]&amp;"'!$a:$a"),$A108,INDIRECT("'"&amp;O[O]&amp;"'!"&amp;ADDRESS(1, COLUMN(I:I), 2)&amp;":"&amp;ADDRESS(1, COLUMN(I:I), 2))))=0, "", SUMPRODUCT(SUMIF(INDIRECT("'"&amp;O[O]&amp;"'!$a:$a"),$A108,INDIRECT("'"&amp;O[O]&amp;"'!"&amp;ADDRESS(1, COLUMN(I:I), 2)&amp;":"&amp;ADDRESS(1, COLUMN(I:I), 2))))),)</f>
        <v>30</v>
      </c>
      <c r="I108" s="917" t="str">
        <f ca="1">IFERROR(IF(SUMPRODUCT(SUMIF(INDIRECT("'"&amp;O[O]&amp;"'!$a:$a"),$A108,INDIRECT("'"&amp;O[O]&amp;"'!"&amp;ADDRESS(1, COLUMN(J:J), 2)&amp;":"&amp;ADDRESS(1, COLUMN(J:J), 2))))=0, "", SUMPRODUCT(SUMIF(INDIRECT("'"&amp;O[O]&amp;"'!$a:$a"),$A108,INDIRECT("'"&amp;O[O]&amp;"'!"&amp;ADDRESS(1, COLUMN(J:J), 2)&amp;":"&amp;ADDRESS(1, COLUMN(J:J), 2))))),)</f>
        <v/>
      </c>
      <c r="J108" s="917" t="str">
        <f ca="1">IFERROR(IF(SUMPRODUCT(SUMIF(INDIRECT("'"&amp;O[O]&amp;"'!$a:$a"),$A108,INDIRECT("'"&amp;O[O]&amp;"'!"&amp;ADDRESS(1, COLUMN(K:K), 2)&amp;":"&amp;ADDRESS(1, COLUMN(K:K), 2))))=0, "", SUMPRODUCT(SUMIF(INDIRECT("'"&amp;O[O]&amp;"'!$a:$a"),$A108,INDIRECT("'"&amp;O[O]&amp;"'!"&amp;ADDRESS(1, COLUMN(K:K), 2)&amp;":"&amp;ADDRESS(1, COLUMN(K:K), 2))))),)</f>
        <v/>
      </c>
      <c r="K108" s="922" t="s">
        <v>776</v>
      </c>
      <c r="L108" s="922" t="s">
        <v>776</v>
      </c>
      <c r="M108" s="917" t="str">
        <f ca="1">IF(SUMPRODUCT(SUMIF(INDIRECT("'"&amp;O[O]&amp;"'!$a:$a"),$A108,INDIRECT("'"&amp;O[O]&amp;"'!"&amp;ADDRESS(1, COLUMN(L:L), 2)&amp;":"&amp;ADDRESS(1, COLUMN(L:L), 2))))=0, "", IFERROR(SUMPRODUCT(SUMIF(INDIRECT("'"&amp;O[O]&amp;"'!$a:$a"),$A108,INDIRECT("'"&amp;O[O]&amp;"'!"&amp;ADDRESS(1, COLUMN(L:L), 2)&amp;":"&amp;ADDRESS(1, COLUMN(L:L), 2)))),))</f>
        <v/>
      </c>
      <c r="N108" s="917" t="str">
        <f ca="1">IF(SUMPRODUCT(SUMIF(INDIRECT("'"&amp;O[O]&amp;"'!$a:$a"),$A108,INDIRECT("'"&amp;O[O]&amp;"'!"&amp;ADDRESS(1, COLUMN(M:M), 2)&amp;":"&amp;ADDRESS(1, COLUMN(M:M), 2))))=0, "", IFERROR(SUMPRODUCT(SUMIF(INDIRECT("'"&amp;O[O]&amp;"'!$a:$a"),$A108,INDIRECT("'"&amp;O[O]&amp;"'!"&amp;ADDRESS(1, COLUMN(M:M), 2)&amp;":"&amp;ADDRESS(1, COLUMN(M:M), 2)))),))</f>
        <v/>
      </c>
      <c r="O108" s="917" t="str">
        <f ca="1">IF(SUMPRODUCT(SUMIF(INDIRECT("'"&amp;O[O]&amp;"'!$a:$a"),$A108,INDIRECT("'"&amp;O[O]&amp;"'!"&amp;ADDRESS(1, COLUMN(N:N), 2)&amp;":"&amp;ADDRESS(1, COLUMN(N:N), 2))))=0, "", IFERROR(SUMPRODUCT(SUMIF(INDIRECT("'"&amp;O[O]&amp;"'!$a:$a"),$A108,INDIRECT("'"&amp;O[O]&amp;"'!"&amp;ADDRESS(1, COLUMN(N:N), 2)&amp;":"&amp;ADDRESS(1, COLUMN(N:N), 2)))),))</f>
        <v/>
      </c>
      <c r="P108" s="917" t="str">
        <f ca="1">IF(SUMPRODUCT(SUMIF(INDIRECT("'"&amp;O[O]&amp;"'!$a:$a"),$A108,INDIRECT("'"&amp;O[O]&amp;"'!"&amp;ADDRESS(1, COLUMN(O:O), 2)&amp;":"&amp;ADDRESS(1, COLUMN(O:O), 2))))=0, "", IFERROR(SUMPRODUCT(SUMIF(INDIRECT("'"&amp;O[O]&amp;"'!$a:$a"),$A108,INDIRECT("'"&amp;O[O]&amp;"'!"&amp;ADDRESS(1, COLUMN(O:O), 2)&amp;":"&amp;ADDRESS(1, COLUMN(O:O), 2)))),))</f>
        <v/>
      </c>
      <c r="Q108" s="917" t="str">
        <f ca="1">IF(SUMPRODUCT(SUMIF(INDIRECT("'"&amp;O[O]&amp;"'!$a:$a"),$A108,INDIRECT("'"&amp;O[O]&amp;"'!"&amp;ADDRESS(1, COLUMN(P:P), 2)&amp;":"&amp;ADDRESS(1, COLUMN(P:P), 2))))=0, "", IFERROR(SUMPRODUCT(SUMIF(INDIRECT("'"&amp;O[O]&amp;"'!$a:$a"),$A108,INDIRECT("'"&amp;O[O]&amp;"'!"&amp;ADDRESS(1, COLUMN(P:P), 2)&amp;":"&amp;ADDRESS(1, COLUMN(P:P), 2)))),))</f>
        <v/>
      </c>
      <c r="R108" s="917" t="str">
        <f ca="1">IF(SUMPRODUCT(SUMIF(INDIRECT("'"&amp;O[O]&amp;"'!$a:$a"),$A108,INDIRECT("'"&amp;O[O]&amp;"'!"&amp;ADDRESS(1, COLUMN(Q:Q), 2)&amp;":"&amp;ADDRESS(1, COLUMN(Q:Q), 2))))=0, "", IFERROR(SUMPRODUCT(SUMIF(INDIRECT("'"&amp;O[O]&amp;"'!$a:$a"),$A108,INDIRECT("'"&amp;O[O]&amp;"'!"&amp;ADDRESS(1, COLUMN(Q:Q), 2)&amp;":"&amp;ADDRESS(1, COLUMN(Q:Q), 2)))),))</f>
        <v/>
      </c>
      <c r="S108" s="917" t="str">
        <f ca="1">IF(SUMPRODUCT(SUMIF(INDIRECT("'"&amp;O[O]&amp;"'!$a:$a"),$A108,INDIRECT("'"&amp;O[O]&amp;"'!"&amp;ADDRESS(1, COLUMN(R:R), 2)&amp;":"&amp;ADDRESS(1, COLUMN(R:R), 2))))=0, "", IFERROR(SUMPRODUCT(SUMIF(INDIRECT("'"&amp;O[O]&amp;"'!$a:$a"),$A108,INDIRECT("'"&amp;O[O]&amp;"'!"&amp;ADDRESS(1, COLUMN(R:R), 2)&amp;":"&amp;ADDRESS(1, COLUMN(R:R), 2)))),))</f>
        <v/>
      </c>
      <c r="T108" s="917" t="str">
        <f ca="1">IF(SUMPRODUCT(SUMIF(INDIRECT("'"&amp;O[O]&amp;"'!$a:$a"),$A108,INDIRECT("'"&amp;O[O]&amp;"'!"&amp;ADDRESS(1, COLUMN(S:S), 2)&amp;":"&amp;ADDRESS(1, COLUMN(S:S), 2))))=0, "", IFERROR(SUMPRODUCT(SUMIF(INDIRECT("'"&amp;O[O]&amp;"'!$a:$a"),$A108,INDIRECT("'"&amp;O[O]&amp;"'!"&amp;ADDRESS(1, COLUMN(S:S), 2)&amp;":"&amp;ADDRESS(1, COLUMN(S:S), 2)))),))</f>
        <v/>
      </c>
      <c r="U108" s="917" t="str">
        <f ca="1">IF(SUMPRODUCT(SUMIF(INDIRECT("'"&amp;O[O]&amp;"'!$a:$a"),$A108,INDIRECT("'"&amp;O[O]&amp;"'!"&amp;ADDRESS(1, COLUMN(T:T), 2)&amp;":"&amp;ADDRESS(1, COLUMN(T:T), 2))))=0, "", IFERROR(SUMPRODUCT(SUMIF(INDIRECT("'"&amp;O[O]&amp;"'!$a:$a"),$A108,INDIRECT("'"&amp;O[O]&amp;"'!"&amp;ADDRESS(1, COLUMN(T:T), 2)&amp;":"&amp;ADDRESS(1, COLUMN(T:T), 2)))),))</f>
        <v/>
      </c>
      <c r="V108" s="113" t="str">
        <f t="shared" ca="1" si="19"/>
        <v/>
      </c>
      <c r="W108" s="917" t="str">
        <f ca="1">IF(SUMPRODUCT(SUMIF(INDIRECT("'"&amp;O[O]&amp;"'!$a:$a"),$A108,INDIRECT("'"&amp;O[O]&amp;"'!"&amp;ADDRESS(1, COLUMN(U:U), 2)&amp;":"&amp;ADDRESS(1, COLUMN(U:U), 2))))=0, "", IFERROR(SUMPRODUCT(SUMIF(INDIRECT("'"&amp;O[O]&amp;"'!$a:$a"),$A108,INDIRECT("'"&amp;O[O]&amp;"'!"&amp;ADDRESS(1, COLUMN(U:U), 2)&amp;":"&amp;ADDRESS(1, COLUMN(U:U), 2)))),))</f>
        <v/>
      </c>
      <c r="X108" s="917" t="str">
        <f ca="1">IF(SUMPRODUCT(SUMIF(INDIRECT("'"&amp;O[O]&amp;"'!$a:$a"),$A108,INDIRECT("'"&amp;O[O]&amp;"'!"&amp;ADDRESS(1, COLUMN(V:V), 2)&amp;":"&amp;ADDRESS(1, COLUMN(V:V), 2))))=0, "", IFERROR(SUMPRODUCT(SUMIF(INDIRECT("'"&amp;O[O]&amp;"'!$a:$a"),$A108,INDIRECT("'"&amp;O[O]&amp;"'!"&amp;ADDRESS(1, COLUMN(V:V), 2)&amp;":"&amp;ADDRESS(1, COLUMN(V:V), 2)))),))</f>
        <v/>
      </c>
      <c r="Y108" s="917" t="str">
        <f ca="1">IF(SUMPRODUCT(SUMIF(INDIRECT("'"&amp;O[O]&amp;"'!$a:$a"),$A108,INDIRECT("'"&amp;O[O]&amp;"'!"&amp;ADDRESS(1, COLUMN(W:W), 2)&amp;":"&amp;ADDRESS(1, COLUMN(W:W), 2))))=0, "", IFERROR(SUMPRODUCT(SUMIF(INDIRECT("'"&amp;O[O]&amp;"'!$a:$a"),$A108,INDIRECT("'"&amp;O[O]&amp;"'!"&amp;ADDRESS(1, COLUMN(W:W), 2)&amp;":"&amp;ADDRESS(1, COLUMN(W:W), 2)))),))</f>
        <v/>
      </c>
      <c r="Z108" s="917" t="str">
        <f ca="1">IF(SUMPRODUCT(SUMIF(INDIRECT("'"&amp;O[O]&amp;"'!$a:$a"),$A108,INDIRECT("'"&amp;O[O]&amp;"'!"&amp;ADDRESS(1, COLUMN(X:X), 2)&amp;":"&amp;ADDRESS(1, COLUMN(X:X), 2))))=0, "", IFERROR(SUMPRODUCT(SUMIF(INDIRECT("'"&amp;O[O]&amp;"'!$a:$a"),$A108,INDIRECT("'"&amp;O[O]&amp;"'!"&amp;ADDRESS(1, COLUMN(X:X), 2)&amp;":"&amp;ADDRESS(1, COLUMN(X:X), 2)))),))</f>
        <v/>
      </c>
      <c r="AA108" s="917" t="str">
        <f ca="1">IF(SUMPRODUCT(SUMIF(INDIRECT("'"&amp;O[O]&amp;"'!$a:$a"),$A108,INDIRECT("'"&amp;O[O]&amp;"'!"&amp;ADDRESS(1, COLUMN(Y:Y), 2)&amp;":"&amp;ADDRESS(1, COLUMN(Y:Y), 2))))=0, "", IFERROR(SUMPRODUCT(SUMIF(INDIRECT("'"&amp;O[O]&amp;"'!$a:$a"),$A108,INDIRECT("'"&amp;O[O]&amp;"'!"&amp;ADDRESS(1, COLUMN(Y:Y), 2)&amp;":"&amp;ADDRESS(1, COLUMN(Y:Y), 2)))),))</f>
        <v/>
      </c>
      <c r="AB108" s="917" t="str">
        <f ca="1">IF(SUMPRODUCT(SUMIF(INDIRECT("'"&amp;O[O]&amp;"'!$a:$a"),$A108,INDIRECT("'"&amp;O[O]&amp;"'!"&amp;ADDRESS(1, COLUMN(Z:Z), 2)&amp;":"&amp;ADDRESS(1, COLUMN(Z:Z), 2))))=0, "", IFERROR(SUMPRODUCT(SUMIF(INDIRECT("'"&amp;O[O]&amp;"'!$a:$a"),$A108,INDIRECT("'"&amp;O[O]&amp;"'!"&amp;ADDRESS(1, COLUMN(Z:Z), 2)&amp;":"&amp;ADDRESS(1, COLUMN(Z:Z), 2)))),))</f>
        <v/>
      </c>
      <c r="AC108" s="917" t="str">
        <f ca="1">IF(SUMPRODUCT(SUMIF(INDIRECT("'"&amp;O[O]&amp;"'!$a:$a"),$A108,INDIRECT("'"&amp;O[O]&amp;"'!"&amp;ADDRESS(1, COLUMN(AA:AA), 2)&amp;":"&amp;ADDRESS(1, COLUMN(AA:AA), 2))))=0, "", IFERROR(SUMPRODUCT(SUMIF(INDIRECT("'"&amp;O[O]&amp;"'!$a:$a"),$A108,INDIRECT("'"&amp;O[O]&amp;"'!"&amp;ADDRESS(1, COLUMN(AA:AA), 2)&amp;":"&amp;ADDRESS(1, COLUMN(AA:AA), 2)))),))</f>
        <v/>
      </c>
      <c r="AD108" s="917" t="str">
        <f ca="1">IF(SUMPRODUCT(SUMIF(INDIRECT("'"&amp;O[O]&amp;"'!$a:$a"),$A108,INDIRECT("'"&amp;O[O]&amp;"'!"&amp;ADDRESS(1, COLUMN(AB:AB), 2)&amp;":"&amp;ADDRESS(1, COLUMN(AB:AB), 2))))=0, "", IFERROR(SUMPRODUCT(SUMIF(INDIRECT("'"&amp;O[O]&amp;"'!$a:$a"),$A108,INDIRECT("'"&amp;O[O]&amp;"'!"&amp;ADDRESS(1, COLUMN(AB:AB), 2)&amp;":"&amp;ADDRESS(1, COLUMN(AB:AB), 2)))),))</f>
        <v/>
      </c>
      <c r="AE108" s="917" t="str">
        <f ca="1">IF(SUMPRODUCT(SUMIF(INDIRECT("'"&amp;O[O]&amp;"'!$a:$a"),$A108,INDIRECT("'"&amp;O[O]&amp;"'!"&amp;ADDRESS(1, COLUMN(AC:AC), 2)&amp;":"&amp;ADDRESS(1, COLUMN(AC:AC), 2))))=0, "", IFERROR(SUMPRODUCT(SUMIF(INDIRECT("'"&amp;O[O]&amp;"'!$a:$a"),$A108,INDIRECT("'"&amp;O[O]&amp;"'!"&amp;ADDRESS(1, COLUMN(AC:AC), 2)&amp;":"&amp;ADDRESS(1, COLUMN(AC:AC), 2)))),))</f>
        <v/>
      </c>
      <c r="AF108" s="917" t="str">
        <f ca="1">IF(SUMPRODUCT(SUMIF(INDIRECT("'"&amp;O[O]&amp;"'!$a:$a"),$A108,INDIRECT("'"&amp;O[O]&amp;"'!"&amp;ADDRESS(1, COLUMN(AD:AD), 2)&amp;":"&amp;ADDRESS(1, COLUMN(AD:AD), 2))))=0, "", IFERROR(SUMPRODUCT(SUMIF(INDIRECT("'"&amp;O[O]&amp;"'!$a:$a"),$A108,INDIRECT("'"&amp;O[O]&amp;"'!"&amp;ADDRESS(1, COLUMN(AD:AD), 2)&amp;":"&amp;ADDRESS(1, COLUMN(AD:AD), 2)))),))</f>
        <v/>
      </c>
      <c r="AG108" s="917" t="str">
        <f ca="1">IF(SUMPRODUCT(SUMIF(INDIRECT("'"&amp;O[O]&amp;"'!$a:$a"),$A108,INDIRECT("'"&amp;O[O]&amp;"'!"&amp;ADDRESS(1, COLUMN(AE:AE), 2)&amp;":"&amp;ADDRESS(1, COLUMN(AE:AE), 2))))=0, "", IFERROR(SUMPRODUCT(SUMIF(INDIRECT("'"&amp;O[O]&amp;"'!$a:$a"),$A108,INDIRECT("'"&amp;O[O]&amp;"'!"&amp;ADDRESS(1, COLUMN(AE:AE), 2)&amp;":"&amp;ADDRESS(1, COLUMN(AE:AE), 2)))),))</f>
        <v/>
      </c>
      <c r="AH108" s="917" t="str">
        <f ca="1">IF(SUMPRODUCT(SUMIF(INDIRECT("'"&amp;O[O]&amp;"'!$a:$a"),$A108,INDIRECT("'"&amp;O[O]&amp;"'!"&amp;ADDRESS(1, COLUMN(AF:AF), 2)&amp;":"&amp;ADDRESS(1, COLUMN(AF:AF), 2))))=0, "", IFERROR(SUMPRODUCT(SUMIF(INDIRECT("'"&amp;O[O]&amp;"'!$a:$a"),$A108,INDIRECT("'"&amp;O[O]&amp;"'!"&amp;ADDRESS(1, COLUMN(AF:AF), 2)&amp;":"&amp;ADDRESS(1, COLUMN(AF:AF), 2)))),))</f>
        <v/>
      </c>
      <c r="AI108" s="917" t="str">
        <f ca="1">IF(SUMPRODUCT(SUMIF(INDIRECT("'"&amp;O[O]&amp;"'!$a:$a"),$A108,INDIRECT("'"&amp;O[O]&amp;"'!"&amp;ADDRESS(1, COLUMN(AG:AG), 2)&amp;":"&amp;ADDRESS(1, COLUMN(AG:AG), 2))))=0, "", IFERROR(SUMPRODUCT(SUMIF(INDIRECT("'"&amp;O[O]&amp;"'!$a:$a"),$A108,INDIRECT("'"&amp;O[O]&amp;"'!"&amp;ADDRESS(1, COLUMN(AG:AG), 2)&amp;":"&amp;ADDRESS(1, COLUMN(AG:AG), 2)))),))</f>
        <v/>
      </c>
      <c r="AJ108" s="917" t="str">
        <f ca="1">IF(SUMPRODUCT(SUMIF(INDIRECT("'"&amp;O[O]&amp;"'!$a:$a"),$A108,INDIRECT("'"&amp;O[O]&amp;"'!"&amp;ADDRESS(1, COLUMN(AH:AH), 2)&amp;":"&amp;ADDRESS(1, COLUMN(AH:AH), 2))))=0, "", IFERROR(SUMPRODUCT(SUMIF(INDIRECT("'"&amp;O[O]&amp;"'!$a:$a"),$A108,INDIRECT("'"&amp;O[O]&amp;"'!"&amp;ADDRESS(1, COLUMN(AH:AH), 2)&amp;":"&amp;ADDRESS(1, COLUMN(AH:AH), 2)))),))</f>
        <v/>
      </c>
      <c r="AK108" s="917" t="str">
        <f ca="1">IF(SUMPRODUCT(SUMIF(INDIRECT("'"&amp;O[O]&amp;"'!$a:$a"),$A108,INDIRECT("'"&amp;O[O]&amp;"'!"&amp;ADDRESS(1, COLUMN(AI:AI), 2)&amp;":"&amp;ADDRESS(1, COLUMN(AI:AI), 2))))=0, "", IFERROR(SUMPRODUCT(SUMIF(INDIRECT("'"&amp;O[O]&amp;"'!$a:$a"),$A108,INDIRECT("'"&amp;O[O]&amp;"'!"&amp;ADDRESS(1, COLUMN(AI:AI), 2)&amp;":"&amp;ADDRESS(1, COLUMN(AI:AI), 2)))),))</f>
        <v/>
      </c>
      <c r="AL108" s="919" t="str">
        <f ca="1">IF(SUMPRODUCT(SUMIF(INDIRECT("'"&amp;O[O]&amp;"'!$a:$a"),$A108,INDIRECT("'"&amp;O[O]&amp;"'!"&amp;ADDRESS(1, COLUMN(AJ:AJ), 2)&amp;":"&amp;ADDRESS(1, COLUMN(AJ:AJ), 2))))=0, "", IFERROR(SUMPRODUCT(SUMIF(INDIRECT("'"&amp;O[O]&amp;"'!$a:$a"),$A108,INDIRECT("'"&amp;O[O]&amp;"'!"&amp;ADDRESS(1, COLUMN(AJ:AJ), 2)&amp;":"&amp;ADDRESS(1, COLUMN(AJ:AJ), 2)))),))</f>
        <v/>
      </c>
    </row>
    <row r="109" spans="1:38" s="763" customFormat="1">
      <c r="A109" s="920" t="s">
        <v>128</v>
      </c>
      <c r="B109" s="921" t="s">
        <v>350</v>
      </c>
      <c r="C109" s="921"/>
      <c r="D109" s="921"/>
      <c r="E109" s="917">
        <f ca="1">IFERROR(IF(SUMPRODUCT(SUMIF(INDIRECT("'"&amp;O[O]&amp;"'!$a:$a"),$A109,INDIRECT("'"&amp;O[O]&amp;"'!"&amp;ADDRESS(1, COLUMN(F:F), 2)&amp;":"&amp;ADDRESS(1, COLUMN(F:F), 2))))=0, "", SUMPRODUCT(SUMIF(INDIRECT("'"&amp;O[O]&amp;"'!$a:$a"),$A109,INDIRECT("'"&amp;O[O]&amp;"'!"&amp;ADDRESS(1, COLUMN(F:F), 2)&amp;":"&amp;ADDRESS(1, COLUMN(F:F), 2))))),)</f>
        <v>500</v>
      </c>
      <c r="F109" s="917" t="str">
        <f ca="1">IFERROR(IF(SUMPRODUCT(SUMIF(INDIRECT("'"&amp;O[O]&amp;"'!$a:$a"),$A109,INDIRECT("'"&amp;O[O]&amp;"'!"&amp;ADDRESS(1, COLUMN(G:G), 2)&amp;":"&amp;ADDRESS(1, COLUMN(G:G), 2))))=0, "", SUMPRODUCT(SUMIF(INDIRECT("'"&amp;O[O]&amp;"'!$a:$a"),$A109,INDIRECT("'"&amp;O[O]&amp;"'!"&amp;ADDRESS(1, COLUMN(G:G), 2)&amp;":"&amp;ADDRESS(1, COLUMN(G:G), 2))))),)</f>
        <v/>
      </c>
      <c r="G109" s="914">
        <f t="shared" ca="1" si="18"/>
        <v>64</v>
      </c>
      <c r="H109" s="917">
        <f ca="1">IFERROR(IF(SUMPRODUCT(SUMIF(INDIRECT("'"&amp;O[O]&amp;"'!$a:$a"),$A109,INDIRECT("'"&amp;O[O]&amp;"'!"&amp;ADDRESS(1, COLUMN(I:I), 2)&amp;":"&amp;ADDRESS(1, COLUMN(I:I), 2))))=0, "", SUMPRODUCT(SUMIF(INDIRECT("'"&amp;O[O]&amp;"'!$a:$a"),$A109,INDIRECT("'"&amp;O[O]&amp;"'!"&amp;ADDRESS(1, COLUMN(I:I), 2)&amp;":"&amp;ADDRESS(1, COLUMN(I:I), 2))))),)</f>
        <v>64</v>
      </c>
      <c r="I109" s="917" t="str">
        <f ca="1">IFERROR(IF(SUMPRODUCT(SUMIF(INDIRECT("'"&amp;O[O]&amp;"'!$a:$a"),$A109,INDIRECT("'"&amp;O[O]&amp;"'!"&amp;ADDRESS(1, COLUMN(J:J), 2)&amp;":"&amp;ADDRESS(1, COLUMN(J:J), 2))))=0, "", SUMPRODUCT(SUMIF(INDIRECT("'"&amp;O[O]&amp;"'!$a:$a"),$A109,INDIRECT("'"&amp;O[O]&amp;"'!"&amp;ADDRESS(1, COLUMN(J:J), 2)&amp;":"&amp;ADDRESS(1, COLUMN(J:J), 2))))),)</f>
        <v/>
      </c>
      <c r="J109" s="917">
        <f ca="1">IFERROR(IF(SUMPRODUCT(SUMIF(INDIRECT("'"&amp;O[O]&amp;"'!$a:$a"),$A109,INDIRECT("'"&amp;O[O]&amp;"'!"&amp;ADDRESS(1, COLUMN(K:K), 2)&amp;":"&amp;ADDRESS(1, COLUMN(K:K), 2))))=0, "", SUMPRODUCT(SUMIF(INDIRECT("'"&amp;O[O]&amp;"'!$a:$a"),$A109,INDIRECT("'"&amp;O[O]&amp;"'!"&amp;ADDRESS(1, COLUMN(K:K), 2)&amp;":"&amp;ADDRESS(1, COLUMN(K:K), 2))))),)</f>
        <v>527</v>
      </c>
      <c r="K109" s="922" t="s">
        <v>776</v>
      </c>
      <c r="L109" s="922" t="s">
        <v>776</v>
      </c>
      <c r="M109" s="917" t="str">
        <f ca="1">IF(SUMPRODUCT(SUMIF(INDIRECT("'"&amp;O[O]&amp;"'!$a:$a"),$A109,INDIRECT("'"&amp;O[O]&amp;"'!"&amp;ADDRESS(1, COLUMN(L:L), 2)&amp;":"&amp;ADDRESS(1, COLUMN(L:L), 2))))=0, "", IFERROR(SUMPRODUCT(SUMIF(INDIRECT("'"&amp;O[O]&amp;"'!$a:$a"),$A109,INDIRECT("'"&amp;O[O]&amp;"'!"&amp;ADDRESS(1, COLUMN(L:L), 2)&amp;":"&amp;ADDRESS(1, COLUMN(L:L), 2)))),))</f>
        <v/>
      </c>
      <c r="N109" s="917" t="str">
        <f ca="1">IF(SUMPRODUCT(SUMIF(INDIRECT("'"&amp;O[O]&amp;"'!$a:$a"),$A109,INDIRECT("'"&amp;O[O]&amp;"'!"&amp;ADDRESS(1, COLUMN(M:M), 2)&amp;":"&amp;ADDRESS(1, COLUMN(M:M), 2))))=0, "", IFERROR(SUMPRODUCT(SUMIF(INDIRECT("'"&amp;O[O]&amp;"'!$a:$a"),$A109,INDIRECT("'"&amp;O[O]&amp;"'!"&amp;ADDRESS(1, COLUMN(M:M), 2)&amp;":"&amp;ADDRESS(1, COLUMN(M:M), 2)))),))</f>
        <v/>
      </c>
      <c r="O109" s="917" t="str">
        <f ca="1">IF(SUMPRODUCT(SUMIF(INDIRECT("'"&amp;O[O]&amp;"'!$a:$a"),$A109,INDIRECT("'"&amp;O[O]&amp;"'!"&amp;ADDRESS(1, COLUMN(N:N), 2)&amp;":"&amp;ADDRESS(1, COLUMN(N:N), 2))))=0, "", IFERROR(SUMPRODUCT(SUMIF(INDIRECT("'"&amp;O[O]&amp;"'!$a:$a"),$A109,INDIRECT("'"&amp;O[O]&amp;"'!"&amp;ADDRESS(1, COLUMN(N:N), 2)&amp;":"&amp;ADDRESS(1, COLUMN(N:N), 2)))),))</f>
        <v/>
      </c>
      <c r="P109" s="917" t="str">
        <f ca="1">IF(SUMPRODUCT(SUMIF(INDIRECT("'"&amp;O[O]&amp;"'!$a:$a"),$A109,INDIRECT("'"&amp;O[O]&amp;"'!"&amp;ADDRESS(1, COLUMN(O:O), 2)&amp;":"&amp;ADDRESS(1, COLUMN(O:O), 2))))=0, "", IFERROR(SUMPRODUCT(SUMIF(INDIRECT("'"&amp;O[O]&amp;"'!$a:$a"),$A109,INDIRECT("'"&amp;O[O]&amp;"'!"&amp;ADDRESS(1, COLUMN(O:O), 2)&amp;":"&amp;ADDRESS(1, COLUMN(O:O), 2)))),))</f>
        <v/>
      </c>
      <c r="Q109" s="917">
        <f ca="1">IF(SUMPRODUCT(SUMIF(INDIRECT("'"&amp;O[O]&amp;"'!$a:$a"),$A109,INDIRECT("'"&amp;O[O]&amp;"'!"&amp;ADDRESS(1, COLUMN(P:P), 2)&amp;":"&amp;ADDRESS(1, COLUMN(P:P), 2))))=0, "", IFERROR(SUMPRODUCT(SUMIF(INDIRECT("'"&amp;O[O]&amp;"'!$a:$a"),$A109,INDIRECT("'"&amp;O[O]&amp;"'!"&amp;ADDRESS(1, COLUMN(P:P), 2)&amp;":"&amp;ADDRESS(1, COLUMN(P:P), 2)))),))</f>
        <v>264</v>
      </c>
      <c r="R109" s="917">
        <f ca="1">IF(SUMPRODUCT(SUMIF(INDIRECT("'"&amp;O[O]&amp;"'!$a:$a"),$A109,INDIRECT("'"&amp;O[O]&amp;"'!"&amp;ADDRESS(1, COLUMN(Q:Q), 2)&amp;":"&amp;ADDRESS(1, COLUMN(Q:Q), 2))))=0, "", IFERROR(SUMPRODUCT(SUMIF(INDIRECT("'"&amp;O[O]&amp;"'!$a:$a"),$A109,INDIRECT("'"&amp;O[O]&amp;"'!"&amp;ADDRESS(1, COLUMN(Q:Q), 2)&amp;":"&amp;ADDRESS(1, COLUMN(Q:Q), 2)))),))</f>
        <v>229</v>
      </c>
      <c r="S109" s="917" t="str">
        <f ca="1">IF(SUMPRODUCT(SUMIF(INDIRECT("'"&amp;O[O]&amp;"'!$a:$a"),$A109,INDIRECT("'"&amp;O[O]&amp;"'!"&amp;ADDRESS(1, COLUMN(R:R), 2)&amp;":"&amp;ADDRESS(1, COLUMN(R:R), 2))))=0, "", IFERROR(SUMPRODUCT(SUMIF(INDIRECT("'"&amp;O[O]&amp;"'!$a:$a"),$A109,INDIRECT("'"&amp;O[O]&amp;"'!"&amp;ADDRESS(1, COLUMN(R:R), 2)&amp;":"&amp;ADDRESS(1, COLUMN(R:R), 2)))),))</f>
        <v/>
      </c>
      <c r="T109" s="917" t="str">
        <f ca="1">IF(SUMPRODUCT(SUMIF(INDIRECT("'"&amp;O[O]&amp;"'!$a:$a"),$A109,INDIRECT("'"&amp;O[O]&amp;"'!"&amp;ADDRESS(1, COLUMN(S:S), 2)&amp;":"&amp;ADDRESS(1, COLUMN(S:S), 2))))=0, "", IFERROR(SUMPRODUCT(SUMIF(INDIRECT("'"&amp;O[O]&amp;"'!$a:$a"),$A109,INDIRECT("'"&amp;O[O]&amp;"'!"&amp;ADDRESS(1, COLUMN(S:S), 2)&amp;":"&amp;ADDRESS(1, COLUMN(S:S), 2)))),))</f>
        <v/>
      </c>
      <c r="U109" s="917" t="str">
        <f ca="1">IF(SUMPRODUCT(SUMIF(INDIRECT("'"&amp;O[O]&amp;"'!$a:$a"),$A109,INDIRECT("'"&amp;O[O]&amp;"'!"&amp;ADDRESS(1, COLUMN(T:T), 2)&amp;":"&amp;ADDRESS(1, COLUMN(T:T), 2))))=0, "", IFERROR(SUMPRODUCT(SUMIF(INDIRECT("'"&amp;O[O]&amp;"'!$a:$a"),$A109,INDIRECT("'"&amp;O[O]&amp;"'!"&amp;ADDRESS(1, COLUMN(T:T), 2)&amp;":"&amp;ADDRESS(1, COLUMN(T:T), 2)))),))</f>
        <v/>
      </c>
      <c r="V109" s="113" t="str">
        <f t="shared" ca="1" si="19"/>
        <v/>
      </c>
      <c r="W109" s="917" t="str">
        <f ca="1">IF(SUMPRODUCT(SUMIF(INDIRECT("'"&amp;O[O]&amp;"'!$a:$a"),$A109,INDIRECT("'"&amp;O[O]&amp;"'!"&amp;ADDRESS(1, COLUMN(U:U), 2)&amp;":"&amp;ADDRESS(1, COLUMN(U:U), 2))))=0, "", IFERROR(SUMPRODUCT(SUMIF(INDIRECT("'"&amp;O[O]&amp;"'!$a:$a"),$A109,INDIRECT("'"&amp;O[O]&amp;"'!"&amp;ADDRESS(1, COLUMN(U:U), 2)&amp;":"&amp;ADDRESS(1, COLUMN(U:U), 2)))),))</f>
        <v/>
      </c>
      <c r="X109" s="917" t="str">
        <f ca="1">IF(SUMPRODUCT(SUMIF(INDIRECT("'"&amp;O[O]&amp;"'!$a:$a"),$A109,INDIRECT("'"&amp;O[O]&amp;"'!"&amp;ADDRESS(1, COLUMN(V:V), 2)&amp;":"&amp;ADDRESS(1, COLUMN(V:V), 2))))=0, "", IFERROR(SUMPRODUCT(SUMIF(INDIRECT("'"&amp;O[O]&amp;"'!$a:$a"),$A109,INDIRECT("'"&amp;O[O]&amp;"'!"&amp;ADDRESS(1, COLUMN(V:V), 2)&amp;":"&amp;ADDRESS(1, COLUMN(V:V), 2)))),))</f>
        <v/>
      </c>
      <c r="Y109" s="917" t="str">
        <f ca="1">IF(SUMPRODUCT(SUMIF(INDIRECT("'"&amp;O[O]&amp;"'!$a:$a"),$A109,INDIRECT("'"&amp;O[O]&amp;"'!"&amp;ADDRESS(1, COLUMN(W:W), 2)&amp;":"&amp;ADDRESS(1, COLUMN(W:W), 2))))=0, "", IFERROR(SUMPRODUCT(SUMIF(INDIRECT("'"&amp;O[O]&amp;"'!$a:$a"),$A109,INDIRECT("'"&amp;O[O]&amp;"'!"&amp;ADDRESS(1, COLUMN(W:W), 2)&amp;":"&amp;ADDRESS(1, COLUMN(W:W), 2)))),))</f>
        <v/>
      </c>
      <c r="Z109" s="917" t="str">
        <f ca="1">IF(SUMPRODUCT(SUMIF(INDIRECT("'"&amp;O[O]&amp;"'!$a:$a"),$A109,INDIRECT("'"&amp;O[O]&amp;"'!"&amp;ADDRESS(1, COLUMN(X:X), 2)&amp;":"&amp;ADDRESS(1, COLUMN(X:X), 2))))=0, "", IFERROR(SUMPRODUCT(SUMIF(INDIRECT("'"&amp;O[O]&amp;"'!$a:$a"),$A109,INDIRECT("'"&amp;O[O]&amp;"'!"&amp;ADDRESS(1, COLUMN(X:X), 2)&amp;":"&amp;ADDRESS(1, COLUMN(X:X), 2)))),))</f>
        <v/>
      </c>
      <c r="AA109" s="917" t="str">
        <f ca="1">IF(SUMPRODUCT(SUMIF(INDIRECT("'"&amp;O[O]&amp;"'!$a:$a"),$A109,INDIRECT("'"&amp;O[O]&amp;"'!"&amp;ADDRESS(1, COLUMN(Y:Y), 2)&amp;":"&amp;ADDRESS(1, COLUMN(Y:Y), 2))))=0, "", IFERROR(SUMPRODUCT(SUMIF(INDIRECT("'"&amp;O[O]&amp;"'!$a:$a"),$A109,INDIRECT("'"&amp;O[O]&amp;"'!"&amp;ADDRESS(1, COLUMN(Y:Y), 2)&amp;":"&amp;ADDRESS(1, COLUMN(Y:Y), 2)))),))</f>
        <v/>
      </c>
      <c r="AB109" s="917" t="str">
        <f ca="1">IF(SUMPRODUCT(SUMIF(INDIRECT("'"&amp;O[O]&amp;"'!$a:$a"),$A109,INDIRECT("'"&amp;O[O]&amp;"'!"&amp;ADDRESS(1, COLUMN(Z:Z), 2)&amp;":"&amp;ADDRESS(1, COLUMN(Z:Z), 2))))=0, "", IFERROR(SUMPRODUCT(SUMIF(INDIRECT("'"&amp;O[O]&amp;"'!$a:$a"),$A109,INDIRECT("'"&amp;O[O]&amp;"'!"&amp;ADDRESS(1, COLUMN(Z:Z), 2)&amp;":"&amp;ADDRESS(1, COLUMN(Z:Z), 2)))),))</f>
        <v/>
      </c>
      <c r="AC109" s="917" t="str">
        <f ca="1">IF(SUMPRODUCT(SUMIF(INDIRECT("'"&amp;O[O]&amp;"'!$a:$a"),$A109,INDIRECT("'"&amp;O[O]&amp;"'!"&amp;ADDRESS(1, COLUMN(AA:AA), 2)&amp;":"&amp;ADDRESS(1, COLUMN(AA:AA), 2))))=0, "", IFERROR(SUMPRODUCT(SUMIF(INDIRECT("'"&amp;O[O]&amp;"'!$a:$a"),$A109,INDIRECT("'"&amp;O[O]&amp;"'!"&amp;ADDRESS(1, COLUMN(AA:AA), 2)&amp;":"&amp;ADDRESS(1, COLUMN(AA:AA), 2)))),))</f>
        <v/>
      </c>
      <c r="AD109" s="917" t="str">
        <f ca="1">IF(SUMPRODUCT(SUMIF(INDIRECT("'"&amp;O[O]&amp;"'!$a:$a"),$A109,INDIRECT("'"&amp;O[O]&amp;"'!"&amp;ADDRESS(1, COLUMN(AB:AB), 2)&amp;":"&amp;ADDRESS(1, COLUMN(AB:AB), 2))))=0, "", IFERROR(SUMPRODUCT(SUMIF(INDIRECT("'"&amp;O[O]&amp;"'!$a:$a"),$A109,INDIRECT("'"&amp;O[O]&amp;"'!"&amp;ADDRESS(1, COLUMN(AB:AB), 2)&amp;":"&amp;ADDRESS(1, COLUMN(AB:AB), 2)))),))</f>
        <v/>
      </c>
      <c r="AE109" s="917">
        <f ca="1">IF(SUMPRODUCT(SUMIF(INDIRECT("'"&amp;O[O]&amp;"'!$a:$a"),$A109,INDIRECT("'"&amp;O[O]&amp;"'!"&amp;ADDRESS(1, COLUMN(AC:AC), 2)&amp;":"&amp;ADDRESS(1, COLUMN(AC:AC), 2))))=0, "", IFERROR(SUMPRODUCT(SUMIF(INDIRECT("'"&amp;O[O]&amp;"'!$a:$a"),$A109,INDIRECT("'"&amp;O[O]&amp;"'!"&amp;ADDRESS(1, COLUMN(AC:AC), 2)&amp;":"&amp;ADDRESS(1, COLUMN(AC:AC), 2)))),))</f>
        <v>24</v>
      </c>
      <c r="AF109" s="917" t="str">
        <f ca="1">IF(SUMPRODUCT(SUMIF(INDIRECT("'"&amp;O[O]&amp;"'!$a:$a"),$A109,INDIRECT("'"&amp;O[O]&amp;"'!"&amp;ADDRESS(1, COLUMN(AD:AD), 2)&amp;":"&amp;ADDRESS(1, COLUMN(AD:AD), 2))))=0, "", IFERROR(SUMPRODUCT(SUMIF(INDIRECT("'"&amp;O[O]&amp;"'!$a:$a"),$A109,INDIRECT("'"&amp;O[O]&amp;"'!"&amp;ADDRESS(1, COLUMN(AD:AD), 2)&amp;":"&amp;ADDRESS(1, COLUMN(AD:AD), 2)))),))</f>
        <v/>
      </c>
      <c r="AG109" s="917">
        <f ca="1">IF(SUMPRODUCT(SUMIF(INDIRECT("'"&amp;O[O]&amp;"'!$a:$a"),$A109,INDIRECT("'"&amp;O[O]&amp;"'!"&amp;ADDRESS(1, COLUMN(AE:AE), 2)&amp;":"&amp;ADDRESS(1, COLUMN(AE:AE), 2))))=0, "", IFERROR(SUMPRODUCT(SUMIF(INDIRECT("'"&amp;O[O]&amp;"'!$a:$a"),$A109,INDIRECT("'"&amp;O[O]&amp;"'!"&amp;ADDRESS(1, COLUMN(AE:AE), 2)&amp;":"&amp;ADDRESS(1, COLUMN(AE:AE), 2)))),))</f>
        <v>10</v>
      </c>
      <c r="AH109" s="917" t="str">
        <f ca="1">IF(SUMPRODUCT(SUMIF(INDIRECT("'"&amp;O[O]&amp;"'!$a:$a"),$A109,INDIRECT("'"&amp;O[O]&amp;"'!"&amp;ADDRESS(1, COLUMN(AF:AF), 2)&amp;":"&amp;ADDRESS(1, COLUMN(AF:AF), 2))))=0, "", IFERROR(SUMPRODUCT(SUMIF(INDIRECT("'"&amp;O[O]&amp;"'!$a:$a"),$A109,INDIRECT("'"&amp;O[O]&amp;"'!"&amp;ADDRESS(1, COLUMN(AF:AF), 2)&amp;":"&amp;ADDRESS(1, COLUMN(AF:AF), 2)))),))</f>
        <v/>
      </c>
      <c r="AI109" s="917" t="str">
        <f ca="1">IF(SUMPRODUCT(SUMIF(INDIRECT("'"&amp;O[O]&amp;"'!$a:$a"),$A109,INDIRECT("'"&amp;O[O]&amp;"'!"&amp;ADDRESS(1, COLUMN(AG:AG), 2)&amp;":"&amp;ADDRESS(1, COLUMN(AG:AG), 2))))=0, "", IFERROR(SUMPRODUCT(SUMIF(INDIRECT("'"&amp;O[O]&amp;"'!$a:$a"),$A109,INDIRECT("'"&amp;O[O]&amp;"'!"&amp;ADDRESS(1, COLUMN(AG:AG), 2)&amp;":"&amp;ADDRESS(1, COLUMN(AG:AG), 2)))),))</f>
        <v/>
      </c>
      <c r="AJ109" s="917" t="str">
        <f ca="1">IF(SUMPRODUCT(SUMIF(INDIRECT("'"&amp;O[O]&amp;"'!$a:$a"),$A109,INDIRECT("'"&amp;O[O]&amp;"'!"&amp;ADDRESS(1, COLUMN(AH:AH), 2)&amp;":"&amp;ADDRESS(1, COLUMN(AH:AH), 2))))=0, "", IFERROR(SUMPRODUCT(SUMIF(INDIRECT("'"&amp;O[O]&amp;"'!$a:$a"),$A109,INDIRECT("'"&amp;O[O]&amp;"'!"&amp;ADDRESS(1, COLUMN(AH:AH), 2)&amp;":"&amp;ADDRESS(1, COLUMN(AH:AH), 2)))),))</f>
        <v/>
      </c>
      <c r="AK109" s="917" t="str">
        <f ca="1">IF(SUMPRODUCT(SUMIF(INDIRECT("'"&amp;O[O]&amp;"'!$a:$a"),$A109,INDIRECT("'"&amp;O[O]&amp;"'!"&amp;ADDRESS(1, COLUMN(AI:AI), 2)&amp;":"&amp;ADDRESS(1, COLUMN(AI:AI), 2))))=0, "", IFERROR(SUMPRODUCT(SUMIF(INDIRECT("'"&amp;O[O]&amp;"'!$a:$a"),$A109,INDIRECT("'"&amp;O[O]&amp;"'!"&amp;ADDRESS(1, COLUMN(AI:AI), 2)&amp;":"&amp;ADDRESS(1, COLUMN(AI:AI), 2)))),))</f>
        <v/>
      </c>
      <c r="AL109" s="919" t="str">
        <f ca="1">IF(SUMPRODUCT(SUMIF(INDIRECT("'"&amp;O[O]&amp;"'!$a:$a"),$A109,INDIRECT("'"&amp;O[O]&amp;"'!"&amp;ADDRESS(1, COLUMN(AJ:AJ), 2)&amp;":"&amp;ADDRESS(1, COLUMN(AJ:AJ), 2))))=0, "", IFERROR(SUMPRODUCT(SUMIF(INDIRECT("'"&amp;O[O]&amp;"'!$a:$a"),$A109,INDIRECT("'"&amp;O[O]&amp;"'!"&amp;ADDRESS(1, COLUMN(AJ:AJ), 2)&amp;":"&amp;ADDRESS(1, COLUMN(AJ:AJ), 2)))),))</f>
        <v/>
      </c>
    </row>
    <row r="110" spans="1:38" s="763" customFormat="1">
      <c r="A110" s="920" t="s">
        <v>68</v>
      </c>
      <c r="B110" s="921" t="s">
        <v>43</v>
      </c>
      <c r="C110" s="921"/>
      <c r="D110" s="921"/>
      <c r="E110" s="917" t="str">
        <f ca="1">IFERROR(IF(SUMPRODUCT(SUMIF(INDIRECT("'"&amp;O[O]&amp;"'!$a:$a"),$A110,INDIRECT("'"&amp;O[O]&amp;"'!"&amp;ADDRESS(1, COLUMN(F:F), 2)&amp;":"&amp;ADDRESS(1, COLUMN(F:F), 2))))=0, "", SUMPRODUCT(SUMIF(INDIRECT("'"&amp;O[O]&amp;"'!$a:$a"),$A110,INDIRECT("'"&amp;O[O]&amp;"'!"&amp;ADDRESS(1, COLUMN(F:F), 2)&amp;":"&amp;ADDRESS(1, COLUMN(F:F), 2))))),)</f>
        <v/>
      </c>
      <c r="F110" s="917" t="str">
        <f ca="1">IFERROR(IF(SUMPRODUCT(SUMIF(INDIRECT("'"&amp;O[O]&amp;"'!$a:$a"),$A110,INDIRECT("'"&amp;O[O]&amp;"'!"&amp;ADDRESS(1, COLUMN(G:G), 2)&amp;":"&amp;ADDRESS(1, COLUMN(G:G), 2))))=0, "", SUMPRODUCT(SUMIF(INDIRECT("'"&amp;O[O]&amp;"'!$a:$a"),$A110,INDIRECT("'"&amp;O[O]&amp;"'!"&amp;ADDRESS(1, COLUMN(G:G), 2)&amp;":"&amp;ADDRESS(1, COLUMN(G:G), 2))))),)</f>
        <v/>
      </c>
      <c r="G110" s="914">
        <f t="shared" ca="1" si="18"/>
        <v>4802</v>
      </c>
      <c r="H110" s="917">
        <f ca="1">IFERROR(IF(SUMPRODUCT(SUMIF(INDIRECT("'"&amp;O[O]&amp;"'!$a:$a"),$A110,INDIRECT("'"&amp;O[O]&amp;"'!"&amp;ADDRESS(1, COLUMN(I:I), 2)&amp;":"&amp;ADDRESS(1, COLUMN(I:I), 2))))=0, "", SUMPRODUCT(SUMIF(INDIRECT("'"&amp;O[O]&amp;"'!$a:$a"),$A110,INDIRECT("'"&amp;O[O]&amp;"'!"&amp;ADDRESS(1, COLUMN(I:I), 2)&amp;":"&amp;ADDRESS(1, COLUMN(I:I), 2))))),)</f>
        <v>148</v>
      </c>
      <c r="I110" s="917">
        <f ca="1">IFERROR(IF(SUMPRODUCT(SUMIF(INDIRECT("'"&amp;O[O]&amp;"'!$a:$a"),$A110,INDIRECT("'"&amp;O[O]&amp;"'!"&amp;ADDRESS(1, COLUMN(J:J), 2)&amp;":"&amp;ADDRESS(1, COLUMN(J:J), 2))))=0, "", SUMPRODUCT(SUMIF(INDIRECT("'"&amp;O[O]&amp;"'!$a:$a"),$A110,INDIRECT("'"&amp;O[O]&amp;"'!"&amp;ADDRESS(1, COLUMN(J:J), 2)&amp;":"&amp;ADDRESS(1, COLUMN(J:J), 2))))),)</f>
        <v>4654</v>
      </c>
      <c r="J110" s="917">
        <f ca="1">IFERROR(IF(SUMPRODUCT(SUMIF(INDIRECT("'"&amp;O[O]&amp;"'!$a:$a"),$A110,INDIRECT("'"&amp;O[O]&amp;"'!"&amp;ADDRESS(1, COLUMN(K:K), 2)&amp;":"&amp;ADDRESS(1, COLUMN(K:K), 2))))=0, "", SUMPRODUCT(SUMIF(INDIRECT("'"&amp;O[O]&amp;"'!$a:$a"),$A110,INDIRECT("'"&amp;O[O]&amp;"'!"&amp;ADDRESS(1, COLUMN(K:K), 2)&amp;":"&amp;ADDRESS(1, COLUMN(K:K), 2))))),)</f>
        <v>7162</v>
      </c>
      <c r="K110" s="922" t="s">
        <v>776</v>
      </c>
      <c r="L110" s="922" t="s">
        <v>776</v>
      </c>
      <c r="M110" s="917" t="str">
        <f ca="1">IF(SUMPRODUCT(SUMIF(INDIRECT("'"&amp;O[O]&amp;"'!$a:$a"),$A110,INDIRECT("'"&amp;O[O]&amp;"'!"&amp;ADDRESS(1, COLUMN(L:L), 2)&amp;":"&amp;ADDRESS(1, COLUMN(L:L), 2))))=0, "", IFERROR(SUMPRODUCT(SUMIF(INDIRECT("'"&amp;O[O]&amp;"'!$a:$a"),$A110,INDIRECT("'"&amp;O[O]&amp;"'!"&amp;ADDRESS(1, COLUMN(L:L), 2)&amp;":"&amp;ADDRESS(1, COLUMN(L:L), 2)))),))</f>
        <v/>
      </c>
      <c r="N110" s="917" t="str">
        <f ca="1">IF(SUMPRODUCT(SUMIF(INDIRECT("'"&amp;O[O]&amp;"'!$a:$a"),$A110,INDIRECT("'"&amp;O[O]&amp;"'!"&amp;ADDRESS(1, COLUMN(M:M), 2)&amp;":"&amp;ADDRESS(1, COLUMN(M:M), 2))))=0, "", IFERROR(SUMPRODUCT(SUMIF(INDIRECT("'"&amp;O[O]&amp;"'!$a:$a"),$A110,INDIRECT("'"&amp;O[O]&amp;"'!"&amp;ADDRESS(1, COLUMN(M:M), 2)&amp;":"&amp;ADDRESS(1, COLUMN(M:M), 2)))),))</f>
        <v/>
      </c>
      <c r="O110" s="917" t="str">
        <f ca="1">IF(SUMPRODUCT(SUMIF(INDIRECT("'"&amp;O[O]&amp;"'!$a:$a"),$A110,INDIRECT("'"&amp;O[O]&amp;"'!"&amp;ADDRESS(1, COLUMN(N:N), 2)&amp;":"&amp;ADDRESS(1, COLUMN(N:N), 2))))=0, "", IFERROR(SUMPRODUCT(SUMIF(INDIRECT("'"&amp;O[O]&amp;"'!$a:$a"),$A110,INDIRECT("'"&amp;O[O]&amp;"'!"&amp;ADDRESS(1, COLUMN(N:N), 2)&amp;":"&amp;ADDRESS(1, COLUMN(N:N), 2)))),))</f>
        <v/>
      </c>
      <c r="P110" s="917" t="str">
        <f ca="1">IF(SUMPRODUCT(SUMIF(INDIRECT("'"&amp;O[O]&amp;"'!$a:$a"),$A110,INDIRECT("'"&amp;O[O]&amp;"'!"&amp;ADDRESS(1, COLUMN(O:O), 2)&amp;":"&amp;ADDRESS(1, COLUMN(O:O), 2))))=0, "", IFERROR(SUMPRODUCT(SUMIF(INDIRECT("'"&amp;O[O]&amp;"'!$a:$a"),$A110,INDIRECT("'"&amp;O[O]&amp;"'!"&amp;ADDRESS(1, COLUMN(O:O), 2)&amp;":"&amp;ADDRESS(1, COLUMN(O:O), 2)))),))</f>
        <v/>
      </c>
      <c r="Q110" s="917" t="str">
        <f ca="1">IF(SUMPRODUCT(SUMIF(INDIRECT("'"&amp;O[O]&amp;"'!$a:$a"),$A110,INDIRECT("'"&amp;O[O]&amp;"'!"&amp;ADDRESS(1, COLUMN(P:P), 2)&amp;":"&amp;ADDRESS(1, COLUMN(P:P), 2))))=0, "", IFERROR(SUMPRODUCT(SUMIF(INDIRECT("'"&amp;O[O]&amp;"'!$a:$a"),$A110,INDIRECT("'"&amp;O[O]&amp;"'!"&amp;ADDRESS(1, COLUMN(P:P), 2)&amp;":"&amp;ADDRESS(1, COLUMN(P:P), 2)))),))</f>
        <v/>
      </c>
      <c r="R110" s="917" t="str">
        <f ca="1">IF(SUMPRODUCT(SUMIF(INDIRECT("'"&amp;O[O]&amp;"'!$a:$a"),$A110,INDIRECT("'"&amp;O[O]&amp;"'!"&amp;ADDRESS(1, COLUMN(Q:Q), 2)&amp;":"&amp;ADDRESS(1, COLUMN(Q:Q), 2))))=0, "", IFERROR(SUMPRODUCT(SUMIF(INDIRECT("'"&amp;O[O]&amp;"'!$a:$a"),$A110,INDIRECT("'"&amp;O[O]&amp;"'!"&amp;ADDRESS(1, COLUMN(Q:Q), 2)&amp;":"&amp;ADDRESS(1, COLUMN(Q:Q), 2)))),))</f>
        <v/>
      </c>
      <c r="S110" s="917" t="str">
        <f ca="1">IF(SUMPRODUCT(SUMIF(INDIRECT("'"&amp;O[O]&amp;"'!$a:$a"),$A110,INDIRECT("'"&amp;O[O]&amp;"'!"&amp;ADDRESS(1, COLUMN(R:R), 2)&amp;":"&amp;ADDRESS(1, COLUMN(R:R), 2))))=0, "", IFERROR(SUMPRODUCT(SUMIF(INDIRECT("'"&amp;O[O]&amp;"'!$a:$a"),$A110,INDIRECT("'"&amp;O[O]&amp;"'!"&amp;ADDRESS(1, COLUMN(R:R), 2)&amp;":"&amp;ADDRESS(1, COLUMN(R:R), 2)))),))</f>
        <v/>
      </c>
      <c r="T110" s="917" t="str">
        <f ca="1">IF(SUMPRODUCT(SUMIF(INDIRECT("'"&amp;O[O]&amp;"'!$a:$a"),$A110,INDIRECT("'"&amp;O[O]&amp;"'!"&amp;ADDRESS(1, COLUMN(S:S), 2)&amp;":"&amp;ADDRESS(1, COLUMN(S:S), 2))))=0, "", IFERROR(SUMPRODUCT(SUMIF(INDIRECT("'"&amp;O[O]&amp;"'!$a:$a"),$A110,INDIRECT("'"&amp;O[O]&amp;"'!"&amp;ADDRESS(1, COLUMN(S:S), 2)&amp;":"&amp;ADDRESS(1, COLUMN(S:S), 2)))),))</f>
        <v/>
      </c>
      <c r="U110" s="917" t="str">
        <f ca="1">IF(SUMPRODUCT(SUMIF(INDIRECT("'"&amp;O[O]&amp;"'!$a:$a"),$A110,INDIRECT("'"&amp;O[O]&amp;"'!"&amp;ADDRESS(1, COLUMN(T:T), 2)&amp;":"&amp;ADDRESS(1, COLUMN(T:T), 2))))=0, "", IFERROR(SUMPRODUCT(SUMIF(INDIRECT("'"&amp;O[O]&amp;"'!$a:$a"),$A110,INDIRECT("'"&amp;O[O]&amp;"'!"&amp;ADDRESS(1, COLUMN(T:T), 2)&amp;":"&amp;ADDRESS(1, COLUMN(T:T), 2)))),))</f>
        <v/>
      </c>
      <c r="V110" s="113" t="str">
        <f t="shared" ca="1" si="19"/>
        <v/>
      </c>
      <c r="W110" s="917" t="str">
        <f ca="1">IF(SUMPRODUCT(SUMIF(INDIRECT("'"&amp;O[O]&amp;"'!$a:$a"),$A110,INDIRECT("'"&amp;O[O]&amp;"'!"&amp;ADDRESS(1, COLUMN(U:U), 2)&amp;":"&amp;ADDRESS(1, COLUMN(U:U), 2))))=0, "", IFERROR(SUMPRODUCT(SUMIF(INDIRECT("'"&amp;O[O]&amp;"'!$a:$a"),$A110,INDIRECT("'"&amp;O[O]&amp;"'!"&amp;ADDRESS(1, COLUMN(U:U), 2)&amp;":"&amp;ADDRESS(1, COLUMN(U:U), 2)))),))</f>
        <v/>
      </c>
      <c r="X110" s="917" t="str">
        <f ca="1">IF(SUMPRODUCT(SUMIF(INDIRECT("'"&amp;O[O]&amp;"'!$a:$a"),$A110,INDIRECT("'"&amp;O[O]&amp;"'!"&amp;ADDRESS(1, COLUMN(V:V), 2)&amp;":"&amp;ADDRESS(1, COLUMN(V:V), 2))))=0, "", IFERROR(SUMPRODUCT(SUMIF(INDIRECT("'"&amp;O[O]&amp;"'!$a:$a"),$A110,INDIRECT("'"&amp;O[O]&amp;"'!"&amp;ADDRESS(1, COLUMN(V:V), 2)&amp;":"&amp;ADDRESS(1, COLUMN(V:V), 2)))),))</f>
        <v/>
      </c>
      <c r="Y110" s="917" t="str">
        <f ca="1">IF(SUMPRODUCT(SUMIF(INDIRECT("'"&amp;O[O]&amp;"'!$a:$a"),$A110,INDIRECT("'"&amp;O[O]&amp;"'!"&amp;ADDRESS(1, COLUMN(W:W), 2)&amp;":"&amp;ADDRESS(1, COLUMN(W:W), 2))))=0, "", IFERROR(SUMPRODUCT(SUMIF(INDIRECT("'"&amp;O[O]&amp;"'!$a:$a"),$A110,INDIRECT("'"&amp;O[O]&amp;"'!"&amp;ADDRESS(1, COLUMN(W:W), 2)&amp;":"&amp;ADDRESS(1, COLUMN(W:W), 2)))),))</f>
        <v/>
      </c>
      <c r="Z110" s="917" t="str">
        <f ca="1">IF(SUMPRODUCT(SUMIF(INDIRECT("'"&amp;O[O]&amp;"'!$a:$a"),$A110,INDIRECT("'"&amp;O[O]&amp;"'!"&amp;ADDRESS(1, COLUMN(X:X), 2)&amp;":"&amp;ADDRESS(1, COLUMN(X:X), 2))))=0, "", IFERROR(SUMPRODUCT(SUMIF(INDIRECT("'"&amp;O[O]&amp;"'!$a:$a"),$A110,INDIRECT("'"&amp;O[O]&amp;"'!"&amp;ADDRESS(1, COLUMN(X:X), 2)&amp;":"&amp;ADDRESS(1, COLUMN(X:X), 2)))),))</f>
        <v/>
      </c>
      <c r="AA110" s="917" t="str">
        <f ca="1">IF(SUMPRODUCT(SUMIF(INDIRECT("'"&amp;O[O]&amp;"'!$a:$a"),$A110,INDIRECT("'"&amp;O[O]&amp;"'!"&amp;ADDRESS(1, COLUMN(Y:Y), 2)&amp;":"&amp;ADDRESS(1, COLUMN(Y:Y), 2))))=0, "", IFERROR(SUMPRODUCT(SUMIF(INDIRECT("'"&amp;O[O]&amp;"'!$a:$a"),$A110,INDIRECT("'"&amp;O[O]&amp;"'!"&amp;ADDRESS(1, COLUMN(Y:Y), 2)&amp;":"&amp;ADDRESS(1, COLUMN(Y:Y), 2)))),))</f>
        <v/>
      </c>
      <c r="AB110" s="917" t="str">
        <f ca="1">IF(SUMPRODUCT(SUMIF(INDIRECT("'"&amp;O[O]&amp;"'!$a:$a"),$A110,INDIRECT("'"&amp;O[O]&amp;"'!"&amp;ADDRESS(1, COLUMN(Z:Z), 2)&amp;":"&amp;ADDRESS(1, COLUMN(Z:Z), 2))))=0, "", IFERROR(SUMPRODUCT(SUMIF(INDIRECT("'"&amp;O[O]&amp;"'!$a:$a"),$A110,INDIRECT("'"&amp;O[O]&amp;"'!"&amp;ADDRESS(1, COLUMN(Z:Z), 2)&amp;":"&amp;ADDRESS(1, COLUMN(Z:Z), 2)))),))</f>
        <v/>
      </c>
      <c r="AC110" s="917" t="str">
        <f ca="1">IF(SUMPRODUCT(SUMIF(INDIRECT("'"&amp;O[O]&amp;"'!$a:$a"),$A110,INDIRECT("'"&amp;O[O]&amp;"'!"&amp;ADDRESS(1, COLUMN(AA:AA), 2)&amp;":"&amp;ADDRESS(1, COLUMN(AA:AA), 2))))=0, "", IFERROR(SUMPRODUCT(SUMIF(INDIRECT("'"&amp;O[O]&amp;"'!$a:$a"),$A110,INDIRECT("'"&amp;O[O]&amp;"'!"&amp;ADDRESS(1, COLUMN(AA:AA), 2)&amp;":"&amp;ADDRESS(1, COLUMN(AA:AA), 2)))),))</f>
        <v/>
      </c>
      <c r="AD110" s="917" t="str">
        <f ca="1">IF(SUMPRODUCT(SUMIF(INDIRECT("'"&amp;O[O]&amp;"'!$a:$a"),$A110,INDIRECT("'"&amp;O[O]&amp;"'!"&amp;ADDRESS(1, COLUMN(AB:AB), 2)&amp;":"&amp;ADDRESS(1, COLUMN(AB:AB), 2))))=0, "", IFERROR(SUMPRODUCT(SUMIF(INDIRECT("'"&amp;O[O]&amp;"'!$a:$a"),$A110,INDIRECT("'"&amp;O[O]&amp;"'!"&amp;ADDRESS(1, COLUMN(AB:AB), 2)&amp;":"&amp;ADDRESS(1, COLUMN(AB:AB), 2)))),))</f>
        <v/>
      </c>
      <c r="AE110" s="917" t="str">
        <f ca="1">IF(SUMPRODUCT(SUMIF(INDIRECT("'"&amp;O[O]&amp;"'!$a:$a"),$A110,INDIRECT("'"&amp;O[O]&amp;"'!"&amp;ADDRESS(1, COLUMN(AC:AC), 2)&amp;":"&amp;ADDRESS(1, COLUMN(AC:AC), 2))))=0, "", IFERROR(SUMPRODUCT(SUMIF(INDIRECT("'"&amp;O[O]&amp;"'!$a:$a"),$A110,INDIRECT("'"&amp;O[O]&amp;"'!"&amp;ADDRESS(1, COLUMN(AC:AC), 2)&amp;":"&amp;ADDRESS(1, COLUMN(AC:AC), 2)))),))</f>
        <v/>
      </c>
      <c r="AF110" s="917" t="str">
        <f ca="1">IF(SUMPRODUCT(SUMIF(INDIRECT("'"&amp;O[O]&amp;"'!$a:$a"),$A110,INDIRECT("'"&amp;O[O]&amp;"'!"&amp;ADDRESS(1, COLUMN(AD:AD), 2)&amp;":"&amp;ADDRESS(1, COLUMN(AD:AD), 2))))=0, "", IFERROR(SUMPRODUCT(SUMIF(INDIRECT("'"&amp;O[O]&amp;"'!$a:$a"),$A110,INDIRECT("'"&amp;O[O]&amp;"'!"&amp;ADDRESS(1, COLUMN(AD:AD), 2)&amp;":"&amp;ADDRESS(1, COLUMN(AD:AD), 2)))),))</f>
        <v/>
      </c>
      <c r="AG110" s="917">
        <f ca="1">IF(SUMPRODUCT(SUMIF(INDIRECT("'"&amp;O[O]&amp;"'!$a:$a"),$A110,INDIRECT("'"&amp;O[O]&amp;"'!"&amp;ADDRESS(1, COLUMN(AE:AE), 2)&amp;":"&amp;ADDRESS(1, COLUMN(AE:AE), 2))))=0, "", IFERROR(SUMPRODUCT(SUMIF(INDIRECT("'"&amp;O[O]&amp;"'!$a:$a"),$A110,INDIRECT("'"&amp;O[O]&amp;"'!"&amp;ADDRESS(1, COLUMN(AE:AE), 2)&amp;":"&amp;ADDRESS(1, COLUMN(AE:AE), 2)))),))</f>
        <v>6909</v>
      </c>
      <c r="AH110" s="917" t="str">
        <f ca="1">IF(SUMPRODUCT(SUMIF(INDIRECT("'"&amp;O[O]&amp;"'!$a:$a"),$A110,INDIRECT("'"&amp;O[O]&amp;"'!"&amp;ADDRESS(1, COLUMN(AF:AF), 2)&amp;":"&amp;ADDRESS(1, COLUMN(AF:AF), 2))))=0, "", IFERROR(SUMPRODUCT(SUMIF(INDIRECT("'"&amp;O[O]&amp;"'!$a:$a"),$A110,INDIRECT("'"&amp;O[O]&amp;"'!"&amp;ADDRESS(1, COLUMN(AF:AF), 2)&amp;":"&amp;ADDRESS(1, COLUMN(AF:AF), 2)))),))</f>
        <v/>
      </c>
      <c r="AI110" s="917" t="str">
        <f ca="1">IF(SUMPRODUCT(SUMIF(INDIRECT("'"&amp;O[O]&amp;"'!$a:$a"),$A110,INDIRECT("'"&amp;O[O]&amp;"'!"&amp;ADDRESS(1, COLUMN(AG:AG), 2)&amp;":"&amp;ADDRESS(1, COLUMN(AG:AG), 2))))=0, "", IFERROR(SUMPRODUCT(SUMIF(INDIRECT("'"&amp;O[O]&amp;"'!$a:$a"),$A110,INDIRECT("'"&amp;O[O]&amp;"'!"&amp;ADDRESS(1, COLUMN(AG:AG), 2)&amp;":"&amp;ADDRESS(1, COLUMN(AG:AG), 2)))),))</f>
        <v/>
      </c>
      <c r="AJ110" s="917" t="str">
        <f ca="1">IF(SUMPRODUCT(SUMIF(INDIRECT("'"&amp;O[O]&amp;"'!$a:$a"),$A110,INDIRECT("'"&amp;O[O]&amp;"'!"&amp;ADDRESS(1, COLUMN(AH:AH), 2)&amp;":"&amp;ADDRESS(1, COLUMN(AH:AH), 2))))=0, "", IFERROR(SUMPRODUCT(SUMIF(INDIRECT("'"&amp;O[O]&amp;"'!$a:$a"),$A110,INDIRECT("'"&amp;O[O]&amp;"'!"&amp;ADDRESS(1, COLUMN(AH:AH), 2)&amp;":"&amp;ADDRESS(1, COLUMN(AH:AH), 2)))),))</f>
        <v/>
      </c>
      <c r="AK110" s="917">
        <f ca="1">IF(SUMPRODUCT(SUMIF(INDIRECT("'"&amp;O[O]&amp;"'!$a:$a"),$A110,INDIRECT("'"&amp;O[O]&amp;"'!"&amp;ADDRESS(1, COLUMN(AI:AI), 2)&amp;":"&amp;ADDRESS(1, COLUMN(AI:AI), 2))))=0, "", IFERROR(SUMPRODUCT(SUMIF(INDIRECT("'"&amp;O[O]&amp;"'!$a:$a"),$A110,INDIRECT("'"&amp;O[O]&amp;"'!"&amp;ADDRESS(1, COLUMN(AI:AI), 2)&amp;":"&amp;ADDRESS(1, COLUMN(AI:AI), 2)))),))</f>
        <v>253</v>
      </c>
      <c r="AL110" s="919" t="str">
        <f ca="1">IF(SUMPRODUCT(SUMIF(INDIRECT("'"&amp;O[O]&amp;"'!$a:$a"),$A110,INDIRECT("'"&amp;O[O]&amp;"'!"&amp;ADDRESS(1, COLUMN(AJ:AJ), 2)&amp;":"&amp;ADDRESS(1, COLUMN(AJ:AJ), 2))))=0, "", IFERROR(SUMPRODUCT(SUMIF(INDIRECT("'"&amp;O[O]&amp;"'!$a:$a"),$A110,INDIRECT("'"&amp;O[O]&amp;"'!"&amp;ADDRESS(1, COLUMN(AJ:AJ), 2)&amp;":"&amp;ADDRESS(1, COLUMN(AJ:AJ), 2)))),))</f>
        <v/>
      </c>
    </row>
    <row r="111" spans="1:38" s="763" customFormat="1">
      <c r="A111" s="920" t="s">
        <v>848</v>
      </c>
      <c r="B111" s="921" t="s">
        <v>43</v>
      </c>
      <c r="C111" s="921"/>
      <c r="D111" s="921"/>
      <c r="E111" s="917" t="str">
        <f ca="1">IFERROR(IF(SUMPRODUCT(SUMIF(INDIRECT("'"&amp;O[O]&amp;"'!$a:$a"),$A111,INDIRECT("'"&amp;O[O]&amp;"'!"&amp;ADDRESS(1, COLUMN(F:F), 2)&amp;":"&amp;ADDRESS(1, COLUMN(F:F), 2))))=0, "", SUMPRODUCT(SUMIF(INDIRECT("'"&amp;O[O]&amp;"'!$a:$a"),$A111,INDIRECT("'"&amp;O[O]&amp;"'!"&amp;ADDRESS(1, COLUMN(F:F), 2)&amp;":"&amp;ADDRESS(1, COLUMN(F:F), 2))))),)</f>
        <v/>
      </c>
      <c r="F111" s="917" t="str">
        <f ca="1">IFERROR(IF(SUMPRODUCT(SUMIF(INDIRECT("'"&amp;O[O]&amp;"'!$a:$a"),$A111,INDIRECT("'"&amp;O[O]&amp;"'!"&amp;ADDRESS(1, COLUMN(G:G), 2)&amp;":"&amp;ADDRESS(1, COLUMN(G:G), 2))))=0, "", SUMPRODUCT(SUMIF(INDIRECT("'"&amp;O[O]&amp;"'!$a:$a"),$A111,INDIRECT("'"&amp;O[O]&amp;"'!"&amp;ADDRESS(1, COLUMN(G:G), 2)&amp;":"&amp;ADDRESS(1, COLUMN(G:G), 2))))),)</f>
        <v/>
      </c>
      <c r="G111" s="914">
        <f t="shared" ref="G111" ca="1" si="22">IF(SUM(H111:I111)=0, "", SUM(H111:I111))</f>
        <v>229</v>
      </c>
      <c r="H111" s="917">
        <f ca="1">IFERROR(IF(SUMPRODUCT(SUMIF(INDIRECT("'"&amp;O[O]&amp;"'!$a:$a"),$A111,INDIRECT("'"&amp;O[O]&amp;"'!"&amp;ADDRESS(1, COLUMN(I:I), 2)&amp;":"&amp;ADDRESS(1, COLUMN(I:I), 2))))=0, "", SUMPRODUCT(SUMIF(INDIRECT("'"&amp;O[O]&amp;"'!$a:$a"),$A111,INDIRECT("'"&amp;O[O]&amp;"'!"&amp;ADDRESS(1, COLUMN(I:I), 2)&amp;":"&amp;ADDRESS(1, COLUMN(I:I), 2))))),)</f>
        <v>229</v>
      </c>
      <c r="I111" s="917" t="str">
        <f ca="1">IFERROR(IF(SUMPRODUCT(SUMIF(INDIRECT("'"&amp;O[O]&amp;"'!$a:$a"),$A111,INDIRECT("'"&amp;O[O]&amp;"'!"&amp;ADDRESS(1, COLUMN(J:J), 2)&amp;":"&amp;ADDRESS(1, COLUMN(J:J), 2))))=0, "", SUMPRODUCT(SUMIF(INDIRECT("'"&amp;O[O]&amp;"'!$a:$a"),$A111,INDIRECT("'"&amp;O[O]&amp;"'!"&amp;ADDRESS(1, COLUMN(J:J), 2)&amp;":"&amp;ADDRESS(1, COLUMN(J:J), 2))))),)</f>
        <v/>
      </c>
      <c r="J111" s="917">
        <f ca="1">IFERROR(IF(SUMPRODUCT(SUMIF(INDIRECT("'"&amp;O[O]&amp;"'!$a:$a"),$A111,INDIRECT("'"&amp;O[O]&amp;"'!"&amp;ADDRESS(1, COLUMN(K:K), 2)&amp;":"&amp;ADDRESS(1, COLUMN(K:K), 2))))=0, "", SUMPRODUCT(SUMIF(INDIRECT("'"&amp;O[O]&amp;"'!$a:$a"),$A111,INDIRECT("'"&amp;O[O]&amp;"'!"&amp;ADDRESS(1, COLUMN(K:K), 2)&amp;":"&amp;ADDRESS(1, COLUMN(K:K), 2))))),)</f>
        <v>371</v>
      </c>
      <c r="K111" s="922" t="s">
        <v>776</v>
      </c>
      <c r="L111" s="922" t="s">
        <v>776</v>
      </c>
      <c r="M111" s="917" t="str">
        <f ca="1">IF(SUMPRODUCT(SUMIF(INDIRECT("'"&amp;O[O]&amp;"'!$a:$a"),$A111,INDIRECT("'"&amp;O[O]&amp;"'!"&amp;ADDRESS(1, COLUMN(L:L), 2)&amp;":"&amp;ADDRESS(1, COLUMN(L:L), 2))))=0, "", IFERROR(SUMPRODUCT(SUMIF(INDIRECT("'"&amp;O[O]&amp;"'!$a:$a"),$A111,INDIRECT("'"&amp;O[O]&amp;"'!"&amp;ADDRESS(1, COLUMN(L:L), 2)&amp;":"&amp;ADDRESS(1, COLUMN(L:L), 2)))),))</f>
        <v/>
      </c>
      <c r="N111" s="917" t="str">
        <f ca="1">IF(SUMPRODUCT(SUMIF(INDIRECT("'"&amp;O[O]&amp;"'!$a:$a"),$A111,INDIRECT("'"&amp;O[O]&amp;"'!"&amp;ADDRESS(1, COLUMN(M:M), 2)&amp;":"&amp;ADDRESS(1, COLUMN(M:M), 2))))=0, "", IFERROR(SUMPRODUCT(SUMIF(INDIRECT("'"&amp;O[O]&amp;"'!$a:$a"),$A111,INDIRECT("'"&amp;O[O]&amp;"'!"&amp;ADDRESS(1, COLUMN(M:M), 2)&amp;":"&amp;ADDRESS(1, COLUMN(M:M), 2)))),))</f>
        <v/>
      </c>
      <c r="O111" s="917" t="str">
        <f ca="1">IF(SUMPRODUCT(SUMIF(INDIRECT("'"&amp;O[O]&amp;"'!$a:$a"),$A111,INDIRECT("'"&amp;O[O]&amp;"'!"&amp;ADDRESS(1, COLUMN(N:N), 2)&amp;":"&amp;ADDRESS(1, COLUMN(N:N), 2))))=0, "", IFERROR(SUMPRODUCT(SUMIF(INDIRECT("'"&amp;O[O]&amp;"'!$a:$a"),$A111,INDIRECT("'"&amp;O[O]&amp;"'!"&amp;ADDRESS(1, COLUMN(N:N), 2)&amp;":"&amp;ADDRESS(1, COLUMN(N:N), 2)))),))</f>
        <v/>
      </c>
      <c r="P111" s="917" t="str">
        <f ca="1">IF(SUMPRODUCT(SUMIF(INDIRECT("'"&amp;O[O]&amp;"'!$a:$a"),$A111,INDIRECT("'"&amp;O[O]&amp;"'!"&amp;ADDRESS(1, COLUMN(O:O), 2)&amp;":"&amp;ADDRESS(1, COLUMN(O:O), 2))))=0, "", IFERROR(SUMPRODUCT(SUMIF(INDIRECT("'"&amp;O[O]&amp;"'!$a:$a"),$A111,INDIRECT("'"&amp;O[O]&amp;"'!"&amp;ADDRESS(1, COLUMN(O:O), 2)&amp;":"&amp;ADDRESS(1, COLUMN(O:O), 2)))),))</f>
        <v/>
      </c>
      <c r="Q111" s="917" t="str">
        <f ca="1">IF(SUMPRODUCT(SUMIF(INDIRECT("'"&amp;O[O]&amp;"'!$a:$a"),$A111,INDIRECT("'"&amp;O[O]&amp;"'!"&amp;ADDRESS(1, COLUMN(P:P), 2)&amp;":"&amp;ADDRESS(1, COLUMN(P:P), 2))))=0, "", IFERROR(SUMPRODUCT(SUMIF(INDIRECT("'"&amp;O[O]&amp;"'!$a:$a"),$A111,INDIRECT("'"&amp;O[O]&amp;"'!"&amp;ADDRESS(1, COLUMN(P:P), 2)&amp;":"&amp;ADDRESS(1, COLUMN(P:P), 2)))),))</f>
        <v/>
      </c>
      <c r="R111" s="917" t="str">
        <f ca="1">IF(SUMPRODUCT(SUMIF(INDIRECT("'"&amp;O[O]&amp;"'!$a:$a"),$A111,INDIRECT("'"&amp;O[O]&amp;"'!"&amp;ADDRESS(1, COLUMN(Q:Q), 2)&amp;":"&amp;ADDRESS(1, COLUMN(Q:Q), 2))))=0, "", IFERROR(SUMPRODUCT(SUMIF(INDIRECT("'"&amp;O[O]&amp;"'!$a:$a"),$A111,INDIRECT("'"&amp;O[O]&amp;"'!"&amp;ADDRESS(1, COLUMN(Q:Q), 2)&amp;":"&amp;ADDRESS(1, COLUMN(Q:Q), 2)))),))</f>
        <v/>
      </c>
      <c r="S111" s="917" t="str">
        <f ca="1">IF(SUMPRODUCT(SUMIF(INDIRECT("'"&amp;O[O]&amp;"'!$a:$a"),$A111,INDIRECT("'"&amp;O[O]&amp;"'!"&amp;ADDRESS(1, COLUMN(R:R), 2)&amp;":"&amp;ADDRESS(1, COLUMN(R:R), 2))))=0, "", IFERROR(SUMPRODUCT(SUMIF(INDIRECT("'"&amp;O[O]&amp;"'!$a:$a"),$A111,INDIRECT("'"&amp;O[O]&amp;"'!"&amp;ADDRESS(1, COLUMN(R:R), 2)&amp;":"&amp;ADDRESS(1, COLUMN(R:R), 2)))),))</f>
        <v/>
      </c>
      <c r="T111" s="917" t="str">
        <f ca="1">IF(SUMPRODUCT(SUMIF(INDIRECT("'"&amp;O[O]&amp;"'!$a:$a"),$A111,INDIRECT("'"&amp;O[O]&amp;"'!"&amp;ADDRESS(1, COLUMN(S:S), 2)&amp;":"&amp;ADDRESS(1, COLUMN(S:S), 2))))=0, "", IFERROR(SUMPRODUCT(SUMIF(INDIRECT("'"&amp;O[O]&amp;"'!$a:$a"),$A111,INDIRECT("'"&amp;O[O]&amp;"'!"&amp;ADDRESS(1, COLUMN(S:S), 2)&amp;":"&amp;ADDRESS(1, COLUMN(S:S), 2)))),))</f>
        <v/>
      </c>
      <c r="U111" s="917" t="str">
        <f ca="1">IF(SUMPRODUCT(SUMIF(INDIRECT("'"&amp;O[O]&amp;"'!$a:$a"),$A111,INDIRECT("'"&amp;O[O]&amp;"'!"&amp;ADDRESS(1, COLUMN(T:T), 2)&amp;":"&amp;ADDRESS(1, COLUMN(T:T), 2))))=0, "", IFERROR(SUMPRODUCT(SUMIF(INDIRECT("'"&amp;O[O]&amp;"'!$a:$a"),$A111,INDIRECT("'"&amp;O[O]&amp;"'!"&amp;ADDRESS(1, COLUMN(T:T), 2)&amp;":"&amp;ADDRESS(1, COLUMN(T:T), 2)))),))</f>
        <v/>
      </c>
      <c r="V111" s="113">
        <f t="shared" ref="V111" ca="1" si="23">IF(SUM(W111:X111)=0, "", SUM(W111:X111))</f>
        <v>40</v>
      </c>
      <c r="W111" s="917">
        <f ca="1">IF(SUMPRODUCT(SUMIF(INDIRECT("'"&amp;O[O]&amp;"'!$a:$a"),$A111,INDIRECT("'"&amp;O[O]&amp;"'!"&amp;ADDRESS(1, COLUMN(U:U), 2)&amp;":"&amp;ADDRESS(1, COLUMN(U:U), 2))))=0, "", IFERROR(SUMPRODUCT(SUMIF(INDIRECT("'"&amp;O[O]&amp;"'!$a:$a"),$A111,INDIRECT("'"&amp;O[O]&amp;"'!"&amp;ADDRESS(1, COLUMN(U:U), 2)&amp;":"&amp;ADDRESS(1, COLUMN(U:U), 2)))),))</f>
        <v>40</v>
      </c>
      <c r="X111" s="917" t="str">
        <f ca="1">IF(SUMPRODUCT(SUMIF(INDIRECT("'"&amp;O[O]&amp;"'!$a:$a"),$A111,INDIRECT("'"&amp;O[O]&amp;"'!"&amp;ADDRESS(1, COLUMN(V:V), 2)&amp;":"&amp;ADDRESS(1, COLUMN(V:V), 2))))=0, "", IFERROR(SUMPRODUCT(SUMIF(INDIRECT("'"&amp;O[O]&amp;"'!$a:$a"),$A111,INDIRECT("'"&amp;O[O]&amp;"'!"&amp;ADDRESS(1, COLUMN(V:V), 2)&amp;":"&amp;ADDRESS(1, COLUMN(V:V), 2)))),))</f>
        <v/>
      </c>
      <c r="Y111" s="917" t="str">
        <f ca="1">IF(SUMPRODUCT(SUMIF(INDIRECT("'"&amp;O[O]&amp;"'!$a:$a"),$A111,INDIRECT("'"&amp;O[O]&amp;"'!"&amp;ADDRESS(1, COLUMN(W:W), 2)&amp;":"&amp;ADDRESS(1, COLUMN(W:W), 2))))=0, "", IFERROR(SUMPRODUCT(SUMIF(INDIRECT("'"&amp;O[O]&amp;"'!$a:$a"),$A111,INDIRECT("'"&amp;O[O]&amp;"'!"&amp;ADDRESS(1, COLUMN(W:W), 2)&amp;":"&amp;ADDRESS(1, COLUMN(W:W), 2)))),))</f>
        <v/>
      </c>
      <c r="Z111" s="917" t="str">
        <f ca="1">IF(SUMPRODUCT(SUMIF(INDIRECT("'"&amp;O[O]&amp;"'!$a:$a"),$A111,INDIRECT("'"&amp;O[O]&amp;"'!"&amp;ADDRESS(1, COLUMN(X:X), 2)&amp;":"&amp;ADDRESS(1, COLUMN(X:X), 2))))=0, "", IFERROR(SUMPRODUCT(SUMIF(INDIRECT("'"&amp;O[O]&amp;"'!$a:$a"),$A111,INDIRECT("'"&amp;O[O]&amp;"'!"&amp;ADDRESS(1, COLUMN(X:X), 2)&amp;":"&amp;ADDRESS(1, COLUMN(X:X), 2)))),))</f>
        <v/>
      </c>
      <c r="AA111" s="917" t="str">
        <f ca="1">IF(SUMPRODUCT(SUMIF(INDIRECT("'"&amp;O[O]&amp;"'!$a:$a"),$A111,INDIRECT("'"&amp;O[O]&amp;"'!"&amp;ADDRESS(1, COLUMN(Y:Y), 2)&amp;":"&amp;ADDRESS(1, COLUMN(Y:Y), 2))))=0, "", IFERROR(SUMPRODUCT(SUMIF(INDIRECT("'"&amp;O[O]&amp;"'!$a:$a"),$A111,INDIRECT("'"&amp;O[O]&amp;"'!"&amp;ADDRESS(1, COLUMN(Y:Y), 2)&amp;":"&amp;ADDRESS(1, COLUMN(Y:Y), 2)))),))</f>
        <v/>
      </c>
      <c r="AB111" s="917" t="str">
        <f ca="1">IF(SUMPRODUCT(SUMIF(INDIRECT("'"&amp;O[O]&amp;"'!$a:$a"),$A111,INDIRECT("'"&amp;O[O]&amp;"'!"&amp;ADDRESS(1, COLUMN(Z:Z), 2)&amp;":"&amp;ADDRESS(1, COLUMN(Z:Z), 2))))=0, "", IFERROR(SUMPRODUCT(SUMIF(INDIRECT("'"&amp;O[O]&amp;"'!$a:$a"),$A111,INDIRECT("'"&amp;O[O]&amp;"'!"&amp;ADDRESS(1, COLUMN(Z:Z), 2)&amp;":"&amp;ADDRESS(1, COLUMN(Z:Z), 2)))),))</f>
        <v/>
      </c>
      <c r="AC111" s="917" t="str">
        <f ca="1">IF(SUMPRODUCT(SUMIF(INDIRECT("'"&amp;O[O]&amp;"'!$a:$a"),$A111,INDIRECT("'"&amp;O[O]&amp;"'!"&amp;ADDRESS(1, COLUMN(AA:AA), 2)&amp;":"&amp;ADDRESS(1, COLUMN(AA:AA), 2))))=0, "", IFERROR(SUMPRODUCT(SUMIF(INDIRECT("'"&amp;O[O]&amp;"'!$a:$a"),$A111,INDIRECT("'"&amp;O[O]&amp;"'!"&amp;ADDRESS(1, COLUMN(AA:AA), 2)&amp;":"&amp;ADDRESS(1, COLUMN(AA:AA), 2)))),))</f>
        <v/>
      </c>
      <c r="AD111" s="917" t="str">
        <f ca="1">IF(SUMPRODUCT(SUMIF(INDIRECT("'"&amp;O[O]&amp;"'!$a:$a"),$A111,INDIRECT("'"&amp;O[O]&amp;"'!"&amp;ADDRESS(1, COLUMN(AB:AB), 2)&amp;":"&amp;ADDRESS(1, COLUMN(AB:AB), 2))))=0, "", IFERROR(SUMPRODUCT(SUMIF(INDIRECT("'"&amp;O[O]&amp;"'!$a:$a"),$A111,INDIRECT("'"&amp;O[O]&amp;"'!"&amp;ADDRESS(1, COLUMN(AB:AB), 2)&amp;":"&amp;ADDRESS(1, COLUMN(AB:AB), 2)))),))</f>
        <v/>
      </c>
      <c r="AE111" s="917">
        <f ca="1">IF(SUMPRODUCT(SUMIF(INDIRECT("'"&amp;O[O]&amp;"'!$a:$a"),$A111,INDIRECT("'"&amp;O[O]&amp;"'!"&amp;ADDRESS(1, COLUMN(AC:AC), 2)&amp;":"&amp;ADDRESS(1, COLUMN(AC:AC), 2))))=0, "", IFERROR(SUMPRODUCT(SUMIF(INDIRECT("'"&amp;O[O]&amp;"'!$a:$a"),$A111,INDIRECT("'"&amp;O[O]&amp;"'!"&amp;ADDRESS(1, COLUMN(AC:AC), 2)&amp;":"&amp;ADDRESS(1, COLUMN(AC:AC), 2)))),))</f>
        <v>131</v>
      </c>
      <c r="AF111" s="917" t="str">
        <f ca="1">IF(SUMPRODUCT(SUMIF(INDIRECT("'"&amp;O[O]&amp;"'!$a:$a"),$A111,INDIRECT("'"&amp;O[O]&amp;"'!"&amp;ADDRESS(1, COLUMN(AD:AD), 2)&amp;":"&amp;ADDRESS(1, COLUMN(AD:AD), 2))))=0, "", IFERROR(SUMPRODUCT(SUMIF(INDIRECT("'"&amp;O[O]&amp;"'!$a:$a"),$A111,INDIRECT("'"&amp;O[O]&amp;"'!"&amp;ADDRESS(1, COLUMN(AD:AD), 2)&amp;":"&amp;ADDRESS(1, COLUMN(AD:AD), 2)))),))</f>
        <v/>
      </c>
      <c r="AG111" s="917">
        <f ca="1">IF(SUMPRODUCT(SUMIF(INDIRECT("'"&amp;O[O]&amp;"'!$a:$a"),$A111,INDIRECT("'"&amp;O[O]&amp;"'!"&amp;ADDRESS(1, COLUMN(AE:AE), 2)&amp;":"&amp;ADDRESS(1, COLUMN(AE:AE), 2))))=0, "", IFERROR(SUMPRODUCT(SUMIF(INDIRECT("'"&amp;O[O]&amp;"'!$a:$a"),$A111,INDIRECT("'"&amp;O[O]&amp;"'!"&amp;ADDRESS(1, COLUMN(AE:AE), 2)&amp;":"&amp;ADDRESS(1, COLUMN(AE:AE), 2)))),))</f>
        <v>200</v>
      </c>
      <c r="AH111" s="917" t="str">
        <f ca="1">IF(SUMPRODUCT(SUMIF(INDIRECT("'"&amp;O[O]&amp;"'!$a:$a"),$A111,INDIRECT("'"&amp;O[O]&amp;"'!"&amp;ADDRESS(1, COLUMN(AF:AF), 2)&amp;":"&amp;ADDRESS(1, COLUMN(AF:AF), 2))))=0, "", IFERROR(SUMPRODUCT(SUMIF(INDIRECT("'"&amp;O[O]&amp;"'!$a:$a"),$A111,INDIRECT("'"&amp;O[O]&amp;"'!"&amp;ADDRESS(1, COLUMN(AF:AF), 2)&amp;":"&amp;ADDRESS(1, COLUMN(AF:AF), 2)))),))</f>
        <v/>
      </c>
      <c r="AI111" s="917" t="str">
        <f ca="1">IF(SUMPRODUCT(SUMIF(INDIRECT("'"&amp;O[O]&amp;"'!$a:$a"),$A111,INDIRECT("'"&amp;O[O]&amp;"'!"&amp;ADDRESS(1, COLUMN(AG:AG), 2)&amp;":"&amp;ADDRESS(1, COLUMN(AG:AG), 2))))=0, "", IFERROR(SUMPRODUCT(SUMIF(INDIRECT("'"&amp;O[O]&amp;"'!$a:$a"),$A111,INDIRECT("'"&amp;O[O]&amp;"'!"&amp;ADDRESS(1, COLUMN(AG:AG), 2)&amp;":"&amp;ADDRESS(1, COLUMN(AG:AG), 2)))),))</f>
        <v/>
      </c>
      <c r="AJ111" s="917" t="str">
        <f ca="1">IF(SUMPRODUCT(SUMIF(INDIRECT("'"&amp;O[O]&amp;"'!$a:$a"),$A111,INDIRECT("'"&amp;O[O]&amp;"'!"&amp;ADDRESS(1, COLUMN(AH:AH), 2)&amp;":"&amp;ADDRESS(1, COLUMN(AH:AH), 2))))=0, "", IFERROR(SUMPRODUCT(SUMIF(INDIRECT("'"&amp;O[O]&amp;"'!$a:$a"),$A111,INDIRECT("'"&amp;O[O]&amp;"'!"&amp;ADDRESS(1, COLUMN(AH:AH), 2)&amp;":"&amp;ADDRESS(1, COLUMN(AH:AH), 2)))),))</f>
        <v/>
      </c>
      <c r="AK111" s="917" t="str">
        <f ca="1">IF(SUMPRODUCT(SUMIF(INDIRECT("'"&amp;O[O]&amp;"'!$a:$a"),$A111,INDIRECT("'"&amp;O[O]&amp;"'!"&amp;ADDRESS(1, COLUMN(AI:AI), 2)&amp;":"&amp;ADDRESS(1, COLUMN(AI:AI), 2))))=0, "", IFERROR(SUMPRODUCT(SUMIF(INDIRECT("'"&amp;O[O]&amp;"'!$a:$a"),$A111,INDIRECT("'"&amp;O[O]&amp;"'!"&amp;ADDRESS(1, COLUMN(AI:AI), 2)&amp;":"&amp;ADDRESS(1, COLUMN(AI:AI), 2)))),))</f>
        <v/>
      </c>
      <c r="AL111" s="919" t="str">
        <f ca="1">IF(SUMPRODUCT(SUMIF(INDIRECT("'"&amp;O[O]&amp;"'!$a:$a"),$A111,INDIRECT("'"&amp;O[O]&amp;"'!"&amp;ADDRESS(1, COLUMN(AJ:AJ), 2)&amp;":"&amp;ADDRESS(1, COLUMN(AJ:AJ), 2))))=0, "", IFERROR(SUMPRODUCT(SUMIF(INDIRECT("'"&amp;O[O]&amp;"'!$a:$a"),$A111,INDIRECT("'"&amp;O[O]&amp;"'!"&amp;ADDRESS(1, COLUMN(AJ:AJ), 2)&amp;":"&amp;ADDRESS(1, COLUMN(AJ:AJ), 2)))),))</f>
        <v/>
      </c>
    </row>
    <row r="112" spans="1:38" s="763" customFormat="1">
      <c r="A112" s="920" t="s">
        <v>490</v>
      </c>
      <c r="B112" s="921" t="s">
        <v>43</v>
      </c>
      <c r="C112" s="921"/>
      <c r="D112" s="921"/>
      <c r="E112" s="917" t="str">
        <f ca="1">IFERROR(IF(SUMPRODUCT(SUMIF(INDIRECT("'"&amp;O[O]&amp;"'!$a:$a"),$A112,INDIRECT("'"&amp;O[O]&amp;"'!"&amp;ADDRESS(1, COLUMN(F:F), 2)&amp;":"&amp;ADDRESS(1, COLUMN(F:F), 2))))=0, "", SUMPRODUCT(SUMIF(INDIRECT("'"&amp;O[O]&amp;"'!$a:$a"),$A112,INDIRECT("'"&amp;O[O]&amp;"'!"&amp;ADDRESS(1, COLUMN(F:F), 2)&amp;":"&amp;ADDRESS(1, COLUMN(F:F), 2))))),)</f>
        <v/>
      </c>
      <c r="F112" s="917" t="str">
        <f ca="1">IFERROR(IF(SUMPRODUCT(SUMIF(INDIRECT("'"&amp;O[O]&amp;"'!$a:$a"),$A112,INDIRECT("'"&amp;O[O]&amp;"'!"&amp;ADDRESS(1, COLUMN(G:G), 2)&amp;":"&amp;ADDRESS(1, COLUMN(G:G), 2))))=0, "", SUMPRODUCT(SUMIF(INDIRECT("'"&amp;O[O]&amp;"'!$a:$a"),$A112,INDIRECT("'"&amp;O[O]&amp;"'!"&amp;ADDRESS(1, COLUMN(G:G), 2)&amp;":"&amp;ADDRESS(1, COLUMN(G:G), 2))))),)</f>
        <v/>
      </c>
      <c r="G112" s="914">
        <f t="shared" ca="1" si="18"/>
        <v>3</v>
      </c>
      <c r="H112" s="917">
        <f ca="1">IFERROR(IF(SUMPRODUCT(SUMIF(INDIRECT("'"&amp;O[O]&amp;"'!$a:$a"),$A112,INDIRECT("'"&amp;O[O]&amp;"'!"&amp;ADDRESS(1, COLUMN(I:I), 2)&amp;":"&amp;ADDRESS(1, COLUMN(I:I), 2))))=0, "", SUMPRODUCT(SUMIF(INDIRECT("'"&amp;O[O]&amp;"'!$a:$a"),$A112,INDIRECT("'"&amp;O[O]&amp;"'!"&amp;ADDRESS(1, COLUMN(I:I), 2)&amp;":"&amp;ADDRESS(1, COLUMN(I:I), 2))))),)</f>
        <v>3</v>
      </c>
      <c r="I112" s="917" t="str">
        <f ca="1">IFERROR(IF(SUMPRODUCT(SUMIF(INDIRECT("'"&amp;O[O]&amp;"'!$a:$a"),$A112,INDIRECT("'"&amp;O[O]&amp;"'!"&amp;ADDRESS(1, COLUMN(J:J), 2)&amp;":"&amp;ADDRESS(1, COLUMN(J:J), 2))))=0, "", SUMPRODUCT(SUMIF(INDIRECT("'"&amp;O[O]&amp;"'!$a:$a"),$A112,INDIRECT("'"&amp;O[O]&amp;"'!"&amp;ADDRESS(1, COLUMN(J:J), 2)&amp;":"&amp;ADDRESS(1, COLUMN(J:J), 2))))),)</f>
        <v/>
      </c>
      <c r="J112" s="917">
        <f ca="1">IFERROR(IF(SUMPRODUCT(SUMIF(INDIRECT("'"&amp;O[O]&amp;"'!$a:$a"),$A112,INDIRECT("'"&amp;O[O]&amp;"'!"&amp;ADDRESS(1, COLUMN(K:K), 2)&amp;":"&amp;ADDRESS(1, COLUMN(K:K), 2))))=0, "", SUMPRODUCT(SUMIF(INDIRECT("'"&amp;O[O]&amp;"'!$a:$a"),$A112,INDIRECT("'"&amp;O[O]&amp;"'!"&amp;ADDRESS(1, COLUMN(K:K), 2)&amp;":"&amp;ADDRESS(1, COLUMN(K:K), 2))))),)</f>
        <v>2701</v>
      </c>
      <c r="K112" s="922" t="s">
        <v>776</v>
      </c>
      <c r="L112" s="922" t="s">
        <v>776</v>
      </c>
      <c r="M112" s="917" t="str">
        <f ca="1">IF(SUMPRODUCT(SUMIF(INDIRECT("'"&amp;O[O]&amp;"'!$a:$a"),$A112,INDIRECT("'"&amp;O[O]&amp;"'!"&amp;ADDRESS(1, COLUMN(L:L), 2)&amp;":"&amp;ADDRESS(1, COLUMN(L:L), 2))))=0, "", IFERROR(SUMPRODUCT(SUMIF(INDIRECT("'"&amp;O[O]&amp;"'!$a:$a"),$A112,INDIRECT("'"&amp;O[O]&amp;"'!"&amp;ADDRESS(1, COLUMN(L:L), 2)&amp;":"&amp;ADDRESS(1, COLUMN(L:L), 2)))),))</f>
        <v/>
      </c>
      <c r="N112" s="917" t="str">
        <f ca="1">IF(SUMPRODUCT(SUMIF(INDIRECT("'"&amp;O[O]&amp;"'!$a:$a"),$A112,INDIRECT("'"&amp;O[O]&amp;"'!"&amp;ADDRESS(1, COLUMN(M:M), 2)&amp;":"&amp;ADDRESS(1, COLUMN(M:M), 2))))=0, "", IFERROR(SUMPRODUCT(SUMIF(INDIRECT("'"&amp;O[O]&amp;"'!$a:$a"),$A112,INDIRECT("'"&amp;O[O]&amp;"'!"&amp;ADDRESS(1, COLUMN(M:M), 2)&amp;":"&amp;ADDRESS(1, COLUMN(M:M), 2)))),))</f>
        <v/>
      </c>
      <c r="O112" s="917" t="str">
        <f ca="1">IF(SUMPRODUCT(SUMIF(INDIRECT("'"&amp;O[O]&amp;"'!$a:$a"),$A112,INDIRECT("'"&amp;O[O]&amp;"'!"&amp;ADDRESS(1, COLUMN(N:N), 2)&amp;":"&amp;ADDRESS(1, COLUMN(N:N), 2))))=0, "", IFERROR(SUMPRODUCT(SUMIF(INDIRECT("'"&amp;O[O]&amp;"'!$a:$a"),$A112,INDIRECT("'"&amp;O[O]&amp;"'!"&amp;ADDRESS(1, COLUMN(N:N), 2)&amp;":"&amp;ADDRESS(1, COLUMN(N:N), 2)))),))</f>
        <v/>
      </c>
      <c r="P112" s="917" t="str">
        <f ca="1">IF(SUMPRODUCT(SUMIF(INDIRECT("'"&amp;O[O]&amp;"'!$a:$a"),$A112,INDIRECT("'"&amp;O[O]&amp;"'!"&amp;ADDRESS(1, COLUMN(O:O), 2)&amp;":"&amp;ADDRESS(1, COLUMN(O:O), 2))))=0, "", IFERROR(SUMPRODUCT(SUMIF(INDIRECT("'"&amp;O[O]&amp;"'!$a:$a"),$A112,INDIRECT("'"&amp;O[O]&amp;"'!"&amp;ADDRESS(1, COLUMN(O:O), 2)&amp;":"&amp;ADDRESS(1, COLUMN(O:O), 2)))),))</f>
        <v/>
      </c>
      <c r="Q112" s="917" t="str">
        <f ca="1">IF(SUMPRODUCT(SUMIF(INDIRECT("'"&amp;O[O]&amp;"'!$a:$a"),$A112,INDIRECT("'"&amp;O[O]&amp;"'!"&amp;ADDRESS(1, COLUMN(P:P), 2)&amp;":"&amp;ADDRESS(1, COLUMN(P:P), 2))))=0, "", IFERROR(SUMPRODUCT(SUMIF(INDIRECT("'"&amp;O[O]&amp;"'!$a:$a"),$A112,INDIRECT("'"&amp;O[O]&amp;"'!"&amp;ADDRESS(1, COLUMN(P:P), 2)&amp;":"&amp;ADDRESS(1, COLUMN(P:P), 2)))),))</f>
        <v/>
      </c>
      <c r="R112" s="917">
        <f ca="1">IF(SUMPRODUCT(SUMIF(INDIRECT("'"&amp;O[O]&amp;"'!$a:$a"),$A112,INDIRECT("'"&amp;O[O]&amp;"'!"&amp;ADDRESS(1, COLUMN(Q:Q), 2)&amp;":"&amp;ADDRESS(1, COLUMN(Q:Q), 2))))=0, "", IFERROR(SUMPRODUCT(SUMIF(INDIRECT("'"&amp;O[O]&amp;"'!$a:$a"),$A112,INDIRECT("'"&amp;O[O]&amp;"'!"&amp;ADDRESS(1, COLUMN(Q:Q), 2)&amp;":"&amp;ADDRESS(1, COLUMN(Q:Q), 2)))),))</f>
        <v>1</v>
      </c>
      <c r="S112" s="917" t="str">
        <f ca="1">IF(SUMPRODUCT(SUMIF(INDIRECT("'"&amp;O[O]&amp;"'!$a:$a"),$A112,INDIRECT("'"&amp;O[O]&amp;"'!"&amp;ADDRESS(1, COLUMN(R:R), 2)&amp;":"&amp;ADDRESS(1, COLUMN(R:R), 2))))=0, "", IFERROR(SUMPRODUCT(SUMIF(INDIRECT("'"&amp;O[O]&amp;"'!$a:$a"),$A112,INDIRECT("'"&amp;O[O]&amp;"'!"&amp;ADDRESS(1, COLUMN(R:R), 2)&amp;":"&amp;ADDRESS(1, COLUMN(R:R), 2)))),))</f>
        <v/>
      </c>
      <c r="T112" s="917" t="str">
        <f ca="1">IF(SUMPRODUCT(SUMIF(INDIRECT("'"&amp;O[O]&amp;"'!$a:$a"),$A112,INDIRECT("'"&amp;O[O]&amp;"'!"&amp;ADDRESS(1, COLUMN(S:S), 2)&amp;":"&amp;ADDRESS(1, COLUMN(S:S), 2))))=0, "", IFERROR(SUMPRODUCT(SUMIF(INDIRECT("'"&amp;O[O]&amp;"'!$a:$a"),$A112,INDIRECT("'"&amp;O[O]&amp;"'!"&amp;ADDRESS(1, COLUMN(S:S), 2)&amp;":"&amp;ADDRESS(1, COLUMN(S:S), 2)))),))</f>
        <v/>
      </c>
      <c r="U112" s="917" t="str">
        <f ca="1">IF(SUMPRODUCT(SUMIF(INDIRECT("'"&amp;O[O]&amp;"'!$a:$a"),$A112,INDIRECT("'"&amp;O[O]&amp;"'!"&amp;ADDRESS(1, COLUMN(T:T), 2)&amp;":"&amp;ADDRESS(1, COLUMN(T:T), 2))))=0, "", IFERROR(SUMPRODUCT(SUMIF(INDIRECT("'"&amp;O[O]&amp;"'!$a:$a"),$A112,INDIRECT("'"&amp;O[O]&amp;"'!"&amp;ADDRESS(1, COLUMN(T:T), 2)&amp;":"&amp;ADDRESS(1, COLUMN(T:T), 2)))),))</f>
        <v/>
      </c>
      <c r="V112" s="113" t="str">
        <f t="shared" ca="1" si="19"/>
        <v/>
      </c>
      <c r="W112" s="917" t="str">
        <f ca="1">IF(SUMPRODUCT(SUMIF(INDIRECT("'"&amp;O[O]&amp;"'!$a:$a"),$A112,INDIRECT("'"&amp;O[O]&amp;"'!"&amp;ADDRESS(1, COLUMN(U:U), 2)&amp;":"&amp;ADDRESS(1, COLUMN(U:U), 2))))=0, "", IFERROR(SUMPRODUCT(SUMIF(INDIRECT("'"&amp;O[O]&amp;"'!$a:$a"),$A112,INDIRECT("'"&amp;O[O]&amp;"'!"&amp;ADDRESS(1, COLUMN(U:U), 2)&amp;":"&amp;ADDRESS(1, COLUMN(U:U), 2)))),))</f>
        <v/>
      </c>
      <c r="X112" s="917" t="str">
        <f ca="1">IF(SUMPRODUCT(SUMIF(INDIRECT("'"&amp;O[O]&amp;"'!$a:$a"),$A112,INDIRECT("'"&amp;O[O]&amp;"'!"&amp;ADDRESS(1, COLUMN(V:V), 2)&amp;":"&amp;ADDRESS(1, COLUMN(V:V), 2))))=0, "", IFERROR(SUMPRODUCT(SUMIF(INDIRECT("'"&amp;O[O]&amp;"'!$a:$a"),$A112,INDIRECT("'"&amp;O[O]&amp;"'!"&amp;ADDRESS(1, COLUMN(V:V), 2)&amp;":"&amp;ADDRESS(1, COLUMN(V:V), 2)))),))</f>
        <v/>
      </c>
      <c r="Y112" s="917" t="str">
        <f ca="1">IF(SUMPRODUCT(SUMIF(INDIRECT("'"&amp;O[O]&amp;"'!$a:$a"),$A112,INDIRECT("'"&amp;O[O]&amp;"'!"&amp;ADDRESS(1, COLUMN(W:W), 2)&amp;":"&amp;ADDRESS(1, COLUMN(W:W), 2))))=0, "", IFERROR(SUMPRODUCT(SUMIF(INDIRECT("'"&amp;O[O]&amp;"'!$a:$a"),$A112,INDIRECT("'"&amp;O[O]&amp;"'!"&amp;ADDRESS(1, COLUMN(W:W), 2)&amp;":"&amp;ADDRESS(1, COLUMN(W:W), 2)))),))</f>
        <v/>
      </c>
      <c r="Z112" s="917" t="str">
        <f ca="1">IF(SUMPRODUCT(SUMIF(INDIRECT("'"&amp;O[O]&amp;"'!$a:$a"),$A112,INDIRECT("'"&amp;O[O]&amp;"'!"&amp;ADDRESS(1, COLUMN(X:X), 2)&amp;":"&amp;ADDRESS(1, COLUMN(X:X), 2))))=0, "", IFERROR(SUMPRODUCT(SUMIF(INDIRECT("'"&amp;O[O]&amp;"'!$a:$a"),$A112,INDIRECT("'"&amp;O[O]&amp;"'!"&amp;ADDRESS(1, COLUMN(X:X), 2)&amp;":"&amp;ADDRESS(1, COLUMN(X:X), 2)))),))</f>
        <v/>
      </c>
      <c r="AA112" s="917" t="str">
        <f ca="1">IF(SUMPRODUCT(SUMIF(INDIRECT("'"&amp;O[O]&amp;"'!$a:$a"),$A112,INDIRECT("'"&amp;O[O]&amp;"'!"&amp;ADDRESS(1, COLUMN(Y:Y), 2)&amp;":"&amp;ADDRESS(1, COLUMN(Y:Y), 2))))=0, "", IFERROR(SUMPRODUCT(SUMIF(INDIRECT("'"&amp;O[O]&amp;"'!$a:$a"),$A112,INDIRECT("'"&amp;O[O]&amp;"'!"&amp;ADDRESS(1, COLUMN(Y:Y), 2)&amp;":"&amp;ADDRESS(1, COLUMN(Y:Y), 2)))),))</f>
        <v/>
      </c>
      <c r="AB112" s="917" t="str">
        <f ca="1">IF(SUMPRODUCT(SUMIF(INDIRECT("'"&amp;O[O]&amp;"'!$a:$a"),$A112,INDIRECT("'"&amp;O[O]&amp;"'!"&amp;ADDRESS(1, COLUMN(Z:Z), 2)&amp;":"&amp;ADDRESS(1, COLUMN(Z:Z), 2))))=0, "", IFERROR(SUMPRODUCT(SUMIF(INDIRECT("'"&amp;O[O]&amp;"'!$a:$a"),$A112,INDIRECT("'"&amp;O[O]&amp;"'!"&amp;ADDRESS(1, COLUMN(Z:Z), 2)&amp;":"&amp;ADDRESS(1, COLUMN(Z:Z), 2)))),))</f>
        <v/>
      </c>
      <c r="AC112" s="917" t="str">
        <f ca="1">IF(SUMPRODUCT(SUMIF(INDIRECT("'"&amp;O[O]&amp;"'!$a:$a"),$A112,INDIRECT("'"&amp;O[O]&amp;"'!"&amp;ADDRESS(1, COLUMN(AA:AA), 2)&amp;":"&amp;ADDRESS(1, COLUMN(AA:AA), 2))))=0, "", IFERROR(SUMPRODUCT(SUMIF(INDIRECT("'"&amp;O[O]&amp;"'!$a:$a"),$A112,INDIRECT("'"&amp;O[O]&amp;"'!"&amp;ADDRESS(1, COLUMN(AA:AA), 2)&amp;":"&amp;ADDRESS(1, COLUMN(AA:AA), 2)))),))</f>
        <v/>
      </c>
      <c r="AD112" s="917" t="str">
        <f ca="1">IF(SUMPRODUCT(SUMIF(INDIRECT("'"&amp;O[O]&amp;"'!$a:$a"),$A112,INDIRECT("'"&amp;O[O]&amp;"'!"&amp;ADDRESS(1, COLUMN(AB:AB), 2)&amp;":"&amp;ADDRESS(1, COLUMN(AB:AB), 2))))=0, "", IFERROR(SUMPRODUCT(SUMIF(INDIRECT("'"&amp;O[O]&amp;"'!$a:$a"),$A112,INDIRECT("'"&amp;O[O]&amp;"'!"&amp;ADDRESS(1, COLUMN(AB:AB), 2)&amp;":"&amp;ADDRESS(1, COLUMN(AB:AB), 2)))),))</f>
        <v/>
      </c>
      <c r="AE112" s="917">
        <f ca="1">IF(SUMPRODUCT(SUMIF(INDIRECT("'"&amp;O[O]&amp;"'!$a:$a"),$A112,INDIRECT("'"&amp;O[O]&amp;"'!"&amp;ADDRESS(1, COLUMN(AC:AC), 2)&amp;":"&amp;ADDRESS(1, COLUMN(AC:AC), 2))))=0, "", IFERROR(SUMPRODUCT(SUMIF(INDIRECT("'"&amp;O[O]&amp;"'!$a:$a"),$A112,INDIRECT("'"&amp;O[O]&amp;"'!"&amp;ADDRESS(1, COLUMN(AC:AC), 2)&amp;":"&amp;ADDRESS(1, COLUMN(AC:AC), 2)))),))</f>
        <v>1260</v>
      </c>
      <c r="AF112" s="917" t="str">
        <f ca="1">IF(SUMPRODUCT(SUMIF(INDIRECT("'"&amp;O[O]&amp;"'!$a:$a"),$A112,INDIRECT("'"&amp;O[O]&amp;"'!"&amp;ADDRESS(1, COLUMN(AD:AD), 2)&amp;":"&amp;ADDRESS(1, COLUMN(AD:AD), 2))))=0, "", IFERROR(SUMPRODUCT(SUMIF(INDIRECT("'"&amp;O[O]&amp;"'!$a:$a"),$A112,INDIRECT("'"&amp;O[O]&amp;"'!"&amp;ADDRESS(1, COLUMN(AD:AD), 2)&amp;":"&amp;ADDRESS(1, COLUMN(AD:AD), 2)))),))</f>
        <v/>
      </c>
      <c r="AG112" s="917">
        <f ca="1">IF(SUMPRODUCT(SUMIF(INDIRECT("'"&amp;O[O]&amp;"'!$a:$a"),$A112,INDIRECT("'"&amp;O[O]&amp;"'!"&amp;ADDRESS(1, COLUMN(AE:AE), 2)&amp;":"&amp;ADDRESS(1, COLUMN(AE:AE), 2))))=0, "", IFERROR(SUMPRODUCT(SUMIF(INDIRECT("'"&amp;O[O]&amp;"'!$a:$a"),$A112,INDIRECT("'"&amp;O[O]&amp;"'!"&amp;ADDRESS(1, COLUMN(AE:AE), 2)&amp;":"&amp;ADDRESS(1, COLUMN(AE:AE), 2)))),))</f>
        <v>1440</v>
      </c>
      <c r="AH112" s="917" t="str">
        <f ca="1">IF(SUMPRODUCT(SUMIF(INDIRECT("'"&amp;O[O]&amp;"'!$a:$a"),$A112,INDIRECT("'"&amp;O[O]&amp;"'!"&amp;ADDRESS(1, COLUMN(AF:AF), 2)&amp;":"&amp;ADDRESS(1, COLUMN(AF:AF), 2))))=0, "", IFERROR(SUMPRODUCT(SUMIF(INDIRECT("'"&amp;O[O]&amp;"'!$a:$a"),$A112,INDIRECT("'"&amp;O[O]&amp;"'!"&amp;ADDRESS(1, COLUMN(AF:AF), 2)&amp;":"&amp;ADDRESS(1, COLUMN(AF:AF), 2)))),))</f>
        <v/>
      </c>
      <c r="AI112" s="917" t="str">
        <f ca="1">IF(SUMPRODUCT(SUMIF(INDIRECT("'"&amp;O[O]&amp;"'!$a:$a"),$A112,INDIRECT("'"&amp;O[O]&amp;"'!"&amp;ADDRESS(1, COLUMN(AG:AG), 2)&amp;":"&amp;ADDRESS(1, COLUMN(AG:AG), 2))))=0, "", IFERROR(SUMPRODUCT(SUMIF(INDIRECT("'"&amp;O[O]&amp;"'!$a:$a"),$A112,INDIRECT("'"&amp;O[O]&amp;"'!"&amp;ADDRESS(1, COLUMN(AG:AG), 2)&amp;":"&amp;ADDRESS(1, COLUMN(AG:AG), 2)))),))</f>
        <v/>
      </c>
      <c r="AJ112" s="917" t="str">
        <f ca="1">IF(SUMPRODUCT(SUMIF(INDIRECT("'"&amp;O[O]&amp;"'!$a:$a"),$A112,INDIRECT("'"&amp;O[O]&amp;"'!"&amp;ADDRESS(1, COLUMN(AH:AH), 2)&amp;":"&amp;ADDRESS(1, COLUMN(AH:AH), 2))))=0, "", IFERROR(SUMPRODUCT(SUMIF(INDIRECT("'"&amp;O[O]&amp;"'!$a:$a"),$A112,INDIRECT("'"&amp;O[O]&amp;"'!"&amp;ADDRESS(1, COLUMN(AH:AH), 2)&amp;":"&amp;ADDRESS(1, COLUMN(AH:AH), 2)))),))</f>
        <v/>
      </c>
      <c r="AK112" s="917" t="str">
        <f ca="1">IF(SUMPRODUCT(SUMIF(INDIRECT("'"&amp;O[O]&amp;"'!$a:$a"),$A112,INDIRECT("'"&amp;O[O]&amp;"'!"&amp;ADDRESS(1, COLUMN(AI:AI), 2)&amp;":"&amp;ADDRESS(1, COLUMN(AI:AI), 2))))=0, "", IFERROR(SUMPRODUCT(SUMIF(INDIRECT("'"&amp;O[O]&amp;"'!$a:$a"),$A112,INDIRECT("'"&amp;O[O]&amp;"'!"&amp;ADDRESS(1, COLUMN(AI:AI), 2)&amp;":"&amp;ADDRESS(1, COLUMN(AI:AI), 2)))),))</f>
        <v/>
      </c>
      <c r="AL112" s="919" t="str">
        <f ca="1">IF(SUMPRODUCT(SUMIF(INDIRECT("'"&amp;O[O]&amp;"'!$a:$a"),$A112,INDIRECT("'"&amp;O[O]&amp;"'!"&amp;ADDRESS(1, COLUMN(AJ:AJ), 2)&amp;":"&amp;ADDRESS(1, COLUMN(AJ:AJ), 2))))=0, "", IFERROR(SUMPRODUCT(SUMIF(INDIRECT("'"&amp;O[O]&amp;"'!$a:$a"),$A112,INDIRECT("'"&amp;O[O]&amp;"'!"&amp;ADDRESS(1, COLUMN(AJ:AJ), 2)&amp;":"&amp;ADDRESS(1, COLUMN(AJ:AJ), 2)))),))</f>
        <v/>
      </c>
    </row>
    <row r="113" spans="1:38" s="763" customFormat="1">
      <c r="A113" s="920" t="s">
        <v>101</v>
      </c>
      <c r="B113" s="921" t="s">
        <v>43</v>
      </c>
      <c r="C113" s="921"/>
      <c r="D113" s="921"/>
      <c r="E113" s="917" t="str">
        <f ca="1">IFERROR(IF(SUMPRODUCT(SUMIF(INDIRECT("'"&amp;O[O]&amp;"'!$a:$a"),$A113,INDIRECT("'"&amp;O[O]&amp;"'!"&amp;ADDRESS(1, COLUMN(F:F), 2)&amp;":"&amp;ADDRESS(1, COLUMN(F:F), 2))))=0, "", SUMPRODUCT(SUMIF(INDIRECT("'"&amp;O[O]&amp;"'!$a:$a"),$A113,INDIRECT("'"&amp;O[O]&amp;"'!"&amp;ADDRESS(1, COLUMN(F:F), 2)&amp;":"&amp;ADDRESS(1, COLUMN(F:F), 2))))),)</f>
        <v/>
      </c>
      <c r="F113" s="917" t="str">
        <f ca="1">IFERROR(IF(SUMPRODUCT(SUMIF(INDIRECT("'"&amp;O[O]&amp;"'!$a:$a"),$A113,INDIRECT("'"&amp;O[O]&amp;"'!"&amp;ADDRESS(1, COLUMN(G:G), 2)&amp;":"&amp;ADDRESS(1, COLUMN(G:G), 2))))=0, "", SUMPRODUCT(SUMIF(INDIRECT("'"&amp;O[O]&amp;"'!$a:$a"),$A113,INDIRECT("'"&amp;O[O]&amp;"'!"&amp;ADDRESS(1, COLUMN(G:G), 2)&amp;":"&amp;ADDRESS(1, COLUMN(G:G), 2))))),)</f>
        <v/>
      </c>
      <c r="G113" s="914">
        <f t="shared" ca="1" si="18"/>
        <v>828</v>
      </c>
      <c r="H113" s="917">
        <f ca="1">IFERROR(IF(SUMPRODUCT(SUMIF(INDIRECT("'"&amp;O[O]&amp;"'!$a:$a"),$A113,INDIRECT("'"&amp;O[O]&amp;"'!"&amp;ADDRESS(1, COLUMN(I:I), 2)&amp;":"&amp;ADDRESS(1, COLUMN(I:I), 2))))=0, "", SUMPRODUCT(SUMIF(INDIRECT("'"&amp;O[O]&amp;"'!$a:$a"),$A113,INDIRECT("'"&amp;O[O]&amp;"'!"&amp;ADDRESS(1, COLUMN(I:I), 2)&amp;":"&amp;ADDRESS(1, COLUMN(I:I), 2))))),)</f>
        <v>112</v>
      </c>
      <c r="I113" s="917">
        <f ca="1">IFERROR(IF(SUMPRODUCT(SUMIF(INDIRECT("'"&amp;O[O]&amp;"'!$a:$a"),$A113,INDIRECT("'"&amp;O[O]&amp;"'!"&amp;ADDRESS(1, COLUMN(J:J), 2)&amp;":"&amp;ADDRESS(1, COLUMN(J:J), 2))))=0, "", SUMPRODUCT(SUMIF(INDIRECT("'"&amp;O[O]&amp;"'!$a:$a"),$A113,INDIRECT("'"&amp;O[O]&amp;"'!"&amp;ADDRESS(1, COLUMN(J:J), 2)&amp;":"&amp;ADDRESS(1, COLUMN(J:J), 2))))),)</f>
        <v>716</v>
      </c>
      <c r="J113" s="917">
        <f ca="1">IFERROR(IF(SUMPRODUCT(SUMIF(INDIRECT("'"&amp;O[O]&amp;"'!$a:$a"),$A113,INDIRECT("'"&amp;O[O]&amp;"'!"&amp;ADDRESS(1, COLUMN(K:K), 2)&amp;":"&amp;ADDRESS(1, COLUMN(K:K), 2))))=0, "", SUMPRODUCT(SUMIF(INDIRECT("'"&amp;O[O]&amp;"'!$a:$a"),$A113,INDIRECT("'"&amp;O[O]&amp;"'!"&amp;ADDRESS(1, COLUMN(K:K), 2)&amp;":"&amp;ADDRESS(1, COLUMN(K:K), 2))))),)</f>
        <v>1168</v>
      </c>
      <c r="K113" s="922" t="s">
        <v>776</v>
      </c>
      <c r="L113" s="922" t="s">
        <v>776</v>
      </c>
      <c r="M113" s="917" t="str">
        <f ca="1">IF(SUMPRODUCT(SUMIF(INDIRECT("'"&amp;O[O]&amp;"'!$a:$a"),$A113,INDIRECT("'"&amp;O[O]&amp;"'!"&amp;ADDRESS(1, COLUMN(L:L), 2)&amp;":"&amp;ADDRESS(1, COLUMN(L:L), 2))))=0, "", IFERROR(SUMPRODUCT(SUMIF(INDIRECT("'"&amp;O[O]&amp;"'!$a:$a"),$A113,INDIRECT("'"&amp;O[O]&amp;"'!"&amp;ADDRESS(1, COLUMN(L:L), 2)&amp;":"&amp;ADDRESS(1, COLUMN(L:L), 2)))),))</f>
        <v/>
      </c>
      <c r="N113" s="917" t="str">
        <f ca="1">IF(SUMPRODUCT(SUMIF(INDIRECT("'"&amp;O[O]&amp;"'!$a:$a"),$A113,INDIRECT("'"&amp;O[O]&amp;"'!"&amp;ADDRESS(1, COLUMN(M:M), 2)&amp;":"&amp;ADDRESS(1, COLUMN(M:M), 2))))=0, "", IFERROR(SUMPRODUCT(SUMIF(INDIRECT("'"&amp;O[O]&amp;"'!$a:$a"),$A113,INDIRECT("'"&amp;O[O]&amp;"'!"&amp;ADDRESS(1, COLUMN(M:M), 2)&amp;":"&amp;ADDRESS(1, COLUMN(M:M), 2)))),))</f>
        <v/>
      </c>
      <c r="O113" s="917">
        <f ca="1">IF(SUMPRODUCT(SUMIF(INDIRECT("'"&amp;O[O]&amp;"'!$a:$a"),$A113,INDIRECT("'"&amp;O[O]&amp;"'!"&amp;ADDRESS(1, COLUMN(N:N), 2)&amp;":"&amp;ADDRESS(1, COLUMN(N:N), 2))))=0, "", IFERROR(SUMPRODUCT(SUMIF(INDIRECT("'"&amp;O[O]&amp;"'!$a:$a"),$A113,INDIRECT("'"&amp;O[O]&amp;"'!"&amp;ADDRESS(1, COLUMN(N:N), 2)&amp;":"&amp;ADDRESS(1, COLUMN(N:N), 2)))),))</f>
        <v>1</v>
      </c>
      <c r="P113" s="917" t="str">
        <f ca="1">IF(SUMPRODUCT(SUMIF(INDIRECT("'"&amp;O[O]&amp;"'!$a:$a"),$A113,INDIRECT("'"&amp;O[O]&amp;"'!"&amp;ADDRESS(1, COLUMN(O:O), 2)&amp;":"&amp;ADDRESS(1, COLUMN(O:O), 2))))=0, "", IFERROR(SUMPRODUCT(SUMIF(INDIRECT("'"&amp;O[O]&amp;"'!$a:$a"),$A113,INDIRECT("'"&amp;O[O]&amp;"'!"&amp;ADDRESS(1, COLUMN(O:O), 2)&amp;":"&amp;ADDRESS(1, COLUMN(O:O), 2)))),))</f>
        <v/>
      </c>
      <c r="Q113" s="917">
        <f ca="1">IF(SUMPRODUCT(SUMIF(INDIRECT("'"&amp;O[O]&amp;"'!$a:$a"),$A113,INDIRECT("'"&amp;O[O]&amp;"'!"&amp;ADDRESS(1, COLUMN(P:P), 2)&amp;":"&amp;ADDRESS(1, COLUMN(P:P), 2))))=0, "", IFERROR(SUMPRODUCT(SUMIF(INDIRECT("'"&amp;O[O]&amp;"'!$a:$a"),$A113,INDIRECT("'"&amp;O[O]&amp;"'!"&amp;ADDRESS(1, COLUMN(P:P), 2)&amp;":"&amp;ADDRESS(1, COLUMN(P:P), 2)))),))</f>
        <v>406</v>
      </c>
      <c r="R113" s="917">
        <f ca="1">IF(SUMPRODUCT(SUMIF(INDIRECT("'"&amp;O[O]&amp;"'!$a:$a"),$A113,INDIRECT("'"&amp;O[O]&amp;"'!"&amp;ADDRESS(1, COLUMN(Q:Q), 2)&amp;":"&amp;ADDRESS(1, COLUMN(Q:Q), 2))))=0, "", IFERROR(SUMPRODUCT(SUMIF(INDIRECT("'"&amp;O[O]&amp;"'!$a:$a"),$A113,INDIRECT("'"&amp;O[O]&amp;"'!"&amp;ADDRESS(1, COLUMN(Q:Q), 2)&amp;":"&amp;ADDRESS(1, COLUMN(Q:Q), 2)))),))</f>
        <v>199</v>
      </c>
      <c r="S113" s="917">
        <f ca="1">IF(SUMPRODUCT(SUMIF(INDIRECT("'"&amp;O[O]&amp;"'!$a:$a"),$A113,INDIRECT("'"&amp;O[O]&amp;"'!"&amp;ADDRESS(1, COLUMN(R:R), 2)&amp;":"&amp;ADDRESS(1, COLUMN(R:R), 2))))=0, "", IFERROR(SUMPRODUCT(SUMIF(INDIRECT("'"&amp;O[O]&amp;"'!$a:$a"),$A113,INDIRECT("'"&amp;O[O]&amp;"'!"&amp;ADDRESS(1, COLUMN(R:R), 2)&amp;":"&amp;ADDRESS(1, COLUMN(R:R), 2)))),))</f>
        <v>26</v>
      </c>
      <c r="T113" s="917" t="str">
        <f ca="1">IF(SUMPRODUCT(SUMIF(INDIRECT("'"&amp;O[O]&amp;"'!$a:$a"),$A113,INDIRECT("'"&amp;O[O]&amp;"'!"&amp;ADDRESS(1, COLUMN(S:S), 2)&amp;":"&amp;ADDRESS(1, COLUMN(S:S), 2))))=0, "", IFERROR(SUMPRODUCT(SUMIF(INDIRECT("'"&amp;O[O]&amp;"'!$a:$a"),$A113,INDIRECT("'"&amp;O[O]&amp;"'!"&amp;ADDRESS(1, COLUMN(S:S), 2)&amp;":"&amp;ADDRESS(1, COLUMN(S:S), 2)))),))</f>
        <v/>
      </c>
      <c r="U113" s="917" t="str">
        <f ca="1">IF(SUMPRODUCT(SUMIF(INDIRECT("'"&amp;O[O]&amp;"'!$a:$a"),$A113,INDIRECT("'"&amp;O[O]&amp;"'!"&amp;ADDRESS(1, COLUMN(T:T), 2)&amp;":"&amp;ADDRESS(1, COLUMN(T:T), 2))))=0, "", IFERROR(SUMPRODUCT(SUMIF(INDIRECT("'"&amp;O[O]&amp;"'!$a:$a"),$A113,INDIRECT("'"&amp;O[O]&amp;"'!"&amp;ADDRESS(1, COLUMN(T:T), 2)&amp;":"&amp;ADDRESS(1, COLUMN(T:T), 2)))),))</f>
        <v/>
      </c>
      <c r="V113" s="113" t="str">
        <f t="shared" ca="1" si="19"/>
        <v/>
      </c>
      <c r="W113" s="917" t="str">
        <f ca="1">IF(SUMPRODUCT(SUMIF(INDIRECT("'"&amp;O[O]&amp;"'!$a:$a"),$A113,INDIRECT("'"&amp;O[O]&amp;"'!"&amp;ADDRESS(1, COLUMN(U:U), 2)&amp;":"&amp;ADDRESS(1, COLUMN(U:U), 2))))=0, "", IFERROR(SUMPRODUCT(SUMIF(INDIRECT("'"&amp;O[O]&amp;"'!$a:$a"),$A113,INDIRECT("'"&amp;O[O]&amp;"'!"&amp;ADDRESS(1, COLUMN(U:U), 2)&amp;":"&amp;ADDRESS(1, COLUMN(U:U), 2)))),))</f>
        <v/>
      </c>
      <c r="X113" s="917" t="str">
        <f ca="1">IF(SUMPRODUCT(SUMIF(INDIRECT("'"&amp;O[O]&amp;"'!$a:$a"),$A113,INDIRECT("'"&amp;O[O]&amp;"'!"&amp;ADDRESS(1, COLUMN(V:V), 2)&amp;":"&amp;ADDRESS(1, COLUMN(V:V), 2))))=0, "", IFERROR(SUMPRODUCT(SUMIF(INDIRECT("'"&amp;O[O]&amp;"'!$a:$a"),$A113,INDIRECT("'"&amp;O[O]&amp;"'!"&amp;ADDRESS(1, COLUMN(V:V), 2)&amp;":"&amp;ADDRESS(1, COLUMN(V:V), 2)))),))</f>
        <v/>
      </c>
      <c r="Y113" s="917" t="str">
        <f ca="1">IF(SUMPRODUCT(SUMIF(INDIRECT("'"&amp;O[O]&amp;"'!$a:$a"),$A113,INDIRECT("'"&amp;O[O]&amp;"'!"&amp;ADDRESS(1, COLUMN(W:W), 2)&amp;":"&amp;ADDRESS(1, COLUMN(W:W), 2))))=0, "", IFERROR(SUMPRODUCT(SUMIF(INDIRECT("'"&amp;O[O]&amp;"'!$a:$a"),$A113,INDIRECT("'"&amp;O[O]&amp;"'!"&amp;ADDRESS(1, COLUMN(W:W), 2)&amp;":"&amp;ADDRESS(1, COLUMN(W:W), 2)))),))</f>
        <v/>
      </c>
      <c r="Z113" s="917" t="str">
        <f ca="1">IF(SUMPRODUCT(SUMIF(INDIRECT("'"&amp;O[O]&amp;"'!$a:$a"),$A113,INDIRECT("'"&amp;O[O]&amp;"'!"&amp;ADDRESS(1, COLUMN(X:X), 2)&amp;":"&amp;ADDRESS(1, COLUMN(X:X), 2))))=0, "", IFERROR(SUMPRODUCT(SUMIF(INDIRECT("'"&amp;O[O]&amp;"'!$a:$a"),$A113,INDIRECT("'"&amp;O[O]&amp;"'!"&amp;ADDRESS(1, COLUMN(X:X), 2)&amp;":"&amp;ADDRESS(1, COLUMN(X:X), 2)))),))</f>
        <v/>
      </c>
      <c r="AA113" s="917" t="str">
        <f ca="1">IF(SUMPRODUCT(SUMIF(INDIRECT("'"&amp;O[O]&amp;"'!$a:$a"),$A113,INDIRECT("'"&amp;O[O]&amp;"'!"&amp;ADDRESS(1, COLUMN(Y:Y), 2)&amp;":"&amp;ADDRESS(1, COLUMN(Y:Y), 2))))=0, "", IFERROR(SUMPRODUCT(SUMIF(INDIRECT("'"&amp;O[O]&amp;"'!$a:$a"),$A113,INDIRECT("'"&amp;O[O]&amp;"'!"&amp;ADDRESS(1, COLUMN(Y:Y), 2)&amp;":"&amp;ADDRESS(1, COLUMN(Y:Y), 2)))),))</f>
        <v/>
      </c>
      <c r="AB113" s="917" t="str">
        <f ca="1">IF(SUMPRODUCT(SUMIF(INDIRECT("'"&amp;O[O]&amp;"'!$a:$a"),$A113,INDIRECT("'"&amp;O[O]&amp;"'!"&amp;ADDRESS(1, COLUMN(Z:Z), 2)&amp;":"&amp;ADDRESS(1, COLUMN(Z:Z), 2))))=0, "", IFERROR(SUMPRODUCT(SUMIF(INDIRECT("'"&amp;O[O]&amp;"'!$a:$a"),$A113,INDIRECT("'"&amp;O[O]&amp;"'!"&amp;ADDRESS(1, COLUMN(Z:Z), 2)&amp;":"&amp;ADDRESS(1, COLUMN(Z:Z), 2)))),))</f>
        <v/>
      </c>
      <c r="AC113" s="917" t="str">
        <f ca="1">IF(SUMPRODUCT(SUMIF(INDIRECT("'"&amp;O[O]&amp;"'!$a:$a"),$A113,INDIRECT("'"&amp;O[O]&amp;"'!"&amp;ADDRESS(1, COLUMN(AA:AA), 2)&amp;":"&amp;ADDRESS(1, COLUMN(AA:AA), 2))))=0, "", IFERROR(SUMPRODUCT(SUMIF(INDIRECT("'"&amp;O[O]&amp;"'!$a:$a"),$A113,INDIRECT("'"&amp;O[O]&amp;"'!"&amp;ADDRESS(1, COLUMN(AA:AA), 2)&amp;":"&amp;ADDRESS(1, COLUMN(AA:AA), 2)))),))</f>
        <v/>
      </c>
      <c r="AD113" s="917" t="str">
        <f ca="1">IF(SUMPRODUCT(SUMIF(INDIRECT("'"&amp;O[O]&amp;"'!$a:$a"),$A113,INDIRECT("'"&amp;O[O]&amp;"'!"&amp;ADDRESS(1, COLUMN(AB:AB), 2)&amp;":"&amp;ADDRESS(1, COLUMN(AB:AB), 2))))=0, "", IFERROR(SUMPRODUCT(SUMIF(INDIRECT("'"&amp;O[O]&amp;"'!$a:$a"),$A113,INDIRECT("'"&amp;O[O]&amp;"'!"&amp;ADDRESS(1, COLUMN(AB:AB), 2)&amp;":"&amp;ADDRESS(1, COLUMN(AB:AB), 2)))),))</f>
        <v/>
      </c>
      <c r="AE113" s="917" t="str">
        <f ca="1">IF(SUMPRODUCT(SUMIF(INDIRECT("'"&amp;O[O]&amp;"'!$a:$a"),$A113,INDIRECT("'"&amp;O[O]&amp;"'!"&amp;ADDRESS(1, COLUMN(AC:AC), 2)&amp;":"&amp;ADDRESS(1, COLUMN(AC:AC), 2))))=0, "", IFERROR(SUMPRODUCT(SUMIF(INDIRECT("'"&amp;O[O]&amp;"'!$a:$a"),$A113,INDIRECT("'"&amp;O[O]&amp;"'!"&amp;ADDRESS(1, COLUMN(AC:AC), 2)&amp;":"&amp;ADDRESS(1, COLUMN(AC:AC), 2)))),))</f>
        <v/>
      </c>
      <c r="AF113" s="917">
        <f ca="1">IF(SUMPRODUCT(SUMIF(INDIRECT("'"&amp;O[O]&amp;"'!$a:$a"),$A113,INDIRECT("'"&amp;O[O]&amp;"'!"&amp;ADDRESS(1, COLUMN(AD:AD), 2)&amp;":"&amp;ADDRESS(1, COLUMN(AD:AD), 2))))=0, "", IFERROR(SUMPRODUCT(SUMIF(INDIRECT("'"&amp;O[O]&amp;"'!$a:$a"),$A113,INDIRECT("'"&amp;O[O]&amp;"'!"&amp;ADDRESS(1, COLUMN(AD:AD), 2)&amp;":"&amp;ADDRESS(1, COLUMN(AD:AD), 2)))),))</f>
        <v>536</v>
      </c>
      <c r="AG113" s="917" t="str">
        <f ca="1">IF(SUMPRODUCT(SUMIF(INDIRECT("'"&amp;O[O]&amp;"'!$a:$a"),$A113,INDIRECT("'"&amp;O[O]&amp;"'!"&amp;ADDRESS(1, COLUMN(AE:AE), 2)&amp;":"&amp;ADDRESS(1, COLUMN(AE:AE), 2))))=0, "", IFERROR(SUMPRODUCT(SUMIF(INDIRECT("'"&amp;O[O]&amp;"'!$a:$a"),$A113,INDIRECT("'"&amp;O[O]&amp;"'!"&amp;ADDRESS(1, COLUMN(AE:AE), 2)&amp;":"&amp;ADDRESS(1, COLUMN(AE:AE), 2)))),))</f>
        <v/>
      </c>
      <c r="AH113" s="917" t="str">
        <f ca="1">IF(SUMPRODUCT(SUMIF(INDIRECT("'"&amp;O[O]&amp;"'!$a:$a"),$A113,INDIRECT("'"&amp;O[O]&amp;"'!"&amp;ADDRESS(1, COLUMN(AF:AF), 2)&amp;":"&amp;ADDRESS(1, COLUMN(AF:AF), 2))))=0, "", IFERROR(SUMPRODUCT(SUMIF(INDIRECT("'"&amp;O[O]&amp;"'!$a:$a"),$A113,INDIRECT("'"&amp;O[O]&amp;"'!"&amp;ADDRESS(1, COLUMN(AF:AF), 2)&amp;":"&amp;ADDRESS(1, COLUMN(AF:AF), 2)))),))</f>
        <v/>
      </c>
      <c r="AI113" s="917" t="str">
        <f ca="1">IF(SUMPRODUCT(SUMIF(INDIRECT("'"&amp;O[O]&amp;"'!$a:$a"),$A113,INDIRECT("'"&amp;O[O]&amp;"'!"&amp;ADDRESS(1, COLUMN(AG:AG), 2)&amp;":"&amp;ADDRESS(1, COLUMN(AG:AG), 2))))=0, "", IFERROR(SUMPRODUCT(SUMIF(INDIRECT("'"&amp;O[O]&amp;"'!$a:$a"),$A113,INDIRECT("'"&amp;O[O]&amp;"'!"&amp;ADDRESS(1, COLUMN(AG:AG), 2)&amp;":"&amp;ADDRESS(1, COLUMN(AG:AG), 2)))),))</f>
        <v/>
      </c>
      <c r="AJ113" s="917" t="str">
        <f ca="1">IF(SUMPRODUCT(SUMIF(INDIRECT("'"&amp;O[O]&amp;"'!$a:$a"),$A113,INDIRECT("'"&amp;O[O]&amp;"'!"&amp;ADDRESS(1, COLUMN(AH:AH), 2)&amp;":"&amp;ADDRESS(1, COLUMN(AH:AH), 2))))=0, "", IFERROR(SUMPRODUCT(SUMIF(INDIRECT("'"&amp;O[O]&amp;"'!$a:$a"),$A113,INDIRECT("'"&amp;O[O]&amp;"'!"&amp;ADDRESS(1, COLUMN(AH:AH), 2)&amp;":"&amp;ADDRESS(1, COLUMN(AH:AH), 2)))),))</f>
        <v/>
      </c>
      <c r="AK113" s="917" t="str">
        <f ca="1">IF(SUMPRODUCT(SUMIF(INDIRECT("'"&amp;O[O]&amp;"'!$a:$a"),$A113,INDIRECT("'"&amp;O[O]&amp;"'!"&amp;ADDRESS(1, COLUMN(AI:AI), 2)&amp;":"&amp;ADDRESS(1, COLUMN(AI:AI), 2))))=0, "", IFERROR(SUMPRODUCT(SUMIF(INDIRECT("'"&amp;O[O]&amp;"'!$a:$a"),$A113,INDIRECT("'"&amp;O[O]&amp;"'!"&amp;ADDRESS(1, COLUMN(AI:AI), 2)&amp;":"&amp;ADDRESS(1, COLUMN(AI:AI), 2)))),))</f>
        <v/>
      </c>
      <c r="AL113" s="919" t="str">
        <f ca="1">IF(SUMPRODUCT(SUMIF(INDIRECT("'"&amp;O[O]&amp;"'!$a:$a"),$A113,INDIRECT("'"&amp;O[O]&amp;"'!"&amp;ADDRESS(1, COLUMN(AJ:AJ), 2)&amp;":"&amp;ADDRESS(1, COLUMN(AJ:AJ), 2))))=0, "", IFERROR(SUMPRODUCT(SUMIF(INDIRECT("'"&amp;O[O]&amp;"'!$a:$a"),$A113,INDIRECT("'"&amp;O[O]&amp;"'!"&amp;ADDRESS(1, COLUMN(AJ:AJ), 2)&amp;":"&amp;ADDRESS(1, COLUMN(AJ:AJ), 2)))),))</f>
        <v/>
      </c>
    </row>
    <row r="114" spans="1:38" s="763" customFormat="1">
      <c r="A114" s="920" t="s">
        <v>838</v>
      </c>
      <c r="B114" s="921"/>
      <c r="C114" s="921"/>
      <c r="D114" s="921"/>
      <c r="E114" s="917" t="str">
        <f ca="1">IFERROR(IF(SUMPRODUCT(SUMIF(INDIRECT("'"&amp;O[O]&amp;"'!$a:$a"),$A114,INDIRECT("'"&amp;O[O]&amp;"'!"&amp;ADDRESS(1, COLUMN(F:F), 2)&amp;":"&amp;ADDRESS(1, COLUMN(F:F), 2))))=0, "", SUMPRODUCT(SUMIF(INDIRECT("'"&amp;O[O]&amp;"'!$a:$a"),$A114,INDIRECT("'"&amp;O[O]&amp;"'!"&amp;ADDRESS(1, COLUMN(F:F), 2)&amp;":"&amp;ADDRESS(1, COLUMN(F:F), 2))))),)</f>
        <v/>
      </c>
      <c r="F114" s="917" t="str">
        <f ca="1">IFERROR(IF(SUMPRODUCT(SUMIF(INDIRECT("'"&amp;O[O]&amp;"'!$a:$a"),$A114,INDIRECT("'"&amp;O[O]&amp;"'!"&amp;ADDRESS(1, COLUMN(G:G), 2)&amp;":"&amp;ADDRESS(1, COLUMN(G:G), 2))))=0, "", SUMPRODUCT(SUMIF(INDIRECT("'"&amp;O[O]&amp;"'!$a:$a"),$A114,INDIRECT("'"&amp;O[O]&amp;"'!"&amp;ADDRESS(1, COLUMN(G:G), 2)&amp;":"&amp;ADDRESS(1, COLUMN(G:G), 2))))),)</f>
        <v/>
      </c>
      <c r="G114" s="914">
        <f t="shared" ca="1" si="18"/>
        <v>2</v>
      </c>
      <c r="H114" s="917" t="str">
        <f ca="1">IFERROR(IF(SUMPRODUCT(SUMIF(INDIRECT("'"&amp;O[O]&amp;"'!$a:$a"),$A114,INDIRECT("'"&amp;O[O]&amp;"'!"&amp;ADDRESS(1, COLUMN(I:I), 2)&amp;":"&amp;ADDRESS(1, COLUMN(I:I), 2))))=0, "", SUMPRODUCT(SUMIF(INDIRECT("'"&amp;O[O]&amp;"'!$a:$a"),$A114,INDIRECT("'"&amp;O[O]&amp;"'!"&amp;ADDRESS(1, COLUMN(I:I), 2)&amp;":"&amp;ADDRESS(1, COLUMN(I:I), 2))))),)</f>
        <v/>
      </c>
      <c r="I114" s="917">
        <f ca="1">IFERROR(IF(SUMPRODUCT(SUMIF(INDIRECT("'"&amp;O[O]&amp;"'!$a:$a"),$A114,INDIRECT("'"&amp;O[O]&amp;"'!"&amp;ADDRESS(1, COLUMN(J:J), 2)&amp;":"&amp;ADDRESS(1, COLUMN(J:J), 2))))=0, "", SUMPRODUCT(SUMIF(INDIRECT("'"&amp;O[O]&amp;"'!$a:$a"),$A114,INDIRECT("'"&amp;O[O]&amp;"'!"&amp;ADDRESS(1, COLUMN(J:J), 2)&amp;":"&amp;ADDRESS(1, COLUMN(J:J), 2))))),)</f>
        <v>2</v>
      </c>
      <c r="J114" s="917" t="str">
        <f ca="1">IFERROR(IF(SUMPRODUCT(SUMIF(INDIRECT("'"&amp;O[O]&amp;"'!$a:$a"),$A114,INDIRECT("'"&amp;O[O]&amp;"'!"&amp;ADDRESS(1, COLUMN(K:K), 2)&amp;":"&amp;ADDRESS(1, COLUMN(K:K), 2))))=0, "", SUMPRODUCT(SUMIF(INDIRECT("'"&amp;O[O]&amp;"'!$a:$a"),$A114,INDIRECT("'"&amp;O[O]&amp;"'!"&amp;ADDRESS(1, COLUMN(K:K), 2)&amp;":"&amp;ADDRESS(1, COLUMN(K:K), 2))))),)</f>
        <v/>
      </c>
      <c r="K114" s="922" t="s">
        <v>776</v>
      </c>
      <c r="L114" s="922" t="s">
        <v>776</v>
      </c>
      <c r="M114" s="917" t="str">
        <f ca="1">IF(SUMPRODUCT(SUMIF(INDIRECT("'"&amp;O[O]&amp;"'!$a:$a"),$A114,INDIRECT("'"&amp;O[O]&amp;"'!"&amp;ADDRESS(1, COLUMN(L:L), 2)&amp;":"&amp;ADDRESS(1, COLUMN(L:L), 2))))=0, "", IFERROR(SUMPRODUCT(SUMIF(INDIRECT("'"&amp;O[O]&amp;"'!$a:$a"),$A114,INDIRECT("'"&amp;O[O]&amp;"'!"&amp;ADDRESS(1, COLUMN(L:L), 2)&amp;":"&amp;ADDRESS(1, COLUMN(L:L), 2)))),))</f>
        <v/>
      </c>
      <c r="N114" s="917" t="str">
        <f ca="1">IF(SUMPRODUCT(SUMIF(INDIRECT("'"&amp;O[O]&amp;"'!$a:$a"),$A114,INDIRECT("'"&amp;O[O]&amp;"'!"&amp;ADDRESS(1, COLUMN(M:M), 2)&amp;":"&amp;ADDRESS(1, COLUMN(M:M), 2))))=0, "", IFERROR(SUMPRODUCT(SUMIF(INDIRECT("'"&amp;O[O]&amp;"'!$a:$a"),$A114,INDIRECT("'"&amp;O[O]&amp;"'!"&amp;ADDRESS(1, COLUMN(M:M), 2)&amp;":"&amp;ADDRESS(1, COLUMN(M:M), 2)))),))</f>
        <v/>
      </c>
      <c r="O114" s="917" t="str">
        <f ca="1">IF(SUMPRODUCT(SUMIF(INDIRECT("'"&amp;O[O]&amp;"'!$a:$a"),$A114,INDIRECT("'"&amp;O[O]&amp;"'!"&amp;ADDRESS(1, COLUMN(N:N), 2)&amp;":"&amp;ADDRESS(1, COLUMN(N:N), 2))))=0, "", IFERROR(SUMPRODUCT(SUMIF(INDIRECT("'"&amp;O[O]&amp;"'!$a:$a"),$A114,INDIRECT("'"&amp;O[O]&amp;"'!"&amp;ADDRESS(1, COLUMN(N:N), 2)&amp;":"&amp;ADDRESS(1, COLUMN(N:N), 2)))),))</f>
        <v/>
      </c>
      <c r="P114" s="917" t="str">
        <f ca="1">IF(SUMPRODUCT(SUMIF(INDIRECT("'"&amp;O[O]&amp;"'!$a:$a"),$A114,INDIRECT("'"&amp;O[O]&amp;"'!"&amp;ADDRESS(1, COLUMN(O:O), 2)&amp;":"&amp;ADDRESS(1, COLUMN(O:O), 2))))=0, "", IFERROR(SUMPRODUCT(SUMIF(INDIRECT("'"&amp;O[O]&amp;"'!$a:$a"),$A114,INDIRECT("'"&amp;O[O]&amp;"'!"&amp;ADDRESS(1, COLUMN(O:O), 2)&amp;":"&amp;ADDRESS(1, COLUMN(O:O), 2)))),))</f>
        <v/>
      </c>
      <c r="Q114" s="917" t="str">
        <f ca="1">IF(SUMPRODUCT(SUMIF(INDIRECT("'"&amp;O[O]&amp;"'!$a:$a"),$A114,INDIRECT("'"&amp;O[O]&amp;"'!"&amp;ADDRESS(1, COLUMN(P:P), 2)&amp;":"&amp;ADDRESS(1, COLUMN(P:P), 2))))=0, "", IFERROR(SUMPRODUCT(SUMIF(INDIRECT("'"&amp;O[O]&amp;"'!$a:$a"),$A114,INDIRECT("'"&amp;O[O]&amp;"'!"&amp;ADDRESS(1, COLUMN(P:P), 2)&amp;":"&amp;ADDRESS(1, COLUMN(P:P), 2)))),))</f>
        <v/>
      </c>
      <c r="R114" s="917" t="str">
        <f ca="1">IF(SUMPRODUCT(SUMIF(INDIRECT("'"&amp;O[O]&amp;"'!$a:$a"),$A114,INDIRECT("'"&amp;O[O]&amp;"'!"&amp;ADDRESS(1, COLUMN(Q:Q), 2)&amp;":"&amp;ADDRESS(1, COLUMN(Q:Q), 2))))=0, "", IFERROR(SUMPRODUCT(SUMIF(INDIRECT("'"&amp;O[O]&amp;"'!$a:$a"),$A114,INDIRECT("'"&amp;O[O]&amp;"'!"&amp;ADDRESS(1, COLUMN(Q:Q), 2)&amp;":"&amp;ADDRESS(1, COLUMN(Q:Q), 2)))),))</f>
        <v/>
      </c>
      <c r="S114" s="917" t="str">
        <f ca="1">IF(SUMPRODUCT(SUMIF(INDIRECT("'"&amp;O[O]&amp;"'!$a:$a"),$A114,INDIRECT("'"&amp;O[O]&amp;"'!"&amp;ADDRESS(1, COLUMN(R:R), 2)&amp;":"&amp;ADDRESS(1, COLUMN(R:R), 2))))=0, "", IFERROR(SUMPRODUCT(SUMIF(INDIRECT("'"&amp;O[O]&amp;"'!$a:$a"),$A114,INDIRECT("'"&amp;O[O]&amp;"'!"&amp;ADDRESS(1, COLUMN(R:R), 2)&amp;":"&amp;ADDRESS(1, COLUMN(R:R), 2)))),))</f>
        <v/>
      </c>
      <c r="T114" s="917" t="str">
        <f ca="1">IF(SUMPRODUCT(SUMIF(INDIRECT("'"&amp;O[O]&amp;"'!$a:$a"),$A114,INDIRECT("'"&amp;O[O]&amp;"'!"&amp;ADDRESS(1, COLUMN(S:S), 2)&amp;":"&amp;ADDRESS(1, COLUMN(S:S), 2))))=0, "", IFERROR(SUMPRODUCT(SUMIF(INDIRECT("'"&amp;O[O]&amp;"'!$a:$a"),$A114,INDIRECT("'"&amp;O[O]&amp;"'!"&amp;ADDRESS(1, COLUMN(S:S), 2)&amp;":"&amp;ADDRESS(1, COLUMN(S:S), 2)))),))</f>
        <v/>
      </c>
      <c r="U114" s="917" t="str">
        <f ca="1">IF(SUMPRODUCT(SUMIF(INDIRECT("'"&amp;O[O]&amp;"'!$a:$a"),$A114,INDIRECT("'"&amp;O[O]&amp;"'!"&amp;ADDRESS(1, COLUMN(T:T), 2)&amp;":"&amp;ADDRESS(1, COLUMN(T:T), 2))))=0, "", IFERROR(SUMPRODUCT(SUMIF(INDIRECT("'"&amp;O[O]&amp;"'!$a:$a"),$A114,INDIRECT("'"&amp;O[O]&amp;"'!"&amp;ADDRESS(1, COLUMN(T:T), 2)&amp;":"&amp;ADDRESS(1, COLUMN(T:T), 2)))),))</f>
        <v/>
      </c>
      <c r="V114" s="113" t="str">
        <f t="shared" ca="1" si="19"/>
        <v/>
      </c>
      <c r="W114" s="917" t="str">
        <f ca="1">IF(SUMPRODUCT(SUMIF(INDIRECT("'"&amp;O[O]&amp;"'!$a:$a"),$A114,INDIRECT("'"&amp;O[O]&amp;"'!"&amp;ADDRESS(1, COLUMN(U:U), 2)&amp;":"&amp;ADDRESS(1, COLUMN(U:U), 2))))=0, "", IFERROR(SUMPRODUCT(SUMIF(INDIRECT("'"&amp;O[O]&amp;"'!$a:$a"),$A114,INDIRECT("'"&amp;O[O]&amp;"'!"&amp;ADDRESS(1, COLUMN(U:U), 2)&amp;":"&amp;ADDRESS(1, COLUMN(U:U), 2)))),))</f>
        <v/>
      </c>
      <c r="X114" s="917" t="str">
        <f ca="1">IF(SUMPRODUCT(SUMIF(INDIRECT("'"&amp;O[O]&amp;"'!$a:$a"),$A114,INDIRECT("'"&amp;O[O]&amp;"'!"&amp;ADDRESS(1, COLUMN(V:V), 2)&amp;":"&amp;ADDRESS(1, COLUMN(V:V), 2))))=0, "", IFERROR(SUMPRODUCT(SUMIF(INDIRECT("'"&amp;O[O]&amp;"'!$a:$a"),$A114,INDIRECT("'"&amp;O[O]&amp;"'!"&amp;ADDRESS(1, COLUMN(V:V), 2)&amp;":"&amp;ADDRESS(1, COLUMN(V:V), 2)))),))</f>
        <v/>
      </c>
      <c r="Y114" s="917" t="str">
        <f ca="1">IF(SUMPRODUCT(SUMIF(INDIRECT("'"&amp;O[O]&amp;"'!$a:$a"),$A114,INDIRECT("'"&amp;O[O]&amp;"'!"&amp;ADDRESS(1, COLUMN(W:W), 2)&amp;":"&amp;ADDRESS(1, COLUMN(W:W), 2))))=0, "", IFERROR(SUMPRODUCT(SUMIF(INDIRECT("'"&amp;O[O]&amp;"'!$a:$a"),$A114,INDIRECT("'"&amp;O[O]&amp;"'!"&amp;ADDRESS(1, COLUMN(W:W), 2)&amp;":"&amp;ADDRESS(1, COLUMN(W:W), 2)))),))</f>
        <v/>
      </c>
      <c r="Z114" s="917" t="str">
        <f ca="1">IF(SUMPRODUCT(SUMIF(INDIRECT("'"&amp;O[O]&amp;"'!$a:$a"),$A114,INDIRECT("'"&amp;O[O]&amp;"'!"&amp;ADDRESS(1, COLUMN(X:X), 2)&amp;":"&amp;ADDRESS(1, COLUMN(X:X), 2))))=0, "", IFERROR(SUMPRODUCT(SUMIF(INDIRECT("'"&amp;O[O]&amp;"'!$a:$a"),$A114,INDIRECT("'"&amp;O[O]&amp;"'!"&amp;ADDRESS(1, COLUMN(X:X), 2)&amp;":"&amp;ADDRESS(1, COLUMN(X:X), 2)))),))</f>
        <v/>
      </c>
      <c r="AA114" s="917" t="str">
        <f ca="1">IF(SUMPRODUCT(SUMIF(INDIRECT("'"&amp;O[O]&amp;"'!$a:$a"),$A114,INDIRECT("'"&amp;O[O]&amp;"'!"&amp;ADDRESS(1, COLUMN(Y:Y), 2)&amp;":"&amp;ADDRESS(1, COLUMN(Y:Y), 2))))=0, "", IFERROR(SUMPRODUCT(SUMIF(INDIRECT("'"&amp;O[O]&amp;"'!$a:$a"),$A114,INDIRECT("'"&amp;O[O]&amp;"'!"&amp;ADDRESS(1, COLUMN(Y:Y), 2)&amp;":"&amp;ADDRESS(1, COLUMN(Y:Y), 2)))),))</f>
        <v/>
      </c>
      <c r="AB114" s="917" t="str">
        <f ca="1">IF(SUMPRODUCT(SUMIF(INDIRECT("'"&amp;O[O]&amp;"'!$a:$a"),$A114,INDIRECT("'"&amp;O[O]&amp;"'!"&amp;ADDRESS(1, COLUMN(Z:Z), 2)&amp;":"&amp;ADDRESS(1, COLUMN(Z:Z), 2))))=0, "", IFERROR(SUMPRODUCT(SUMIF(INDIRECT("'"&amp;O[O]&amp;"'!$a:$a"),$A114,INDIRECT("'"&amp;O[O]&amp;"'!"&amp;ADDRESS(1, COLUMN(Z:Z), 2)&amp;":"&amp;ADDRESS(1, COLUMN(Z:Z), 2)))),))</f>
        <v/>
      </c>
      <c r="AC114" s="917" t="str">
        <f ca="1">IF(SUMPRODUCT(SUMIF(INDIRECT("'"&amp;O[O]&amp;"'!$a:$a"),$A114,INDIRECT("'"&amp;O[O]&amp;"'!"&amp;ADDRESS(1, COLUMN(AA:AA), 2)&amp;":"&amp;ADDRESS(1, COLUMN(AA:AA), 2))))=0, "", IFERROR(SUMPRODUCT(SUMIF(INDIRECT("'"&amp;O[O]&amp;"'!$a:$a"),$A114,INDIRECT("'"&amp;O[O]&amp;"'!"&amp;ADDRESS(1, COLUMN(AA:AA), 2)&amp;":"&amp;ADDRESS(1, COLUMN(AA:AA), 2)))),))</f>
        <v/>
      </c>
      <c r="AD114" s="917" t="str">
        <f ca="1">IF(SUMPRODUCT(SUMIF(INDIRECT("'"&amp;O[O]&amp;"'!$a:$a"),$A114,INDIRECT("'"&amp;O[O]&amp;"'!"&amp;ADDRESS(1, COLUMN(AB:AB), 2)&amp;":"&amp;ADDRESS(1, COLUMN(AB:AB), 2))))=0, "", IFERROR(SUMPRODUCT(SUMIF(INDIRECT("'"&amp;O[O]&amp;"'!$a:$a"),$A114,INDIRECT("'"&amp;O[O]&amp;"'!"&amp;ADDRESS(1, COLUMN(AB:AB), 2)&amp;":"&amp;ADDRESS(1, COLUMN(AB:AB), 2)))),))</f>
        <v/>
      </c>
      <c r="AE114" s="917" t="str">
        <f ca="1">IF(SUMPRODUCT(SUMIF(INDIRECT("'"&amp;O[O]&amp;"'!$a:$a"),$A114,INDIRECT("'"&amp;O[O]&amp;"'!"&amp;ADDRESS(1, COLUMN(AC:AC), 2)&amp;":"&amp;ADDRESS(1, COLUMN(AC:AC), 2))))=0, "", IFERROR(SUMPRODUCT(SUMIF(INDIRECT("'"&amp;O[O]&amp;"'!$a:$a"),$A114,INDIRECT("'"&amp;O[O]&amp;"'!"&amp;ADDRESS(1, COLUMN(AC:AC), 2)&amp;":"&amp;ADDRESS(1, COLUMN(AC:AC), 2)))),))</f>
        <v/>
      </c>
      <c r="AF114" s="917" t="str">
        <f ca="1">IF(SUMPRODUCT(SUMIF(INDIRECT("'"&amp;O[O]&amp;"'!$a:$a"),$A114,INDIRECT("'"&amp;O[O]&amp;"'!"&amp;ADDRESS(1, COLUMN(AD:AD), 2)&amp;":"&amp;ADDRESS(1, COLUMN(AD:AD), 2))))=0, "", IFERROR(SUMPRODUCT(SUMIF(INDIRECT("'"&amp;O[O]&amp;"'!$a:$a"),$A114,INDIRECT("'"&amp;O[O]&amp;"'!"&amp;ADDRESS(1, COLUMN(AD:AD), 2)&amp;":"&amp;ADDRESS(1, COLUMN(AD:AD), 2)))),))</f>
        <v/>
      </c>
      <c r="AG114" s="917" t="str">
        <f ca="1">IF(SUMPRODUCT(SUMIF(INDIRECT("'"&amp;O[O]&amp;"'!$a:$a"),$A114,INDIRECT("'"&amp;O[O]&amp;"'!"&amp;ADDRESS(1, COLUMN(AE:AE), 2)&amp;":"&amp;ADDRESS(1, COLUMN(AE:AE), 2))))=0, "", IFERROR(SUMPRODUCT(SUMIF(INDIRECT("'"&amp;O[O]&amp;"'!$a:$a"),$A114,INDIRECT("'"&amp;O[O]&amp;"'!"&amp;ADDRESS(1, COLUMN(AE:AE), 2)&amp;":"&amp;ADDRESS(1, COLUMN(AE:AE), 2)))),))</f>
        <v/>
      </c>
      <c r="AH114" s="917" t="str">
        <f ca="1">IF(SUMPRODUCT(SUMIF(INDIRECT("'"&amp;O[O]&amp;"'!$a:$a"),$A114,INDIRECT("'"&amp;O[O]&amp;"'!"&amp;ADDRESS(1, COLUMN(AF:AF), 2)&amp;":"&amp;ADDRESS(1, COLUMN(AF:AF), 2))))=0, "", IFERROR(SUMPRODUCT(SUMIF(INDIRECT("'"&amp;O[O]&amp;"'!$a:$a"),$A114,INDIRECT("'"&amp;O[O]&amp;"'!"&amp;ADDRESS(1, COLUMN(AF:AF), 2)&amp;":"&amp;ADDRESS(1, COLUMN(AF:AF), 2)))),))</f>
        <v/>
      </c>
      <c r="AI114" s="917" t="str">
        <f ca="1">IF(SUMPRODUCT(SUMIF(INDIRECT("'"&amp;O[O]&amp;"'!$a:$a"),$A114,INDIRECT("'"&amp;O[O]&amp;"'!"&amp;ADDRESS(1, COLUMN(AG:AG), 2)&amp;":"&amp;ADDRESS(1, COLUMN(AG:AG), 2))))=0, "", IFERROR(SUMPRODUCT(SUMIF(INDIRECT("'"&amp;O[O]&amp;"'!$a:$a"),$A114,INDIRECT("'"&amp;O[O]&amp;"'!"&amp;ADDRESS(1, COLUMN(AG:AG), 2)&amp;":"&amp;ADDRESS(1, COLUMN(AG:AG), 2)))),))</f>
        <v/>
      </c>
      <c r="AJ114" s="917" t="str">
        <f ca="1">IF(SUMPRODUCT(SUMIF(INDIRECT("'"&amp;O[O]&amp;"'!$a:$a"),$A114,INDIRECT("'"&amp;O[O]&amp;"'!"&amp;ADDRESS(1, COLUMN(AH:AH), 2)&amp;":"&amp;ADDRESS(1, COLUMN(AH:AH), 2))))=0, "", IFERROR(SUMPRODUCT(SUMIF(INDIRECT("'"&amp;O[O]&amp;"'!$a:$a"),$A114,INDIRECT("'"&amp;O[O]&amp;"'!"&amp;ADDRESS(1, COLUMN(AH:AH), 2)&amp;":"&amp;ADDRESS(1, COLUMN(AH:AH), 2)))),))</f>
        <v/>
      </c>
      <c r="AK114" s="917" t="str">
        <f ca="1">IF(SUMPRODUCT(SUMIF(INDIRECT("'"&amp;O[O]&amp;"'!$a:$a"),$A114,INDIRECT("'"&amp;O[O]&amp;"'!"&amp;ADDRESS(1, COLUMN(AI:AI), 2)&amp;":"&amp;ADDRESS(1, COLUMN(AI:AI), 2))))=0, "", IFERROR(SUMPRODUCT(SUMIF(INDIRECT("'"&amp;O[O]&amp;"'!$a:$a"),$A114,INDIRECT("'"&amp;O[O]&amp;"'!"&amp;ADDRESS(1, COLUMN(AI:AI), 2)&amp;":"&amp;ADDRESS(1, COLUMN(AI:AI), 2)))),))</f>
        <v/>
      </c>
      <c r="AL114" s="919" t="str">
        <f ca="1">IF(SUMPRODUCT(SUMIF(INDIRECT("'"&amp;O[O]&amp;"'!$a:$a"),$A114,INDIRECT("'"&amp;O[O]&amp;"'!"&amp;ADDRESS(1, COLUMN(AJ:AJ), 2)&amp;":"&amp;ADDRESS(1, COLUMN(AJ:AJ), 2))))=0, "", IFERROR(SUMPRODUCT(SUMIF(INDIRECT("'"&amp;O[O]&amp;"'!$a:$a"),$A114,INDIRECT("'"&amp;O[O]&amp;"'!"&amp;ADDRESS(1, COLUMN(AJ:AJ), 2)&amp;":"&amp;ADDRESS(1, COLUMN(AJ:AJ), 2)))),))</f>
        <v/>
      </c>
    </row>
    <row r="115" spans="1:38" s="763" customFormat="1">
      <c r="A115" s="920" t="s">
        <v>404</v>
      </c>
      <c r="B115" s="921" t="s">
        <v>419</v>
      </c>
      <c r="C115" s="921"/>
      <c r="D115" s="921"/>
      <c r="E115" s="917" t="str">
        <f ca="1">IFERROR(IF(SUMPRODUCT(SUMIF(INDIRECT("'"&amp;O[O]&amp;"'!$a:$a"),$A115,INDIRECT("'"&amp;O[O]&amp;"'!"&amp;ADDRESS(1, COLUMN(F:F), 2)&amp;":"&amp;ADDRESS(1, COLUMN(F:F), 2))))=0, "", SUMPRODUCT(SUMIF(INDIRECT("'"&amp;O[O]&amp;"'!$a:$a"),$A115,INDIRECT("'"&amp;O[O]&amp;"'!"&amp;ADDRESS(1, COLUMN(F:F), 2)&amp;":"&amp;ADDRESS(1, COLUMN(F:F), 2))))),)</f>
        <v/>
      </c>
      <c r="F115" s="917" t="str">
        <f ca="1">IFERROR(IF(SUMPRODUCT(SUMIF(INDIRECT("'"&amp;O[O]&amp;"'!$a:$a"),$A115,INDIRECT("'"&amp;O[O]&amp;"'!"&amp;ADDRESS(1, COLUMN(G:G), 2)&amp;":"&amp;ADDRESS(1, COLUMN(G:G), 2))))=0, "", SUMPRODUCT(SUMIF(INDIRECT("'"&amp;O[O]&amp;"'!$a:$a"),$A115,INDIRECT("'"&amp;O[O]&amp;"'!"&amp;ADDRESS(1, COLUMN(G:G), 2)&amp;":"&amp;ADDRESS(1, COLUMN(G:G), 2))))),)</f>
        <v/>
      </c>
      <c r="G115" s="914">
        <f t="shared" ca="1" si="18"/>
        <v>29296</v>
      </c>
      <c r="H115" s="917">
        <f ca="1">IFERROR(IF(SUMPRODUCT(SUMIF(INDIRECT("'"&amp;O[O]&amp;"'!$a:$a"),$A115,INDIRECT("'"&amp;O[O]&amp;"'!"&amp;ADDRESS(1, COLUMN(I:I), 2)&amp;":"&amp;ADDRESS(1, COLUMN(I:I), 2))))=0, "", SUMPRODUCT(SUMIF(INDIRECT("'"&amp;O[O]&amp;"'!$a:$a"),$A115,INDIRECT("'"&amp;O[O]&amp;"'!"&amp;ADDRESS(1, COLUMN(I:I), 2)&amp;":"&amp;ADDRESS(1, COLUMN(I:I), 2))))),)</f>
        <v>25744</v>
      </c>
      <c r="I115" s="917">
        <f ca="1">IFERROR(IF(SUMPRODUCT(SUMIF(INDIRECT("'"&amp;O[O]&amp;"'!$a:$a"),$A115,INDIRECT("'"&amp;O[O]&amp;"'!"&amp;ADDRESS(1, COLUMN(J:J), 2)&amp;":"&amp;ADDRESS(1, COLUMN(J:J), 2))))=0, "", SUMPRODUCT(SUMIF(INDIRECT("'"&amp;O[O]&amp;"'!$a:$a"),$A115,INDIRECT("'"&amp;O[O]&amp;"'!"&amp;ADDRESS(1, COLUMN(J:J), 2)&amp;":"&amp;ADDRESS(1, COLUMN(J:J), 2))))),)</f>
        <v>3552</v>
      </c>
      <c r="J115" s="917">
        <f ca="1">IFERROR(IF(SUMPRODUCT(SUMIF(INDIRECT("'"&amp;O[O]&amp;"'!$a:$a"),$A115,INDIRECT("'"&amp;O[O]&amp;"'!"&amp;ADDRESS(1, COLUMN(K:K), 2)&amp;":"&amp;ADDRESS(1, COLUMN(K:K), 2))))=0, "", SUMPRODUCT(SUMIF(INDIRECT("'"&amp;O[O]&amp;"'!$a:$a"),$A115,INDIRECT("'"&amp;O[O]&amp;"'!"&amp;ADDRESS(1, COLUMN(K:K), 2)&amp;":"&amp;ADDRESS(1, COLUMN(K:K), 2))))),)</f>
        <v>115300</v>
      </c>
      <c r="K115" s="922" t="s">
        <v>776</v>
      </c>
      <c r="L115" s="922" t="s">
        <v>776</v>
      </c>
      <c r="M115" s="917" t="str">
        <f ca="1">IF(SUMPRODUCT(SUMIF(INDIRECT("'"&amp;O[O]&amp;"'!$a:$a"),$A115,INDIRECT("'"&amp;O[O]&amp;"'!"&amp;ADDRESS(1, COLUMN(L:L), 2)&amp;":"&amp;ADDRESS(1, COLUMN(L:L), 2))))=0, "", IFERROR(SUMPRODUCT(SUMIF(INDIRECT("'"&amp;O[O]&amp;"'!$a:$a"),$A115,INDIRECT("'"&amp;O[O]&amp;"'!"&amp;ADDRESS(1, COLUMN(L:L), 2)&amp;":"&amp;ADDRESS(1, COLUMN(L:L), 2)))),))</f>
        <v/>
      </c>
      <c r="N115" s="917" t="str">
        <f ca="1">IF(SUMPRODUCT(SUMIF(INDIRECT("'"&amp;O[O]&amp;"'!$a:$a"),$A115,INDIRECT("'"&amp;O[O]&amp;"'!"&amp;ADDRESS(1, COLUMN(M:M), 2)&amp;":"&amp;ADDRESS(1, COLUMN(M:M), 2))))=0, "", IFERROR(SUMPRODUCT(SUMIF(INDIRECT("'"&amp;O[O]&amp;"'!$a:$a"),$A115,INDIRECT("'"&amp;O[O]&amp;"'!"&amp;ADDRESS(1, COLUMN(M:M), 2)&amp;":"&amp;ADDRESS(1, COLUMN(M:M), 2)))),))</f>
        <v/>
      </c>
      <c r="O115" s="917">
        <f ca="1">IF(SUMPRODUCT(SUMIF(INDIRECT("'"&amp;O[O]&amp;"'!$a:$a"),$A115,INDIRECT("'"&amp;O[O]&amp;"'!"&amp;ADDRESS(1, COLUMN(N:N), 2)&amp;":"&amp;ADDRESS(1, COLUMN(N:N), 2))))=0, "", IFERROR(SUMPRODUCT(SUMIF(INDIRECT("'"&amp;O[O]&amp;"'!$a:$a"),$A115,INDIRECT("'"&amp;O[O]&amp;"'!"&amp;ADDRESS(1, COLUMN(N:N), 2)&amp;":"&amp;ADDRESS(1, COLUMN(N:N), 2)))),))</f>
        <v>25000</v>
      </c>
      <c r="P115" s="917" t="str">
        <f ca="1">IF(SUMPRODUCT(SUMIF(INDIRECT("'"&amp;O[O]&amp;"'!$a:$a"),$A115,INDIRECT("'"&amp;O[O]&amp;"'!"&amp;ADDRESS(1, COLUMN(O:O), 2)&amp;":"&amp;ADDRESS(1, COLUMN(O:O), 2))))=0, "", IFERROR(SUMPRODUCT(SUMIF(INDIRECT("'"&amp;O[O]&amp;"'!$a:$a"),$A115,INDIRECT("'"&amp;O[O]&amp;"'!"&amp;ADDRESS(1, COLUMN(O:O), 2)&amp;":"&amp;ADDRESS(1, COLUMN(O:O), 2)))),))</f>
        <v/>
      </c>
      <c r="Q115" s="917">
        <f ca="1">IF(SUMPRODUCT(SUMIF(INDIRECT("'"&amp;O[O]&amp;"'!$a:$a"),$A115,INDIRECT("'"&amp;O[O]&amp;"'!"&amp;ADDRESS(1, COLUMN(P:P), 2)&amp;":"&amp;ADDRESS(1, COLUMN(P:P), 2))))=0, "", IFERROR(SUMPRODUCT(SUMIF(INDIRECT("'"&amp;O[O]&amp;"'!$a:$a"),$A115,INDIRECT("'"&amp;O[O]&amp;"'!"&amp;ADDRESS(1, COLUMN(P:P), 2)&amp;":"&amp;ADDRESS(1, COLUMN(P:P), 2)))),))</f>
        <v>65000</v>
      </c>
      <c r="R115" s="917">
        <f ca="1">IF(SUMPRODUCT(SUMIF(INDIRECT("'"&amp;O[O]&amp;"'!$a:$a"),$A115,INDIRECT("'"&amp;O[O]&amp;"'!"&amp;ADDRESS(1, COLUMN(Q:Q), 2)&amp;":"&amp;ADDRESS(1, COLUMN(Q:Q), 2))))=0, "", IFERROR(SUMPRODUCT(SUMIF(INDIRECT("'"&amp;O[O]&amp;"'!$a:$a"),$A115,INDIRECT("'"&amp;O[O]&amp;"'!"&amp;ADDRESS(1, COLUMN(Q:Q), 2)&amp;":"&amp;ADDRESS(1, COLUMN(Q:Q), 2)))),))</f>
        <v>25000</v>
      </c>
      <c r="S115" s="917" t="str">
        <f ca="1">IF(SUMPRODUCT(SUMIF(INDIRECT("'"&amp;O[O]&amp;"'!$a:$a"),$A115,INDIRECT("'"&amp;O[O]&amp;"'!"&amp;ADDRESS(1, COLUMN(R:R), 2)&amp;":"&amp;ADDRESS(1, COLUMN(R:R), 2))))=0, "", IFERROR(SUMPRODUCT(SUMIF(INDIRECT("'"&amp;O[O]&amp;"'!$a:$a"),$A115,INDIRECT("'"&amp;O[O]&amp;"'!"&amp;ADDRESS(1, COLUMN(R:R), 2)&amp;":"&amp;ADDRESS(1, COLUMN(R:R), 2)))),))</f>
        <v/>
      </c>
      <c r="T115" s="917" t="str">
        <f ca="1">IF(SUMPRODUCT(SUMIF(INDIRECT("'"&amp;O[O]&amp;"'!$a:$a"),$A115,INDIRECT("'"&amp;O[O]&amp;"'!"&amp;ADDRESS(1, COLUMN(S:S), 2)&amp;":"&amp;ADDRESS(1, COLUMN(S:S), 2))))=0, "", IFERROR(SUMPRODUCT(SUMIF(INDIRECT("'"&amp;O[O]&amp;"'!$a:$a"),$A115,INDIRECT("'"&amp;O[O]&amp;"'!"&amp;ADDRESS(1, COLUMN(S:S), 2)&amp;":"&amp;ADDRESS(1, COLUMN(S:S), 2)))),))</f>
        <v/>
      </c>
      <c r="U115" s="917" t="str">
        <f ca="1">IF(SUMPRODUCT(SUMIF(INDIRECT("'"&amp;O[O]&amp;"'!$a:$a"),$A115,INDIRECT("'"&amp;O[O]&amp;"'!"&amp;ADDRESS(1, COLUMN(T:T), 2)&amp;":"&amp;ADDRESS(1, COLUMN(T:T), 2))))=0, "", IFERROR(SUMPRODUCT(SUMIF(INDIRECT("'"&amp;O[O]&amp;"'!$a:$a"),$A115,INDIRECT("'"&amp;O[O]&amp;"'!"&amp;ADDRESS(1, COLUMN(T:T), 2)&amp;":"&amp;ADDRESS(1, COLUMN(T:T), 2)))),))</f>
        <v/>
      </c>
      <c r="V115" s="113" t="str">
        <f t="shared" ca="1" si="19"/>
        <v/>
      </c>
      <c r="W115" s="917" t="str">
        <f ca="1">IF(SUMPRODUCT(SUMIF(INDIRECT("'"&amp;O[O]&amp;"'!$a:$a"),$A115,INDIRECT("'"&amp;O[O]&amp;"'!"&amp;ADDRESS(1, COLUMN(U:U), 2)&amp;":"&amp;ADDRESS(1, COLUMN(U:U), 2))))=0, "", IFERROR(SUMPRODUCT(SUMIF(INDIRECT("'"&amp;O[O]&amp;"'!$a:$a"),$A115,INDIRECT("'"&amp;O[O]&amp;"'!"&amp;ADDRESS(1, COLUMN(U:U), 2)&amp;":"&amp;ADDRESS(1, COLUMN(U:U), 2)))),))</f>
        <v/>
      </c>
      <c r="X115" s="917" t="str">
        <f ca="1">IF(SUMPRODUCT(SUMIF(INDIRECT("'"&amp;O[O]&amp;"'!$a:$a"),$A115,INDIRECT("'"&amp;O[O]&amp;"'!"&amp;ADDRESS(1, COLUMN(V:V), 2)&amp;":"&amp;ADDRESS(1, COLUMN(V:V), 2))))=0, "", IFERROR(SUMPRODUCT(SUMIF(INDIRECT("'"&amp;O[O]&amp;"'!$a:$a"),$A115,INDIRECT("'"&amp;O[O]&amp;"'!"&amp;ADDRESS(1, COLUMN(V:V), 2)&amp;":"&amp;ADDRESS(1, COLUMN(V:V), 2)))),))</f>
        <v/>
      </c>
      <c r="Y115" s="917" t="str">
        <f ca="1">IF(SUMPRODUCT(SUMIF(INDIRECT("'"&amp;O[O]&amp;"'!$a:$a"),$A115,INDIRECT("'"&amp;O[O]&amp;"'!"&amp;ADDRESS(1, COLUMN(W:W), 2)&amp;":"&amp;ADDRESS(1, COLUMN(W:W), 2))))=0, "", IFERROR(SUMPRODUCT(SUMIF(INDIRECT("'"&amp;O[O]&amp;"'!$a:$a"),$A115,INDIRECT("'"&amp;O[O]&amp;"'!"&amp;ADDRESS(1, COLUMN(W:W), 2)&amp;":"&amp;ADDRESS(1, COLUMN(W:W), 2)))),))</f>
        <v/>
      </c>
      <c r="Z115" s="917" t="str">
        <f ca="1">IF(SUMPRODUCT(SUMIF(INDIRECT("'"&amp;O[O]&amp;"'!$a:$a"),$A115,INDIRECT("'"&amp;O[O]&amp;"'!"&amp;ADDRESS(1, COLUMN(X:X), 2)&amp;":"&amp;ADDRESS(1, COLUMN(X:X), 2))))=0, "", IFERROR(SUMPRODUCT(SUMIF(INDIRECT("'"&amp;O[O]&amp;"'!$a:$a"),$A115,INDIRECT("'"&amp;O[O]&amp;"'!"&amp;ADDRESS(1, COLUMN(X:X), 2)&amp;":"&amp;ADDRESS(1, COLUMN(X:X), 2)))),))</f>
        <v/>
      </c>
      <c r="AA115" s="917" t="str">
        <f ca="1">IF(SUMPRODUCT(SUMIF(INDIRECT("'"&amp;O[O]&amp;"'!$a:$a"),$A115,INDIRECT("'"&amp;O[O]&amp;"'!"&amp;ADDRESS(1, COLUMN(Y:Y), 2)&amp;":"&amp;ADDRESS(1, COLUMN(Y:Y), 2))))=0, "", IFERROR(SUMPRODUCT(SUMIF(INDIRECT("'"&amp;O[O]&amp;"'!$a:$a"),$A115,INDIRECT("'"&amp;O[O]&amp;"'!"&amp;ADDRESS(1, COLUMN(Y:Y), 2)&amp;":"&amp;ADDRESS(1, COLUMN(Y:Y), 2)))),))</f>
        <v/>
      </c>
      <c r="AB115" s="917" t="str">
        <f ca="1">IF(SUMPRODUCT(SUMIF(INDIRECT("'"&amp;O[O]&amp;"'!$a:$a"),$A115,INDIRECT("'"&amp;O[O]&amp;"'!"&amp;ADDRESS(1, COLUMN(Z:Z), 2)&amp;":"&amp;ADDRESS(1, COLUMN(Z:Z), 2))))=0, "", IFERROR(SUMPRODUCT(SUMIF(INDIRECT("'"&amp;O[O]&amp;"'!$a:$a"),$A115,INDIRECT("'"&amp;O[O]&amp;"'!"&amp;ADDRESS(1, COLUMN(Z:Z), 2)&amp;":"&amp;ADDRESS(1, COLUMN(Z:Z), 2)))),))</f>
        <v/>
      </c>
      <c r="AC115" s="917" t="str">
        <f ca="1">IF(SUMPRODUCT(SUMIF(INDIRECT("'"&amp;O[O]&amp;"'!$a:$a"),$A115,INDIRECT("'"&amp;O[O]&amp;"'!"&amp;ADDRESS(1, COLUMN(AA:AA), 2)&amp;":"&amp;ADDRESS(1, COLUMN(AA:AA), 2))))=0, "", IFERROR(SUMPRODUCT(SUMIF(INDIRECT("'"&amp;O[O]&amp;"'!$a:$a"),$A115,INDIRECT("'"&amp;O[O]&amp;"'!"&amp;ADDRESS(1, COLUMN(AA:AA), 2)&amp;":"&amp;ADDRESS(1, COLUMN(AA:AA), 2)))),))</f>
        <v/>
      </c>
      <c r="AD115" s="917" t="str">
        <f ca="1">IF(SUMPRODUCT(SUMIF(INDIRECT("'"&amp;O[O]&amp;"'!$a:$a"),$A115,INDIRECT("'"&amp;O[O]&amp;"'!"&amp;ADDRESS(1, COLUMN(AB:AB), 2)&amp;":"&amp;ADDRESS(1, COLUMN(AB:AB), 2))))=0, "", IFERROR(SUMPRODUCT(SUMIF(INDIRECT("'"&amp;O[O]&amp;"'!$a:$a"),$A115,INDIRECT("'"&amp;O[O]&amp;"'!"&amp;ADDRESS(1, COLUMN(AB:AB), 2)&amp;":"&amp;ADDRESS(1, COLUMN(AB:AB), 2)))),))</f>
        <v/>
      </c>
      <c r="AE115" s="917">
        <f ca="1">IF(SUMPRODUCT(SUMIF(INDIRECT("'"&amp;O[O]&amp;"'!$a:$a"),$A115,INDIRECT("'"&amp;O[O]&amp;"'!"&amp;ADDRESS(1, COLUMN(AC:AC), 2)&amp;":"&amp;ADDRESS(1, COLUMN(AC:AC), 2))))=0, "", IFERROR(SUMPRODUCT(SUMIF(INDIRECT("'"&amp;O[O]&amp;"'!$a:$a"),$A115,INDIRECT("'"&amp;O[O]&amp;"'!"&amp;ADDRESS(1, COLUMN(AC:AC), 2)&amp;":"&amp;ADDRESS(1, COLUMN(AC:AC), 2)))),))</f>
        <v>300</v>
      </c>
      <c r="AF115" s="917" t="str">
        <f ca="1">IF(SUMPRODUCT(SUMIF(INDIRECT("'"&amp;O[O]&amp;"'!$a:$a"),$A115,INDIRECT("'"&amp;O[O]&amp;"'!"&amp;ADDRESS(1, COLUMN(AD:AD), 2)&amp;":"&amp;ADDRESS(1, COLUMN(AD:AD), 2))))=0, "", IFERROR(SUMPRODUCT(SUMIF(INDIRECT("'"&amp;O[O]&amp;"'!$a:$a"),$A115,INDIRECT("'"&amp;O[O]&amp;"'!"&amp;ADDRESS(1, COLUMN(AD:AD), 2)&amp;":"&amp;ADDRESS(1, COLUMN(AD:AD), 2)))),))</f>
        <v/>
      </c>
      <c r="AG115" s="917" t="str">
        <f ca="1">IF(SUMPRODUCT(SUMIF(INDIRECT("'"&amp;O[O]&amp;"'!$a:$a"),$A115,INDIRECT("'"&amp;O[O]&amp;"'!"&amp;ADDRESS(1, COLUMN(AE:AE), 2)&amp;":"&amp;ADDRESS(1, COLUMN(AE:AE), 2))))=0, "", IFERROR(SUMPRODUCT(SUMIF(INDIRECT("'"&amp;O[O]&amp;"'!$a:$a"),$A115,INDIRECT("'"&amp;O[O]&amp;"'!"&amp;ADDRESS(1, COLUMN(AE:AE), 2)&amp;":"&amp;ADDRESS(1, COLUMN(AE:AE), 2)))),))</f>
        <v/>
      </c>
      <c r="AH115" s="917" t="str">
        <f ca="1">IF(SUMPRODUCT(SUMIF(INDIRECT("'"&amp;O[O]&amp;"'!$a:$a"),$A115,INDIRECT("'"&amp;O[O]&amp;"'!"&amp;ADDRESS(1, COLUMN(AF:AF), 2)&amp;":"&amp;ADDRESS(1, COLUMN(AF:AF), 2))))=0, "", IFERROR(SUMPRODUCT(SUMIF(INDIRECT("'"&amp;O[O]&amp;"'!$a:$a"),$A115,INDIRECT("'"&amp;O[O]&amp;"'!"&amp;ADDRESS(1, COLUMN(AF:AF), 2)&amp;":"&amp;ADDRESS(1, COLUMN(AF:AF), 2)))),))</f>
        <v/>
      </c>
      <c r="AI115" s="917" t="str">
        <f ca="1">IF(SUMPRODUCT(SUMIF(INDIRECT("'"&amp;O[O]&amp;"'!$a:$a"),$A115,INDIRECT("'"&amp;O[O]&amp;"'!"&amp;ADDRESS(1, COLUMN(AG:AG), 2)&amp;":"&amp;ADDRESS(1, COLUMN(AG:AG), 2))))=0, "", IFERROR(SUMPRODUCT(SUMIF(INDIRECT("'"&amp;O[O]&amp;"'!$a:$a"),$A115,INDIRECT("'"&amp;O[O]&amp;"'!"&amp;ADDRESS(1, COLUMN(AG:AG), 2)&amp;":"&amp;ADDRESS(1, COLUMN(AG:AG), 2)))),))</f>
        <v/>
      </c>
      <c r="AJ115" s="917" t="str">
        <f ca="1">IF(SUMPRODUCT(SUMIF(INDIRECT("'"&amp;O[O]&amp;"'!$a:$a"),$A115,INDIRECT("'"&amp;O[O]&amp;"'!"&amp;ADDRESS(1, COLUMN(AH:AH), 2)&amp;":"&amp;ADDRESS(1, COLUMN(AH:AH), 2))))=0, "", IFERROR(SUMPRODUCT(SUMIF(INDIRECT("'"&amp;O[O]&amp;"'!$a:$a"),$A115,INDIRECT("'"&amp;O[O]&amp;"'!"&amp;ADDRESS(1, COLUMN(AH:AH), 2)&amp;":"&amp;ADDRESS(1, COLUMN(AH:AH), 2)))),))</f>
        <v/>
      </c>
      <c r="AK115" s="917" t="str">
        <f ca="1">IF(SUMPRODUCT(SUMIF(INDIRECT("'"&amp;O[O]&amp;"'!$a:$a"),$A115,INDIRECT("'"&amp;O[O]&amp;"'!"&amp;ADDRESS(1, COLUMN(AI:AI), 2)&amp;":"&amp;ADDRESS(1, COLUMN(AI:AI), 2))))=0, "", IFERROR(SUMPRODUCT(SUMIF(INDIRECT("'"&amp;O[O]&amp;"'!$a:$a"),$A115,INDIRECT("'"&amp;O[O]&amp;"'!"&amp;ADDRESS(1, COLUMN(AI:AI), 2)&amp;":"&amp;ADDRESS(1, COLUMN(AI:AI), 2)))),))</f>
        <v/>
      </c>
      <c r="AL115" s="919" t="str">
        <f ca="1">IF(SUMPRODUCT(SUMIF(INDIRECT("'"&amp;O[O]&amp;"'!$a:$a"),$A115,INDIRECT("'"&amp;O[O]&amp;"'!"&amp;ADDRESS(1, COLUMN(AJ:AJ), 2)&amp;":"&amp;ADDRESS(1, COLUMN(AJ:AJ), 2))))=0, "", IFERROR(SUMPRODUCT(SUMIF(INDIRECT("'"&amp;O[O]&amp;"'!$a:$a"),$A115,INDIRECT("'"&amp;O[O]&amp;"'!"&amp;ADDRESS(1, COLUMN(AJ:AJ), 2)&amp;":"&amp;ADDRESS(1, COLUMN(AJ:AJ), 2)))),))</f>
        <v/>
      </c>
    </row>
    <row r="116" spans="1:38" s="763" customFormat="1">
      <c r="A116" s="920" t="s">
        <v>405</v>
      </c>
      <c r="B116" s="921" t="s">
        <v>43</v>
      </c>
      <c r="C116" s="921"/>
      <c r="D116" s="921"/>
      <c r="E116" s="917" t="str">
        <f ca="1">IFERROR(IF(SUMPRODUCT(SUMIF(INDIRECT("'"&amp;O[O]&amp;"'!$a:$a"),$A116,INDIRECT("'"&amp;O[O]&amp;"'!"&amp;ADDRESS(1, COLUMN(F:F), 2)&amp;":"&amp;ADDRESS(1, COLUMN(F:F), 2))))=0, "", SUMPRODUCT(SUMIF(INDIRECT("'"&amp;O[O]&amp;"'!$a:$a"),$A116,INDIRECT("'"&amp;O[O]&amp;"'!"&amp;ADDRESS(1, COLUMN(F:F), 2)&amp;":"&amp;ADDRESS(1, COLUMN(F:F), 2))))),)</f>
        <v/>
      </c>
      <c r="F116" s="917" t="str">
        <f ca="1">IFERROR(IF(SUMPRODUCT(SUMIF(INDIRECT("'"&amp;O[O]&amp;"'!$a:$a"),$A116,INDIRECT("'"&amp;O[O]&amp;"'!"&amp;ADDRESS(1, COLUMN(G:G), 2)&amp;":"&amp;ADDRESS(1, COLUMN(G:G), 2))))=0, "", SUMPRODUCT(SUMIF(INDIRECT("'"&amp;O[O]&amp;"'!$a:$a"),$A116,INDIRECT("'"&amp;O[O]&amp;"'!"&amp;ADDRESS(1, COLUMN(G:G), 2)&amp;":"&amp;ADDRESS(1, COLUMN(G:G), 2))))),)</f>
        <v/>
      </c>
      <c r="G116" s="914">
        <f t="shared" ca="1" si="18"/>
        <v>5507</v>
      </c>
      <c r="H116" s="917" t="str">
        <f ca="1">IFERROR(IF(SUMPRODUCT(SUMIF(INDIRECT("'"&amp;O[O]&amp;"'!$a:$a"),$A116,INDIRECT("'"&amp;O[O]&amp;"'!"&amp;ADDRESS(1, COLUMN(I:I), 2)&amp;":"&amp;ADDRESS(1, COLUMN(I:I), 2))))=0, "", SUMPRODUCT(SUMIF(INDIRECT("'"&amp;O[O]&amp;"'!$a:$a"),$A116,INDIRECT("'"&amp;O[O]&amp;"'!"&amp;ADDRESS(1, COLUMN(I:I), 2)&amp;":"&amp;ADDRESS(1, COLUMN(I:I), 2))))),)</f>
        <v/>
      </c>
      <c r="I116" s="917">
        <f ca="1">IFERROR(IF(SUMPRODUCT(SUMIF(INDIRECT("'"&amp;O[O]&amp;"'!$a:$a"),$A116,INDIRECT("'"&amp;O[O]&amp;"'!"&amp;ADDRESS(1, COLUMN(J:J), 2)&amp;":"&amp;ADDRESS(1, COLUMN(J:J), 2))))=0, "", SUMPRODUCT(SUMIF(INDIRECT("'"&amp;O[O]&amp;"'!$a:$a"),$A116,INDIRECT("'"&amp;O[O]&amp;"'!"&amp;ADDRESS(1, COLUMN(J:J), 2)&amp;":"&amp;ADDRESS(1, COLUMN(J:J), 2))))),)</f>
        <v>5507</v>
      </c>
      <c r="J116" s="917" t="str">
        <f ca="1">IFERROR(IF(SUMPRODUCT(SUMIF(INDIRECT("'"&amp;O[O]&amp;"'!$a:$a"),$A116,INDIRECT("'"&amp;O[O]&amp;"'!"&amp;ADDRESS(1, COLUMN(K:K), 2)&amp;":"&amp;ADDRESS(1, COLUMN(K:K), 2))))=0, "", SUMPRODUCT(SUMIF(INDIRECT("'"&amp;O[O]&amp;"'!$a:$a"),$A116,INDIRECT("'"&amp;O[O]&amp;"'!"&amp;ADDRESS(1, COLUMN(K:K), 2)&amp;":"&amp;ADDRESS(1, COLUMN(K:K), 2))))),)</f>
        <v/>
      </c>
      <c r="K116" s="922" t="s">
        <v>776</v>
      </c>
      <c r="L116" s="922" t="s">
        <v>776</v>
      </c>
      <c r="M116" s="917" t="str">
        <f ca="1">IF(SUMPRODUCT(SUMIF(INDIRECT("'"&amp;O[O]&amp;"'!$a:$a"),$A116,INDIRECT("'"&amp;O[O]&amp;"'!"&amp;ADDRESS(1, COLUMN(L:L), 2)&amp;":"&amp;ADDRESS(1, COLUMN(L:L), 2))))=0, "", IFERROR(SUMPRODUCT(SUMIF(INDIRECT("'"&amp;O[O]&amp;"'!$a:$a"),$A116,INDIRECT("'"&amp;O[O]&amp;"'!"&amp;ADDRESS(1, COLUMN(L:L), 2)&amp;":"&amp;ADDRESS(1, COLUMN(L:L), 2)))),))</f>
        <v/>
      </c>
      <c r="N116" s="917" t="str">
        <f ca="1">IF(SUMPRODUCT(SUMIF(INDIRECT("'"&amp;O[O]&amp;"'!$a:$a"),$A116,INDIRECT("'"&amp;O[O]&amp;"'!"&amp;ADDRESS(1, COLUMN(M:M), 2)&amp;":"&amp;ADDRESS(1, COLUMN(M:M), 2))))=0, "", IFERROR(SUMPRODUCT(SUMIF(INDIRECT("'"&amp;O[O]&amp;"'!$a:$a"),$A116,INDIRECT("'"&amp;O[O]&amp;"'!"&amp;ADDRESS(1, COLUMN(M:M), 2)&amp;":"&amp;ADDRESS(1, COLUMN(M:M), 2)))),))</f>
        <v/>
      </c>
      <c r="O116" s="917" t="str">
        <f ca="1">IF(SUMPRODUCT(SUMIF(INDIRECT("'"&amp;O[O]&amp;"'!$a:$a"),$A116,INDIRECT("'"&amp;O[O]&amp;"'!"&amp;ADDRESS(1, COLUMN(N:N), 2)&amp;":"&amp;ADDRESS(1, COLUMN(N:N), 2))))=0, "", IFERROR(SUMPRODUCT(SUMIF(INDIRECT("'"&amp;O[O]&amp;"'!$a:$a"),$A116,INDIRECT("'"&amp;O[O]&amp;"'!"&amp;ADDRESS(1, COLUMN(N:N), 2)&amp;":"&amp;ADDRESS(1, COLUMN(N:N), 2)))),))</f>
        <v/>
      </c>
      <c r="P116" s="917" t="str">
        <f ca="1">IF(SUMPRODUCT(SUMIF(INDIRECT("'"&amp;O[O]&amp;"'!$a:$a"),$A116,INDIRECT("'"&amp;O[O]&amp;"'!"&amp;ADDRESS(1, COLUMN(O:O), 2)&amp;":"&amp;ADDRESS(1, COLUMN(O:O), 2))))=0, "", IFERROR(SUMPRODUCT(SUMIF(INDIRECT("'"&amp;O[O]&amp;"'!$a:$a"),$A116,INDIRECT("'"&amp;O[O]&amp;"'!"&amp;ADDRESS(1, COLUMN(O:O), 2)&amp;":"&amp;ADDRESS(1, COLUMN(O:O), 2)))),))</f>
        <v/>
      </c>
      <c r="Q116" s="917" t="str">
        <f ca="1">IF(SUMPRODUCT(SUMIF(INDIRECT("'"&amp;O[O]&amp;"'!$a:$a"),$A116,INDIRECT("'"&amp;O[O]&amp;"'!"&amp;ADDRESS(1, COLUMN(P:P), 2)&amp;":"&amp;ADDRESS(1, COLUMN(P:P), 2))))=0, "", IFERROR(SUMPRODUCT(SUMIF(INDIRECT("'"&amp;O[O]&amp;"'!$a:$a"),$A116,INDIRECT("'"&amp;O[O]&amp;"'!"&amp;ADDRESS(1, COLUMN(P:P), 2)&amp;":"&amp;ADDRESS(1, COLUMN(P:P), 2)))),))</f>
        <v/>
      </c>
      <c r="R116" s="917" t="str">
        <f ca="1">IF(SUMPRODUCT(SUMIF(INDIRECT("'"&amp;O[O]&amp;"'!$a:$a"),$A116,INDIRECT("'"&amp;O[O]&amp;"'!"&amp;ADDRESS(1, COLUMN(Q:Q), 2)&amp;":"&amp;ADDRESS(1, COLUMN(Q:Q), 2))))=0, "", IFERROR(SUMPRODUCT(SUMIF(INDIRECT("'"&amp;O[O]&amp;"'!$a:$a"),$A116,INDIRECT("'"&amp;O[O]&amp;"'!"&amp;ADDRESS(1, COLUMN(Q:Q), 2)&amp;":"&amp;ADDRESS(1, COLUMN(Q:Q), 2)))),))</f>
        <v/>
      </c>
      <c r="S116" s="917" t="str">
        <f ca="1">IF(SUMPRODUCT(SUMIF(INDIRECT("'"&amp;O[O]&amp;"'!$a:$a"),$A116,INDIRECT("'"&amp;O[O]&amp;"'!"&amp;ADDRESS(1, COLUMN(R:R), 2)&amp;":"&amp;ADDRESS(1, COLUMN(R:R), 2))))=0, "", IFERROR(SUMPRODUCT(SUMIF(INDIRECT("'"&amp;O[O]&amp;"'!$a:$a"),$A116,INDIRECT("'"&amp;O[O]&amp;"'!"&amp;ADDRESS(1, COLUMN(R:R), 2)&amp;":"&amp;ADDRESS(1, COLUMN(R:R), 2)))),))</f>
        <v/>
      </c>
      <c r="T116" s="917" t="str">
        <f ca="1">IF(SUMPRODUCT(SUMIF(INDIRECT("'"&amp;O[O]&amp;"'!$a:$a"),$A116,INDIRECT("'"&amp;O[O]&amp;"'!"&amp;ADDRESS(1, COLUMN(S:S), 2)&amp;":"&amp;ADDRESS(1, COLUMN(S:S), 2))))=0, "", IFERROR(SUMPRODUCT(SUMIF(INDIRECT("'"&amp;O[O]&amp;"'!$a:$a"),$A116,INDIRECT("'"&amp;O[O]&amp;"'!"&amp;ADDRESS(1, COLUMN(S:S), 2)&amp;":"&amp;ADDRESS(1, COLUMN(S:S), 2)))),))</f>
        <v/>
      </c>
      <c r="U116" s="917" t="str">
        <f ca="1">IF(SUMPRODUCT(SUMIF(INDIRECT("'"&amp;O[O]&amp;"'!$a:$a"),$A116,INDIRECT("'"&amp;O[O]&amp;"'!"&amp;ADDRESS(1, COLUMN(T:T), 2)&amp;":"&amp;ADDRESS(1, COLUMN(T:T), 2))))=0, "", IFERROR(SUMPRODUCT(SUMIF(INDIRECT("'"&amp;O[O]&amp;"'!$a:$a"),$A116,INDIRECT("'"&amp;O[O]&amp;"'!"&amp;ADDRESS(1, COLUMN(T:T), 2)&amp;":"&amp;ADDRESS(1, COLUMN(T:T), 2)))),))</f>
        <v/>
      </c>
      <c r="V116" s="113" t="str">
        <f t="shared" ca="1" si="19"/>
        <v/>
      </c>
      <c r="W116" s="917" t="str">
        <f ca="1">IF(SUMPRODUCT(SUMIF(INDIRECT("'"&amp;O[O]&amp;"'!$a:$a"),$A116,INDIRECT("'"&amp;O[O]&amp;"'!"&amp;ADDRESS(1, COLUMN(U:U), 2)&amp;":"&amp;ADDRESS(1, COLUMN(U:U), 2))))=0, "", IFERROR(SUMPRODUCT(SUMIF(INDIRECT("'"&amp;O[O]&amp;"'!$a:$a"),$A116,INDIRECT("'"&amp;O[O]&amp;"'!"&amp;ADDRESS(1, COLUMN(U:U), 2)&amp;":"&amp;ADDRESS(1, COLUMN(U:U), 2)))),))</f>
        <v/>
      </c>
      <c r="X116" s="917" t="str">
        <f ca="1">IF(SUMPRODUCT(SUMIF(INDIRECT("'"&amp;O[O]&amp;"'!$a:$a"),$A116,INDIRECT("'"&amp;O[O]&amp;"'!"&amp;ADDRESS(1, COLUMN(V:V), 2)&amp;":"&amp;ADDRESS(1, COLUMN(V:V), 2))))=0, "", IFERROR(SUMPRODUCT(SUMIF(INDIRECT("'"&amp;O[O]&amp;"'!$a:$a"),$A116,INDIRECT("'"&amp;O[O]&amp;"'!"&amp;ADDRESS(1, COLUMN(V:V), 2)&amp;":"&amp;ADDRESS(1, COLUMN(V:V), 2)))),))</f>
        <v/>
      </c>
      <c r="Y116" s="917" t="str">
        <f ca="1">IF(SUMPRODUCT(SUMIF(INDIRECT("'"&amp;O[O]&amp;"'!$a:$a"),$A116,INDIRECT("'"&amp;O[O]&amp;"'!"&amp;ADDRESS(1, COLUMN(W:W), 2)&amp;":"&amp;ADDRESS(1, COLUMN(W:W), 2))))=0, "", IFERROR(SUMPRODUCT(SUMIF(INDIRECT("'"&amp;O[O]&amp;"'!$a:$a"),$A116,INDIRECT("'"&amp;O[O]&amp;"'!"&amp;ADDRESS(1, COLUMN(W:W), 2)&amp;":"&amp;ADDRESS(1, COLUMN(W:W), 2)))),))</f>
        <v/>
      </c>
      <c r="Z116" s="917" t="str">
        <f ca="1">IF(SUMPRODUCT(SUMIF(INDIRECT("'"&amp;O[O]&amp;"'!$a:$a"),$A116,INDIRECT("'"&amp;O[O]&amp;"'!"&amp;ADDRESS(1, COLUMN(X:X), 2)&amp;":"&amp;ADDRESS(1, COLUMN(X:X), 2))))=0, "", IFERROR(SUMPRODUCT(SUMIF(INDIRECT("'"&amp;O[O]&amp;"'!$a:$a"),$A116,INDIRECT("'"&amp;O[O]&amp;"'!"&amp;ADDRESS(1, COLUMN(X:X), 2)&amp;":"&amp;ADDRESS(1, COLUMN(X:X), 2)))),))</f>
        <v/>
      </c>
      <c r="AA116" s="917" t="str">
        <f ca="1">IF(SUMPRODUCT(SUMIF(INDIRECT("'"&amp;O[O]&amp;"'!$a:$a"),$A116,INDIRECT("'"&amp;O[O]&amp;"'!"&amp;ADDRESS(1, COLUMN(Y:Y), 2)&amp;":"&amp;ADDRESS(1, COLUMN(Y:Y), 2))))=0, "", IFERROR(SUMPRODUCT(SUMIF(INDIRECT("'"&amp;O[O]&amp;"'!$a:$a"),$A116,INDIRECT("'"&amp;O[O]&amp;"'!"&amp;ADDRESS(1, COLUMN(Y:Y), 2)&amp;":"&amp;ADDRESS(1, COLUMN(Y:Y), 2)))),))</f>
        <v/>
      </c>
      <c r="AB116" s="917" t="str">
        <f ca="1">IF(SUMPRODUCT(SUMIF(INDIRECT("'"&amp;O[O]&amp;"'!$a:$a"),$A116,INDIRECT("'"&amp;O[O]&amp;"'!"&amp;ADDRESS(1, COLUMN(Z:Z), 2)&amp;":"&amp;ADDRESS(1, COLUMN(Z:Z), 2))))=0, "", IFERROR(SUMPRODUCT(SUMIF(INDIRECT("'"&amp;O[O]&amp;"'!$a:$a"),$A116,INDIRECT("'"&amp;O[O]&amp;"'!"&amp;ADDRESS(1, COLUMN(Z:Z), 2)&amp;":"&amp;ADDRESS(1, COLUMN(Z:Z), 2)))),))</f>
        <v/>
      </c>
      <c r="AC116" s="917" t="str">
        <f ca="1">IF(SUMPRODUCT(SUMIF(INDIRECT("'"&amp;O[O]&amp;"'!$a:$a"),$A116,INDIRECT("'"&amp;O[O]&amp;"'!"&amp;ADDRESS(1, COLUMN(AA:AA), 2)&amp;":"&amp;ADDRESS(1, COLUMN(AA:AA), 2))))=0, "", IFERROR(SUMPRODUCT(SUMIF(INDIRECT("'"&amp;O[O]&amp;"'!$a:$a"),$A116,INDIRECT("'"&amp;O[O]&amp;"'!"&amp;ADDRESS(1, COLUMN(AA:AA), 2)&amp;":"&amp;ADDRESS(1, COLUMN(AA:AA), 2)))),))</f>
        <v/>
      </c>
      <c r="AD116" s="917" t="str">
        <f ca="1">IF(SUMPRODUCT(SUMIF(INDIRECT("'"&amp;O[O]&amp;"'!$a:$a"),$A116,INDIRECT("'"&amp;O[O]&amp;"'!"&amp;ADDRESS(1, COLUMN(AB:AB), 2)&amp;":"&amp;ADDRESS(1, COLUMN(AB:AB), 2))))=0, "", IFERROR(SUMPRODUCT(SUMIF(INDIRECT("'"&amp;O[O]&amp;"'!$a:$a"),$A116,INDIRECT("'"&amp;O[O]&amp;"'!"&amp;ADDRESS(1, COLUMN(AB:AB), 2)&amp;":"&amp;ADDRESS(1, COLUMN(AB:AB), 2)))),))</f>
        <v/>
      </c>
      <c r="AE116" s="917" t="str">
        <f ca="1">IF(SUMPRODUCT(SUMIF(INDIRECT("'"&amp;O[O]&amp;"'!$a:$a"),$A116,INDIRECT("'"&amp;O[O]&amp;"'!"&amp;ADDRESS(1, COLUMN(AC:AC), 2)&amp;":"&amp;ADDRESS(1, COLUMN(AC:AC), 2))))=0, "", IFERROR(SUMPRODUCT(SUMIF(INDIRECT("'"&amp;O[O]&amp;"'!$a:$a"),$A116,INDIRECT("'"&amp;O[O]&amp;"'!"&amp;ADDRESS(1, COLUMN(AC:AC), 2)&amp;":"&amp;ADDRESS(1, COLUMN(AC:AC), 2)))),))</f>
        <v/>
      </c>
      <c r="AF116" s="917" t="str">
        <f ca="1">IF(SUMPRODUCT(SUMIF(INDIRECT("'"&amp;O[O]&amp;"'!$a:$a"),$A116,INDIRECT("'"&amp;O[O]&amp;"'!"&amp;ADDRESS(1, COLUMN(AD:AD), 2)&amp;":"&amp;ADDRESS(1, COLUMN(AD:AD), 2))))=0, "", IFERROR(SUMPRODUCT(SUMIF(INDIRECT("'"&amp;O[O]&amp;"'!$a:$a"),$A116,INDIRECT("'"&amp;O[O]&amp;"'!"&amp;ADDRESS(1, COLUMN(AD:AD), 2)&amp;":"&amp;ADDRESS(1, COLUMN(AD:AD), 2)))),))</f>
        <v/>
      </c>
      <c r="AG116" s="917" t="str">
        <f ca="1">IF(SUMPRODUCT(SUMIF(INDIRECT("'"&amp;O[O]&amp;"'!$a:$a"),$A116,INDIRECT("'"&amp;O[O]&amp;"'!"&amp;ADDRESS(1, COLUMN(AE:AE), 2)&amp;":"&amp;ADDRESS(1, COLUMN(AE:AE), 2))))=0, "", IFERROR(SUMPRODUCT(SUMIF(INDIRECT("'"&amp;O[O]&amp;"'!$a:$a"),$A116,INDIRECT("'"&amp;O[O]&amp;"'!"&amp;ADDRESS(1, COLUMN(AE:AE), 2)&amp;":"&amp;ADDRESS(1, COLUMN(AE:AE), 2)))),))</f>
        <v/>
      </c>
      <c r="AH116" s="917" t="str">
        <f ca="1">IF(SUMPRODUCT(SUMIF(INDIRECT("'"&amp;O[O]&amp;"'!$a:$a"),$A116,INDIRECT("'"&amp;O[O]&amp;"'!"&amp;ADDRESS(1, COLUMN(AF:AF), 2)&amp;":"&amp;ADDRESS(1, COLUMN(AF:AF), 2))))=0, "", IFERROR(SUMPRODUCT(SUMIF(INDIRECT("'"&amp;O[O]&amp;"'!$a:$a"),$A116,INDIRECT("'"&amp;O[O]&amp;"'!"&amp;ADDRESS(1, COLUMN(AF:AF), 2)&amp;":"&amp;ADDRESS(1, COLUMN(AF:AF), 2)))),))</f>
        <v/>
      </c>
      <c r="AI116" s="917" t="str">
        <f ca="1">IF(SUMPRODUCT(SUMIF(INDIRECT("'"&amp;O[O]&amp;"'!$a:$a"),$A116,INDIRECT("'"&amp;O[O]&amp;"'!"&amp;ADDRESS(1, COLUMN(AG:AG), 2)&amp;":"&amp;ADDRESS(1, COLUMN(AG:AG), 2))))=0, "", IFERROR(SUMPRODUCT(SUMIF(INDIRECT("'"&amp;O[O]&amp;"'!$a:$a"),$A116,INDIRECT("'"&amp;O[O]&amp;"'!"&amp;ADDRESS(1, COLUMN(AG:AG), 2)&amp;":"&amp;ADDRESS(1, COLUMN(AG:AG), 2)))),))</f>
        <v/>
      </c>
      <c r="AJ116" s="917" t="str">
        <f ca="1">IF(SUMPRODUCT(SUMIF(INDIRECT("'"&amp;O[O]&amp;"'!$a:$a"),$A116,INDIRECT("'"&amp;O[O]&amp;"'!"&amp;ADDRESS(1, COLUMN(AH:AH), 2)&amp;":"&amp;ADDRESS(1, COLUMN(AH:AH), 2))))=0, "", IFERROR(SUMPRODUCT(SUMIF(INDIRECT("'"&amp;O[O]&amp;"'!$a:$a"),$A116,INDIRECT("'"&amp;O[O]&amp;"'!"&amp;ADDRESS(1, COLUMN(AH:AH), 2)&amp;":"&amp;ADDRESS(1, COLUMN(AH:AH), 2)))),))</f>
        <v/>
      </c>
      <c r="AK116" s="917" t="str">
        <f ca="1">IF(SUMPRODUCT(SUMIF(INDIRECT("'"&amp;O[O]&amp;"'!$a:$a"),$A116,INDIRECT("'"&amp;O[O]&amp;"'!"&amp;ADDRESS(1, COLUMN(AI:AI), 2)&amp;":"&amp;ADDRESS(1, COLUMN(AI:AI), 2))))=0, "", IFERROR(SUMPRODUCT(SUMIF(INDIRECT("'"&amp;O[O]&amp;"'!$a:$a"),$A116,INDIRECT("'"&amp;O[O]&amp;"'!"&amp;ADDRESS(1, COLUMN(AI:AI), 2)&amp;":"&amp;ADDRESS(1, COLUMN(AI:AI), 2)))),))</f>
        <v/>
      </c>
      <c r="AL116" s="919" t="str">
        <f ca="1">IF(SUMPRODUCT(SUMIF(INDIRECT("'"&amp;O[O]&amp;"'!$a:$a"),$A116,INDIRECT("'"&amp;O[O]&amp;"'!"&amp;ADDRESS(1, COLUMN(AJ:AJ), 2)&amp;":"&amp;ADDRESS(1, COLUMN(AJ:AJ), 2))))=0, "", IFERROR(SUMPRODUCT(SUMIF(INDIRECT("'"&amp;O[O]&amp;"'!$a:$a"),$A116,INDIRECT("'"&amp;O[O]&amp;"'!"&amp;ADDRESS(1, COLUMN(AJ:AJ), 2)&amp;":"&amp;ADDRESS(1, COLUMN(AJ:AJ), 2)))),))</f>
        <v/>
      </c>
    </row>
    <row r="117" spans="1:38" s="763" customFormat="1">
      <c r="A117" s="920" t="s">
        <v>70</v>
      </c>
      <c r="B117" s="921" t="s">
        <v>43</v>
      </c>
      <c r="C117" s="921"/>
      <c r="D117" s="921"/>
      <c r="E117" s="917" t="str">
        <f ca="1">IFERROR(IF(SUMPRODUCT(SUMIF(INDIRECT("'"&amp;O[O]&amp;"'!$a:$a"),$A117,INDIRECT("'"&amp;O[O]&amp;"'!"&amp;ADDRESS(1, COLUMN(F:F), 2)&amp;":"&amp;ADDRESS(1, COLUMN(F:F), 2))))=0, "", SUMPRODUCT(SUMIF(INDIRECT("'"&amp;O[O]&amp;"'!$a:$a"),$A117,INDIRECT("'"&amp;O[O]&amp;"'!"&amp;ADDRESS(1, COLUMN(F:F), 2)&amp;":"&amp;ADDRESS(1, COLUMN(F:F), 2))))),)</f>
        <v/>
      </c>
      <c r="F117" s="917">
        <f ca="1">IFERROR(IF(SUMPRODUCT(SUMIF(INDIRECT("'"&amp;O[O]&amp;"'!$a:$a"),$A117,INDIRECT("'"&amp;O[O]&amp;"'!"&amp;ADDRESS(1, COLUMN(G:G), 2)&amp;":"&amp;ADDRESS(1, COLUMN(G:G), 2))))=0, "", SUMPRODUCT(SUMIF(INDIRECT("'"&amp;O[O]&amp;"'!$a:$a"),$A117,INDIRECT("'"&amp;O[O]&amp;"'!"&amp;ADDRESS(1, COLUMN(G:G), 2)&amp;":"&amp;ADDRESS(1, COLUMN(G:G), 2))))),)</f>
        <v>80</v>
      </c>
      <c r="G117" s="914" t="str">
        <f t="shared" ca="1" si="18"/>
        <v/>
      </c>
      <c r="H117" s="917" t="str">
        <f ca="1">IFERROR(IF(SUMPRODUCT(SUMIF(INDIRECT("'"&amp;O[O]&amp;"'!$a:$a"),$A117,INDIRECT("'"&amp;O[O]&amp;"'!"&amp;ADDRESS(1, COLUMN(I:I), 2)&amp;":"&amp;ADDRESS(1, COLUMN(I:I), 2))))=0, "", SUMPRODUCT(SUMIF(INDIRECT("'"&amp;O[O]&amp;"'!$a:$a"),$A117,INDIRECT("'"&amp;O[O]&amp;"'!"&amp;ADDRESS(1, COLUMN(I:I), 2)&amp;":"&amp;ADDRESS(1, COLUMN(I:I), 2))))),)</f>
        <v/>
      </c>
      <c r="I117" s="917" t="str">
        <f ca="1">IFERROR(IF(SUMPRODUCT(SUMIF(INDIRECT("'"&amp;O[O]&amp;"'!$a:$a"),$A117,INDIRECT("'"&amp;O[O]&amp;"'!"&amp;ADDRESS(1, COLUMN(J:J), 2)&amp;":"&amp;ADDRESS(1, COLUMN(J:J), 2))))=0, "", SUMPRODUCT(SUMIF(INDIRECT("'"&amp;O[O]&amp;"'!$a:$a"),$A117,INDIRECT("'"&amp;O[O]&amp;"'!"&amp;ADDRESS(1, COLUMN(J:J), 2)&amp;":"&amp;ADDRESS(1, COLUMN(J:J), 2))))),)</f>
        <v/>
      </c>
      <c r="J117" s="917">
        <f ca="1">IFERROR(IF(SUMPRODUCT(SUMIF(INDIRECT("'"&amp;O[O]&amp;"'!$a:$a"),$A117,INDIRECT("'"&amp;O[O]&amp;"'!"&amp;ADDRESS(1, COLUMN(K:K), 2)&amp;":"&amp;ADDRESS(1, COLUMN(K:K), 2))))=0, "", SUMPRODUCT(SUMIF(INDIRECT("'"&amp;O[O]&amp;"'!$a:$a"),$A117,INDIRECT("'"&amp;O[O]&amp;"'!"&amp;ADDRESS(1, COLUMN(K:K), 2)&amp;":"&amp;ADDRESS(1, COLUMN(K:K), 2))))),)</f>
        <v>42</v>
      </c>
      <c r="K117" s="922" t="s">
        <v>776</v>
      </c>
      <c r="L117" s="922" t="s">
        <v>776</v>
      </c>
      <c r="M117" s="917" t="str">
        <f ca="1">IF(SUMPRODUCT(SUMIF(INDIRECT("'"&amp;O[O]&amp;"'!$a:$a"),$A117,INDIRECT("'"&amp;O[O]&amp;"'!"&amp;ADDRESS(1, COLUMN(L:L), 2)&amp;":"&amp;ADDRESS(1, COLUMN(L:L), 2))))=0, "", IFERROR(SUMPRODUCT(SUMIF(INDIRECT("'"&amp;O[O]&amp;"'!$a:$a"),$A117,INDIRECT("'"&amp;O[O]&amp;"'!"&amp;ADDRESS(1, COLUMN(L:L), 2)&amp;":"&amp;ADDRESS(1, COLUMN(L:L), 2)))),))</f>
        <v/>
      </c>
      <c r="N117" s="917" t="str">
        <f ca="1">IF(SUMPRODUCT(SUMIF(INDIRECT("'"&amp;O[O]&amp;"'!$a:$a"),$A117,INDIRECT("'"&amp;O[O]&amp;"'!"&amp;ADDRESS(1, COLUMN(M:M), 2)&amp;":"&amp;ADDRESS(1, COLUMN(M:M), 2))))=0, "", IFERROR(SUMPRODUCT(SUMIF(INDIRECT("'"&amp;O[O]&amp;"'!$a:$a"),$A117,INDIRECT("'"&amp;O[O]&amp;"'!"&amp;ADDRESS(1, COLUMN(M:M), 2)&amp;":"&amp;ADDRESS(1, COLUMN(M:M), 2)))),))</f>
        <v/>
      </c>
      <c r="O117" s="917">
        <f ca="1">IF(SUMPRODUCT(SUMIF(INDIRECT("'"&amp;O[O]&amp;"'!$a:$a"),$A117,INDIRECT("'"&amp;O[O]&amp;"'!"&amp;ADDRESS(1, COLUMN(N:N), 2)&amp;":"&amp;ADDRESS(1, COLUMN(N:N), 2))))=0, "", IFERROR(SUMPRODUCT(SUMIF(INDIRECT("'"&amp;O[O]&amp;"'!$a:$a"),$A117,INDIRECT("'"&amp;O[O]&amp;"'!"&amp;ADDRESS(1, COLUMN(N:N), 2)&amp;":"&amp;ADDRESS(1, COLUMN(N:N), 2)))),))</f>
        <v>4</v>
      </c>
      <c r="P117" s="917" t="str">
        <f ca="1">IF(SUMPRODUCT(SUMIF(INDIRECT("'"&amp;O[O]&amp;"'!$a:$a"),$A117,INDIRECT("'"&amp;O[O]&amp;"'!"&amp;ADDRESS(1, COLUMN(O:O), 2)&amp;":"&amp;ADDRESS(1, COLUMN(O:O), 2))))=0, "", IFERROR(SUMPRODUCT(SUMIF(INDIRECT("'"&amp;O[O]&amp;"'!$a:$a"),$A117,INDIRECT("'"&amp;O[O]&amp;"'!"&amp;ADDRESS(1, COLUMN(O:O), 2)&amp;":"&amp;ADDRESS(1, COLUMN(O:O), 2)))),))</f>
        <v/>
      </c>
      <c r="Q117" s="917" t="str">
        <f ca="1">IF(SUMPRODUCT(SUMIF(INDIRECT("'"&amp;O[O]&amp;"'!$a:$a"),$A117,INDIRECT("'"&amp;O[O]&amp;"'!"&amp;ADDRESS(1, COLUMN(P:P), 2)&amp;":"&amp;ADDRESS(1, COLUMN(P:P), 2))))=0, "", IFERROR(SUMPRODUCT(SUMIF(INDIRECT("'"&amp;O[O]&amp;"'!$a:$a"),$A117,INDIRECT("'"&amp;O[O]&amp;"'!"&amp;ADDRESS(1, COLUMN(P:P), 2)&amp;":"&amp;ADDRESS(1, COLUMN(P:P), 2)))),))</f>
        <v/>
      </c>
      <c r="R117" s="917">
        <f ca="1">IF(SUMPRODUCT(SUMIF(INDIRECT("'"&amp;O[O]&amp;"'!$a:$a"),$A117,INDIRECT("'"&amp;O[O]&amp;"'!"&amp;ADDRESS(1, COLUMN(Q:Q), 2)&amp;":"&amp;ADDRESS(1, COLUMN(Q:Q), 2))))=0, "", IFERROR(SUMPRODUCT(SUMIF(INDIRECT("'"&amp;O[O]&amp;"'!$a:$a"),$A117,INDIRECT("'"&amp;O[O]&amp;"'!"&amp;ADDRESS(1, COLUMN(Q:Q), 2)&amp;":"&amp;ADDRESS(1, COLUMN(Q:Q), 2)))),))</f>
        <v>34</v>
      </c>
      <c r="S117" s="917" t="str">
        <f ca="1">IF(SUMPRODUCT(SUMIF(INDIRECT("'"&amp;O[O]&amp;"'!$a:$a"),$A117,INDIRECT("'"&amp;O[O]&amp;"'!"&amp;ADDRESS(1, COLUMN(R:R), 2)&amp;":"&amp;ADDRESS(1, COLUMN(R:R), 2))))=0, "", IFERROR(SUMPRODUCT(SUMIF(INDIRECT("'"&amp;O[O]&amp;"'!$a:$a"),$A117,INDIRECT("'"&amp;O[O]&amp;"'!"&amp;ADDRESS(1, COLUMN(R:R), 2)&amp;":"&amp;ADDRESS(1, COLUMN(R:R), 2)))),))</f>
        <v/>
      </c>
      <c r="T117" s="917" t="str">
        <f ca="1">IF(SUMPRODUCT(SUMIF(INDIRECT("'"&amp;O[O]&amp;"'!$a:$a"),$A117,INDIRECT("'"&amp;O[O]&amp;"'!"&amp;ADDRESS(1, COLUMN(S:S), 2)&amp;":"&amp;ADDRESS(1, COLUMN(S:S), 2))))=0, "", IFERROR(SUMPRODUCT(SUMIF(INDIRECT("'"&amp;O[O]&amp;"'!$a:$a"),$A117,INDIRECT("'"&amp;O[O]&amp;"'!"&amp;ADDRESS(1, COLUMN(S:S), 2)&amp;":"&amp;ADDRESS(1, COLUMN(S:S), 2)))),))</f>
        <v/>
      </c>
      <c r="U117" s="917" t="str">
        <f ca="1">IF(SUMPRODUCT(SUMIF(INDIRECT("'"&amp;O[O]&amp;"'!$a:$a"),$A117,INDIRECT("'"&amp;O[O]&amp;"'!"&amp;ADDRESS(1, COLUMN(T:T), 2)&amp;":"&amp;ADDRESS(1, COLUMN(T:T), 2))))=0, "", IFERROR(SUMPRODUCT(SUMIF(INDIRECT("'"&amp;O[O]&amp;"'!$a:$a"),$A117,INDIRECT("'"&amp;O[O]&amp;"'!"&amp;ADDRESS(1, COLUMN(T:T), 2)&amp;":"&amp;ADDRESS(1, COLUMN(T:T), 2)))),))</f>
        <v/>
      </c>
      <c r="V117" s="113" t="str">
        <f t="shared" ca="1" si="19"/>
        <v/>
      </c>
      <c r="W117" s="917" t="str">
        <f ca="1">IF(SUMPRODUCT(SUMIF(INDIRECT("'"&amp;O[O]&amp;"'!$a:$a"),$A117,INDIRECT("'"&amp;O[O]&amp;"'!"&amp;ADDRESS(1, COLUMN(U:U), 2)&amp;":"&amp;ADDRESS(1, COLUMN(U:U), 2))))=0, "", IFERROR(SUMPRODUCT(SUMIF(INDIRECT("'"&amp;O[O]&amp;"'!$a:$a"),$A117,INDIRECT("'"&amp;O[O]&amp;"'!"&amp;ADDRESS(1, COLUMN(U:U), 2)&amp;":"&amp;ADDRESS(1, COLUMN(U:U), 2)))),))</f>
        <v/>
      </c>
      <c r="X117" s="917" t="str">
        <f ca="1">IF(SUMPRODUCT(SUMIF(INDIRECT("'"&amp;O[O]&amp;"'!$a:$a"),$A117,INDIRECT("'"&amp;O[O]&amp;"'!"&amp;ADDRESS(1, COLUMN(V:V), 2)&amp;":"&amp;ADDRESS(1, COLUMN(V:V), 2))))=0, "", IFERROR(SUMPRODUCT(SUMIF(INDIRECT("'"&amp;O[O]&amp;"'!$a:$a"),$A117,INDIRECT("'"&amp;O[O]&amp;"'!"&amp;ADDRESS(1, COLUMN(V:V), 2)&amp;":"&amp;ADDRESS(1, COLUMN(V:V), 2)))),))</f>
        <v/>
      </c>
      <c r="Y117" s="917" t="str">
        <f ca="1">IF(SUMPRODUCT(SUMIF(INDIRECT("'"&amp;O[O]&amp;"'!$a:$a"),$A117,INDIRECT("'"&amp;O[O]&amp;"'!"&amp;ADDRESS(1, COLUMN(W:W), 2)&amp;":"&amp;ADDRESS(1, COLUMN(W:W), 2))))=0, "", IFERROR(SUMPRODUCT(SUMIF(INDIRECT("'"&amp;O[O]&amp;"'!$a:$a"),$A117,INDIRECT("'"&amp;O[O]&amp;"'!"&amp;ADDRESS(1, COLUMN(W:W), 2)&amp;":"&amp;ADDRESS(1, COLUMN(W:W), 2)))),))</f>
        <v/>
      </c>
      <c r="Z117" s="917" t="str">
        <f ca="1">IF(SUMPRODUCT(SUMIF(INDIRECT("'"&amp;O[O]&amp;"'!$a:$a"),$A117,INDIRECT("'"&amp;O[O]&amp;"'!"&amp;ADDRESS(1, COLUMN(X:X), 2)&amp;":"&amp;ADDRESS(1, COLUMN(X:X), 2))))=0, "", IFERROR(SUMPRODUCT(SUMIF(INDIRECT("'"&amp;O[O]&amp;"'!$a:$a"),$A117,INDIRECT("'"&amp;O[O]&amp;"'!"&amp;ADDRESS(1, COLUMN(X:X), 2)&amp;":"&amp;ADDRESS(1, COLUMN(X:X), 2)))),))</f>
        <v/>
      </c>
      <c r="AA117" s="917" t="str">
        <f ca="1">IF(SUMPRODUCT(SUMIF(INDIRECT("'"&amp;O[O]&amp;"'!$a:$a"),$A117,INDIRECT("'"&amp;O[O]&amp;"'!"&amp;ADDRESS(1, COLUMN(Y:Y), 2)&amp;":"&amp;ADDRESS(1, COLUMN(Y:Y), 2))))=0, "", IFERROR(SUMPRODUCT(SUMIF(INDIRECT("'"&amp;O[O]&amp;"'!$a:$a"),$A117,INDIRECT("'"&amp;O[O]&amp;"'!"&amp;ADDRESS(1, COLUMN(Y:Y), 2)&amp;":"&amp;ADDRESS(1, COLUMN(Y:Y), 2)))),))</f>
        <v/>
      </c>
      <c r="AB117" s="917" t="str">
        <f ca="1">IF(SUMPRODUCT(SUMIF(INDIRECT("'"&amp;O[O]&amp;"'!$a:$a"),$A117,INDIRECT("'"&amp;O[O]&amp;"'!"&amp;ADDRESS(1, COLUMN(Z:Z), 2)&amp;":"&amp;ADDRESS(1, COLUMN(Z:Z), 2))))=0, "", IFERROR(SUMPRODUCT(SUMIF(INDIRECT("'"&amp;O[O]&amp;"'!$a:$a"),$A117,INDIRECT("'"&amp;O[O]&amp;"'!"&amp;ADDRESS(1, COLUMN(Z:Z), 2)&amp;":"&amp;ADDRESS(1, COLUMN(Z:Z), 2)))),))</f>
        <v/>
      </c>
      <c r="AC117" s="917" t="str">
        <f ca="1">IF(SUMPRODUCT(SUMIF(INDIRECT("'"&amp;O[O]&amp;"'!$a:$a"),$A117,INDIRECT("'"&amp;O[O]&amp;"'!"&amp;ADDRESS(1, COLUMN(AA:AA), 2)&amp;":"&amp;ADDRESS(1, COLUMN(AA:AA), 2))))=0, "", IFERROR(SUMPRODUCT(SUMIF(INDIRECT("'"&amp;O[O]&amp;"'!$a:$a"),$A117,INDIRECT("'"&amp;O[O]&amp;"'!"&amp;ADDRESS(1, COLUMN(AA:AA), 2)&amp;":"&amp;ADDRESS(1, COLUMN(AA:AA), 2)))),))</f>
        <v/>
      </c>
      <c r="AD117" s="917" t="str">
        <f ca="1">IF(SUMPRODUCT(SUMIF(INDIRECT("'"&amp;O[O]&amp;"'!$a:$a"),$A117,INDIRECT("'"&amp;O[O]&amp;"'!"&amp;ADDRESS(1, COLUMN(AB:AB), 2)&amp;":"&amp;ADDRESS(1, COLUMN(AB:AB), 2))))=0, "", IFERROR(SUMPRODUCT(SUMIF(INDIRECT("'"&amp;O[O]&amp;"'!$a:$a"),$A117,INDIRECT("'"&amp;O[O]&amp;"'!"&amp;ADDRESS(1, COLUMN(AB:AB), 2)&amp;":"&amp;ADDRESS(1, COLUMN(AB:AB), 2)))),))</f>
        <v/>
      </c>
      <c r="AE117" s="917" t="str">
        <f ca="1">IF(SUMPRODUCT(SUMIF(INDIRECT("'"&amp;O[O]&amp;"'!$a:$a"),$A117,INDIRECT("'"&amp;O[O]&amp;"'!"&amp;ADDRESS(1, COLUMN(AC:AC), 2)&amp;":"&amp;ADDRESS(1, COLUMN(AC:AC), 2))))=0, "", IFERROR(SUMPRODUCT(SUMIF(INDIRECT("'"&amp;O[O]&amp;"'!$a:$a"),$A117,INDIRECT("'"&amp;O[O]&amp;"'!"&amp;ADDRESS(1, COLUMN(AC:AC), 2)&amp;":"&amp;ADDRESS(1, COLUMN(AC:AC), 2)))),))</f>
        <v/>
      </c>
      <c r="AF117" s="917" t="str">
        <f ca="1">IF(SUMPRODUCT(SUMIF(INDIRECT("'"&amp;O[O]&amp;"'!$a:$a"),$A117,INDIRECT("'"&amp;O[O]&amp;"'!"&amp;ADDRESS(1, COLUMN(AD:AD), 2)&amp;":"&amp;ADDRESS(1, COLUMN(AD:AD), 2))))=0, "", IFERROR(SUMPRODUCT(SUMIF(INDIRECT("'"&amp;O[O]&amp;"'!$a:$a"),$A117,INDIRECT("'"&amp;O[O]&amp;"'!"&amp;ADDRESS(1, COLUMN(AD:AD), 2)&amp;":"&amp;ADDRESS(1, COLUMN(AD:AD), 2)))),))</f>
        <v/>
      </c>
      <c r="AG117" s="917">
        <f ca="1">IF(SUMPRODUCT(SUMIF(INDIRECT("'"&amp;O[O]&amp;"'!$a:$a"),$A117,INDIRECT("'"&amp;O[O]&amp;"'!"&amp;ADDRESS(1, COLUMN(AE:AE), 2)&amp;":"&amp;ADDRESS(1, COLUMN(AE:AE), 2))))=0, "", IFERROR(SUMPRODUCT(SUMIF(INDIRECT("'"&amp;O[O]&amp;"'!$a:$a"),$A117,INDIRECT("'"&amp;O[O]&amp;"'!"&amp;ADDRESS(1, COLUMN(AE:AE), 2)&amp;":"&amp;ADDRESS(1, COLUMN(AE:AE), 2)))),))</f>
        <v>4</v>
      </c>
      <c r="AH117" s="917" t="str">
        <f ca="1">IF(SUMPRODUCT(SUMIF(INDIRECT("'"&amp;O[O]&amp;"'!$a:$a"),$A117,INDIRECT("'"&amp;O[O]&amp;"'!"&amp;ADDRESS(1, COLUMN(AF:AF), 2)&amp;":"&amp;ADDRESS(1, COLUMN(AF:AF), 2))))=0, "", IFERROR(SUMPRODUCT(SUMIF(INDIRECT("'"&amp;O[O]&amp;"'!$a:$a"),$A117,INDIRECT("'"&amp;O[O]&amp;"'!"&amp;ADDRESS(1, COLUMN(AF:AF), 2)&amp;":"&amp;ADDRESS(1, COLUMN(AF:AF), 2)))),))</f>
        <v/>
      </c>
      <c r="AI117" s="917" t="str">
        <f ca="1">IF(SUMPRODUCT(SUMIF(INDIRECT("'"&amp;O[O]&amp;"'!$a:$a"),$A117,INDIRECT("'"&amp;O[O]&amp;"'!"&amp;ADDRESS(1, COLUMN(AG:AG), 2)&amp;":"&amp;ADDRESS(1, COLUMN(AG:AG), 2))))=0, "", IFERROR(SUMPRODUCT(SUMIF(INDIRECT("'"&amp;O[O]&amp;"'!$a:$a"),$A117,INDIRECT("'"&amp;O[O]&amp;"'!"&amp;ADDRESS(1, COLUMN(AG:AG), 2)&amp;":"&amp;ADDRESS(1, COLUMN(AG:AG), 2)))),))</f>
        <v/>
      </c>
      <c r="AJ117" s="917" t="str">
        <f ca="1">IF(SUMPRODUCT(SUMIF(INDIRECT("'"&amp;O[O]&amp;"'!$a:$a"),$A117,INDIRECT("'"&amp;O[O]&amp;"'!"&amp;ADDRESS(1, COLUMN(AH:AH), 2)&amp;":"&amp;ADDRESS(1, COLUMN(AH:AH), 2))))=0, "", IFERROR(SUMPRODUCT(SUMIF(INDIRECT("'"&amp;O[O]&amp;"'!$a:$a"),$A117,INDIRECT("'"&amp;O[O]&amp;"'!"&amp;ADDRESS(1, COLUMN(AH:AH), 2)&amp;":"&amp;ADDRESS(1, COLUMN(AH:AH), 2)))),))</f>
        <v/>
      </c>
      <c r="AK117" s="917" t="str">
        <f ca="1">IF(SUMPRODUCT(SUMIF(INDIRECT("'"&amp;O[O]&amp;"'!$a:$a"),$A117,INDIRECT("'"&amp;O[O]&amp;"'!"&amp;ADDRESS(1, COLUMN(AI:AI), 2)&amp;":"&amp;ADDRESS(1, COLUMN(AI:AI), 2))))=0, "", IFERROR(SUMPRODUCT(SUMIF(INDIRECT("'"&amp;O[O]&amp;"'!$a:$a"),$A117,INDIRECT("'"&amp;O[O]&amp;"'!"&amp;ADDRESS(1, COLUMN(AI:AI), 2)&amp;":"&amp;ADDRESS(1, COLUMN(AI:AI), 2)))),))</f>
        <v/>
      </c>
      <c r="AL117" s="919" t="str">
        <f ca="1">IF(SUMPRODUCT(SUMIF(INDIRECT("'"&amp;O[O]&amp;"'!$a:$a"),$A117,INDIRECT("'"&amp;O[O]&amp;"'!"&amp;ADDRESS(1, COLUMN(AJ:AJ), 2)&amp;":"&amp;ADDRESS(1, COLUMN(AJ:AJ), 2))))=0, "", IFERROR(SUMPRODUCT(SUMIF(INDIRECT("'"&amp;O[O]&amp;"'!$a:$a"),$A117,INDIRECT("'"&amp;O[O]&amp;"'!"&amp;ADDRESS(1, COLUMN(AJ:AJ), 2)&amp;":"&amp;ADDRESS(1, COLUMN(AJ:AJ), 2)))),))</f>
        <v/>
      </c>
    </row>
    <row r="118" spans="1:38" s="763" customFormat="1">
      <c r="A118" s="920" t="s">
        <v>619</v>
      </c>
      <c r="B118" s="921" t="s">
        <v>43</v>
      </c>
      <c r="C118" s="921"/>
      <c r="D118" s="921"/>
      <c r="E118" s="917" t="str">
        <f ca="1">IFERROR(IF(SUMPRODUCT(SUMIF(INDIRECT("'"&amp;O[O]&amp;"'!$a:$a"),$A118,INDIRECT("'"&amp;O[O]&amp;"'!"&amp;ADDRESS(1, COLUMN(F:F), 2)&amp;":"&amp;ADDRESS(1, COLUMN(F:F), 2))))=0, "", SUMPRODUCT(SUMIF(INDIRECT("'"&amp;O[O]&amp;"'!$a:$a"),$A118,INDIRECT("'"&amp;O[O]&amp;"'!"&amp;ADDRESS(1, COLUMN(F:F), 2)&amp;":"&amp;ADDRESS(1, COLUMN(F:F), 2))))),)</f>
        <v/>
      </c>
      <c r="F118" s="917" t="str">
        <f ca="1">IFERROR(IF(SUMPRODUCT(SUMIF(INDIRECT("'"&amp;O[O]&amp;"'!$a:$a"),$A118,INDIRECT("'"&amp;O[O]&amp;"'!"&amp;ADDRESS(1, COLUMN(G:G), 2)&amp;":"&amp;ADDRESS(1, COLUMN(G:G), 2))))=0, "", SUMPRODUCT(SUMIF(INDIRECT("'"&amp;O[O]&amp;"'!$a:$a"),$A118,INDIRECT("'"&amp;O[O]&amp;"'!"&amp;ADDRESS(1, COLUMN(G:G), 2)&amp;":"&amp;ADDRESS(1, COLUMN(G:G), 2))))),)</f>
        <v/>
      </c>
      <c r="G118" s="914">
        <f t="shared" ca="1" si="18"/>
        <v>5</v>
      </c>
      <c r="H118" s="917">
        <f ca="1">IFERROR(IF(SUMPRODUCT(SUMIF(INDIRECT("'"&amp;O[O]&amp;"'!$a:$a"),$A118,INDIRECT("'"&amp;O[O]&amp;"'!"&amp;ADDRESS(1, COLUMN(I:I), 2)&amp;":"&amp;ADDRESS(1, COLUMN(I:I), 2))))=0, "", SUMPRODUCT(SUMIF(INDIRECT("'"&amp;O[O]&amp;"'!$a:$a"),$A118,INDIRECT("'"&amp;O[O]&amp;"'!"&amp;ADDRESS(1, COLUMN(I:I), 2)&amp;":"&amp;ADDRESS(1, COLUMN(I:I), 2))))),)</f>
        <v>5</v>
      </c>
      <c r="I118" s="917" t="str">
        <f ca="1">IFERROR(IF(SUMPRODUCT(SUMIF(INDIRECT("'"&amp;O[O]&amp;"'!$a:$a"),$A118,INDIRECT("'"&amp;O[O]&amp;"'!"&amp;ADDRESS(1, COLUMN(J:J), 2)&amp;":"&amp;ADDRESS(1, COLUMN(J:J), 2))))=0, "", SUMPRODUCT(SUMIF(INDIRECT("'"&amp;O[O]&amp;"'!$a:$a"),$A118,INDIRECT("'"&amp;O[O]&amp;"'!"&amp;ADDRESS(1, COLUMN(J:J), 2)&amp;":"&amp;ADDRESS(1, COLUMN(J:J), 2))))),)</f>
        <v/>
      </c>
      <c r="J118" s="917">
        <f ca="1">IFERROR(IF(SUMPRODUCT(SUMIF(INDIRECT("'"&amp;O[O]&amp;"'!$a:$a"),$A118,INDIRECT("'"&amp;O[O]&amp;"'!"&amp;ADDRESS(1, COLUMN(K:K), 2)&amp;":"&amp;ADDRESS(1, COLUMN(K:K), 2))))=0, "", SUMPRODUCT(SUMIF(INDIRECT("'"&amp;O[O]&amp;"'!$a:$a"),$A118,INDIRECT("'"&amp;O[O]&amp;"'!"&amp;ADDRESS(1, COLUMN(K:K), 2)&amp;":"&amp;ADDRESS(1, COLUMN(K:K), 2))))),)</f>
        <v>4</v>
      </c>
      <c r="K118" s="922" t="s">
        <v>776</v>
      </c>
      <c r="L118" s="922" t="s">
        <v>776</v>
      </c>
      <c r="M118" s="917" t="str">
        <f ca="1">IF(SUMPRODUCT(SUMIF(INDIRECT("'"&amp;O[O]&amp;"'!$a:$a"),$A118,INDIRECT("'"&amp;O[O]&amp;"'!"&amp;ADDRESS(1, COLUMN(L:L), 2)&amp;":"&amp;ADDRESS(1, COLUMN(L:L), 2))))=0, "", IFERROR(SUMPRODUCT(SUMIF(INDIRECT("'"&amp;O[O]&amp;"'!$a:$a"),$A118,INDIRECT("'"&amp;O[O]&amp;"'!"&amp;ADDRESS(1, COLUMN(L:L), 2)&amp;":"&amp;ADDRESS(1, COLUMN(L:L), 2)))),))</f>
        <v/>
      </c>
      <c r="N118" s="917" t="str">
        <f ca="1">IF(SUMPRODUCT(SUMIF(INDIRECT("'"&amp;O[O]&amp;"'!$a:$a"),$A118,INDIRECT("'"&amp;O[O]&amp;"'!"&amp;ADDRESS(1, COLUMN(M:M), 2)&amp;":"&amp;ADDRESS(1, COLUMN(M:M), 2))))=0, "", IFERROR(SUMPRODUCT(SUMIF(INDIRECT("'"&amp;O[O]&amp;"'!$a:$a"),$A118,INDIRECT("'"&amp;O[O]&amp;"'!"&amp;ADDRESS(1, COLUMN(M:M), 2)&amp;":"&amp;ADDRESS(1, COLUMN(M:M), 2)))),))</f>
        <v/>
      </c>
      <c r="O118" s="917" t="str">
        <f ca="1">IF(SUMPRODUCT(SUMIF(INDIRECT("'"&amp;O[O]&amp;"'!$a:$a"),$A118,INDIRECT("'"&amp;O[O]&amp;"'!"&amp;ADDRESS(1, COLUMN(N:N), 2)&amp;":"&amp;ADDRESS(1, COLUMN(N:N), 2))))=0, "", IFERROR(SUMPRODUCT(SUMIF(INDIRECT("'"&amp;O[O]&amp;"'!$a:$a"),$A118,INDIRECT("'"&amp;O[O]&amp;"'!"&amp;ADDRESS(1, COLUMN(N:N), 2)&amp;":"&amp;ADDRESS(1, COLUMN(N:N), 2)))),))</f>
        <v/>
      </c>
      <c r="P118" s="917" t="str">
        <f ca="1">IF(SUMPRODUCT(SUMIF(INDIRECT("'"&amp;O[O]&amp;"'!$a:$a"),$A118,INDIRECT("'"&amp;O[O]&amp;"'!"&amp;ADDRESS(1, COLUMN(O:O), 2)&amp;":"&amp;ADDRESS(1, COLUMN(O:O), 2))))=0, "", IFERROR(SUMPRODUCT(SUMIF(INDIRECT("'"&amp;O[O]&amp;"'!$a:$a"),$A118,INDIRECT("'"&amp;O[O]&amp;"'!"&amp;ADDRESS(1, COLUMN(O:O), 2)&amp;":"&amp;ADDRESS(1, COLUMN(O:O), 2)))),))</f>
        <v/>
      </c>
      <c r="Q118" s="917" t="str">
        <f ca="1">IF(SUMPRODUCT(SUMIF(INDIRECT("'"&amp;O[O]&amp;"'!$a:$a"),$A118,INDIRECT("'"&amp;O[O]&amp;"'!"&amp;ADDRESS(1, COLUMN(P:P), 2)&amp;":"&amp;ADDRESS(1, COLUMN(P:P), 2))))=0, "", IFERROR(SUMPRODUCT(SUMIF(INDIRECT("'"&amp;O[O]&amp;"'!$a:$a"),$A118,INDIRECT("'"&amp;O[O]&amp;"'!"&amp;ADDRESS(1, COLUMN(P:P), 2)&amp;":"&amp;ADDRESS(1, COLUMN(P:P), 2)))),))</f>
        <v/>
      </c>
      <c r="R118" s="917" t="str">
        <f ca="1">IF(SUMPRODUCT(SUMIF(INDIRECT("'"&amp;O[O]&amp;"'!$a:$a"),$A118,INDIRECT("'"&amp;O[O]&amp;"'!"&amp;ADDRESS(1, COLUMN(Q:Q), 2)&amp;":"&amp;ADDRESS(1, COLUMN(Q:Q), 2))))=0, "", IFERROR(SUMPRODUCT(SUMIF(INDIRECT("'"&amp;O[O]&amp;"'!$a:$a"),$A118,INDIRECT("'"&amp;O[O]&amp;"'!"&amp;ADDRESS(1, COLUMN(Q:Q), 2)&amp;":"&amp;ADDRESS(1, COLUMN(Q:Q), 2)))),))</f>
        <v/>
      </c>
      <c r="S118" s="917" t="str">
        <f ca="1">IF(SUMPRODUCT(SUMIF(INDIRECT("'"&amp;O[O]&amp;"'!$a:$a"),$A118,INDIRECT("'"&amp;O[O]&amp;"'!"&amp;ADDRESS(1, COLUMN(R:R), 2)&amp;":"&amp;ADDRESS(1, COLUMN(R:R), 2))))=0, "", IFERROR(SUMPRODUCT(SUMIF(INDIRECT("'"&amp;O[O]&amp;"'!$a:$a"),$A118,INDIRECT("'"&amp;O[O]&amp;"'!"&amp;ADDRESS(1, COLUMN(R:R), 2)&amp;":"&amp;ADDRESS(1, COLUMN(R:R), 2)))),))</f>
        <v/>
      </c>
      <c r="T118" s="917" t="str">
        <f ca="1">IF(SUMPRODUCT(SUMIF(INDIRECT("'"&amp;O[O]&amp;"'!$a:$a"),$A118,INDIRECT("'"&amp;O[O]&amp;"'!"&amp;ADDRESS(1, COLUMN(S:S), 2)&amp;":"&amp;ADDRESS(1, COLUMN(S:S), 2))))=0, "", IFERROR(SUMPRODUCT(SUMIF(INDIRECT("'"&amp;O[O]&amp;"'!$a:$a"),$A118,INDIRECT("'"&amp;O[O]&amp;"'!"&amp;ADDRESS(1, COLUMN(S:S), 2)&amp;":"&amp;ADDRESS(1, COLUMN(S:S), 2)))),))</f>
        <v/>
      </c>
      <c r="U118" s="917" t="str">
        <f ca="1">IF(SUMPRODUCT(SUMIF(INDIRECT("'"&amp;O[O]&amp;"'!$a:$a"),$A118,INDIRECT("'"&amp;O[O]&amp;"'!"&amp;ADDRESS(1, COLUMN(T:T), 2)&amp;":"&amp;ADDRESS(1, COLUMN(T:T), 2))))=0, "", IFERROR(SUMPRODUCT(SUMIF(INDIRECT("'"&amp;O[O]&amp;"'!$a:$a"),$A118,INDIRECT("'"&amp;O[O]&amp;"'!"&amp;ADDRESS(1, COLUMN(T:T), 2)&amp;":"&amp;ADDRESS(1, COLUMN(T:T), 2)))),))</f>
        <v/>
      </c>
      <c r="V118" s="113" t="str">
        <f t="shared" ca="1" si="19"/>
        <v/>
      </c>
      <c r="W118" s="917" t="str">
        <f ca="1">IF(SUMPRODUCT(SUMIF(INDIRECT("'"&amp;O[O]&amp;"'!$a:$a"),$A118,INDIRECT("'"&amp;O[O]&amp;"'!"&amp;ADDRESS(1, COLUMN(U:U), 2)&amp;":"&amp;ADDRESS(1, COLUMN(U:U), 2))))=0, "", IFERROR(SUMPRODUCT(SUMIF(INDIRECT("'"&amp;O[O]&amp;"'!$a:$a"),$A118,INDIRECT("'"&amp;O[O]&amp;"'!"&amp;ADDRESS(1, COLUMN(U:U), 2)&amp;":"&amp;ADDRESS(1, COLUMN(U:U), 2)))),))</f>
        <v/>
      </c>
      <c r="X118" s="917" t="str">
        <f ca="1">IF(SUMPRODUCT(SUMIF(INDIRECT("'"&amp;O[O]&amp;"'!$a:$a"),$A118,INDIRECT("'"&amp;O[O]&amp;"'!"&amp;ADDRESS(1, COLUMN(V:V), 2)&amp;":"&amp;ADDRESS(1, COLUMN(V:V), 2))))=0, "", IFERROR(SUMPRODUCT(SUMIF(INDIRECT("'"&amp;O[O]&amp;"'!$a:$a"),$A118,INDIRECT("'"&amp;O[O]&amp;"'!"&amp;ADDRESS(1, COLUMN(V:V), 2)&amp;":"&amp;ADDRESS(1, COLUMN(V:V), 2)))),))</f>
        <v/>
      </c>
      <c r="Y118" s="917" t="str">
        <f ca="1">IF(SUMPRODUCT(SUMIF(INDIRECT("'"&amp;O[O]&amp;"'!$a:$a"),$A118,INDIRECT("'"&amp;O[O]&amp;"'!"&amp;ADDRESS(1, COLUMN(W:W), 2)&amp;":"&amp;ADDRESS(1, COLUMN(W:W), 2))))=0, "", IFERROR(SUMPRODUCT(SUMIF(INDIRECT("'"&amp;O[O]&amp;"'!$a:$a"),$A118,INDIRECT("'"&amp;O[O]&amp;"'!"&amp;ADDRESS(1, COLUMN(W:W), 2)&amp;":"&amp;ADDRESS(1, COLUMN(W:W), 2)))),))</f>
        <v/>
      </c>
      <c r="Z118" s="917" t="str">
        <f ca="1">IF(SUMPRODUCT(SUMIF(INDIRECT("'"&amp;O[O]&amp;"'!$a:$a"),$A118,INDIRECT("'"&amp;O[O]&amp;"'!"&amp;ADDRESS(1, COLUMN(X:X), 2)&amp;":"&amp;ADDRESS(1, COLUMN(X:X), 2))))=0, "", IFERROR(SUMPRODUCT(SUMIF(INDIRECT("'"&amp;O[O]&amp;"'!$a:$a"),$A118,INDIRECT("'"&amp;O[O]&amp;"'!"&amp;ADDRESS(1, COLUMN(X:X), 2)&amp;":"&amp;ADDRESS(1, COLUMN(X:X), 2)))),))</f>
        <v/>
      </c>
      <c r="AA118" s="917" t="str">
        <f ca="1">IF(SUMPRODUCT(SUMIF(INDIRECT("'"&amp;O[O]&amp;"'!$a:$a"),$A118,INDIRECT("'"&amp;O[O]&amp;"'!"&amp;ADDRESS(1, COLUMN(Y:Y), 2)&amp;":"&amp;ADDRESS(1, COLUMN(Y:Y), 2))))=0, "", IFERROR(SUMPRODUCT(SUMIF(INDIRECT("'"&amp;O[O]&amp;"'!$a:$a"),$A118,INDIRECT("'"&amp;O[O]&amp;"'!"&amp;ADDRESS(1, COLUMN(Y:Y), 2)&amp;":"&amp;ADDRESS(1, COLUMN(Y:Y), 2)))),))</f>
        <v/>
      </c>
      <c r="AB118" s="917" t="str">
        <f ca="1">IF(SUMPRODUCT(SUMIF(INDIRECT("'"&amp;O[O]&amp;"'!$a:$a"),$A118,INDIRECT("'"&amp;O[O]&amp;"'!"&amp;ADDRESS(1, COLUMN(Z:Z), 2)&amp;":"&amp;ADDRESS(1, COLUMN(Z:Z), 2))))=0, "", IFERROR(SUMPRODUCT(SUMIF(INDIRECT("'"&amp;O[O]&amp;"'!$a:$a"),$A118,INDIRECT("'"&amp;O[O]&amp;"'!"&amp;ADDRESS(1, COLUMN(Z:Z), 2)&amp;":"&amp;ADDRESS(1, COLUMN(Z:Z), 2)))),))</f>
        <v/>
      </c>
      <c r="AC118" s="917" t="str">
        <f ca="1">IF(SUMPRODUCT(SUMIF(INDIRECT("'"&amp;O[O]&amp;"'!$a:$a"),$A118,INDIRECT("'"&amp;O[O]&amp;"'!"&amp;ADDRESS(1, COLUMN(AA:AA), 2)&amp;":"&amp;ADDRESS(1, COLUMN(AA:AA), 2))))=0, "", IFERROR(SUMPRODUCT(SUMIF(INDIRECT("'"&amp;O[O]&amp;"'!$a:$a"),$A118,INDIRECT("'"&amp;O[O]&amp;"'!"&amp;ADDRESS(1, COLUMN(AA:AA), 2)&amp;":"&amp;ADDRESS(1, COLUMN(AA:AA), 2)))),))</f>
        <v/>
      </c>
      <c r="AD118" s="917" t="str">
        <f ca="1">IF(SUMPRODUCT(SUMIF(INDIRECT("'"&amp;O[O]&amp;"'!$a:$a"),$A118,INDIRECT("'"&amp;O[O]&amp;"'!"&amp;ADDRESS(1, COLUMN(AB:AB), 2)&amp;":"&amp;ADDRESS(1, COLUMN(AB:AB), 2))))=0, "", IFERROR(SUMPRODUCT(SUMIF(INDIRECT("'"&amp;O[O]&amp;"'!$a:$a"),$A118,INDIRECT("'"&amp;O[O]&amp;"'!"&amp;ADDRESS(1, COLUMN(AB:AB), 2)&amp;":"&amp;ADDRESS(1, COLUMN(AB:AB), 2)))),))</f>
        <v/>
      </c>
      <c r="AE118" s="917" t="str">
        <f ca="1">IF(SUMPRODUCT(SUMIF(INDIRECT("'"&amp;O[O]&amp;"'!$a:$a"),$A118,INDIRECT("'"&amp;O[O]&amp;"'!"&amp;ADDRESS(1, COLUMN(AC:AC), 2)&amp;":"&amp;ADDRESS(1, COLUMN(AC:AC), 2))))=0, "", IFERROR(SUMPRODUCT(SUMIF(INDIRECT("'"&amp;O[O]&amp;"'!$a:$a"),$A118,INDIRECT("'"&amp;O[O]&amp;"'!"&amp;ADDRESS(1, COLUMN(AC:AC), 2)&amp;":"&amp;ADDRESS(1, COLUMN(AC:AC), 2)))),))</f>
        <v/>
      </c>
      <c r="AF118" s="917" t="str">
        <f ca="1">IF(SUMPRODUCT(SUMIF(INDIRECT("'"&amp;O[O]&amp;"'!$a:$a"),$A118,INDIRECT("'"&amp;O[O]&amp;"'!"&amp;ADDRESS(1, COLUMN(AD:AD), 2)&amp;":"&amp;ADDRESS(1, COLUMN(AD:AD), 2))))=0, "", IFERROR(SUMPRODUCT(SUMIF(INDIRECT("'"&amp;O[O]&amp;"'!$a:$a"),$A118,INDIRECT("'"&amp;O[O]&amp;"'!"&amp;ADDRESS(1, COLUMN(AD:AD), 2)&amp;":"&amp;ADDRESS(1, COLUMN(AD:AD), 2)))),))</f>
        <v/>
      </c>
      <c r="AG118" s="917">
        <f ca="1">IF(SUMPRODUCT(SUMIF(INDIRECT("'"&amp;O[O]&amp;"'!$a:$a"),$A118,INDIRECT("'"&amp;O[O]&amp;"'!"&amp;ADDRESS(1, COLUMN(AE:AE), 2)&amp;":"&amp;ADDRESS(1, COLUMN(AE:AE), 2))))=0, "", IFERROR(SUMPRODUCT(SUMIF(INDIRECT("'"&amp;O[O]&amp;"'!$a:$a"),$A118,INDIRECT("'"&amp;O[O]&amp;"'!"&amp;ADDRESS(1, COLUMN(AE:AE), 2)&amp;":"&amp;ADDRESS(1, COLUMN(AE:AE), 2)))),))</f>
        <v>4</v>
      </c>
      <c r="AH118" s="917" t="str">
        <f ca="1">IF(SUMPRODUCT(SUMIF(INDIRECT("'"&amp;O[O]&amp;"'!$a:$a"),$A118,INDIRECT("'"&amp;O[O]&amp;"'!"&amp;ADDRESS(1, COLUMN(AF:AF), 2)&amp;":"&amp;ADDRESS(1, COLUMN(AF:AF), 2))))=0, "", IFERROR(SUMPRODUCT(SUMIF(INDIRECT("'"&amp;O[O]&amp;"'!$a:$a"),$A118,INDIRECT("'"&amp;O[O]&amp;"'!"&amp;ADDRESS(1, COLUMN(AF:AF), 2)&amp;":"&amp;ADDRESS(1, COLUMN(AF:AF), 2)))),))</f>
        <v/>
      </c>
      <c r="AI118" s="917" t="str">
        <f ca="1">IF(SUMPRODUCT(SUMIF(INDIRECT("'"&amp;O[O]&amp;"'!$a:$a"),$A118,INDIRECT("'"&amp;O[O]&amp;"'!"&amp;ADDRESS(1, COLUMN(AG:AG), 2)&amp;":"&amp;ADDRESS(1, COLUMN(AG:AG), 2))))=0, "", IFERROR(SUMPRODUCT(SUMIF(INDIRECT("'"&amp;O[O]&amp;"'!$a:$a"),$A118,INDIRECT("'"&amp;O[O]&amp;"'!"&amp;ADDRESS(1, COLUMN(AG:AG), 2)&amp;":"&amp;ADDRESS(1, COLUMN(AG:AG), 2)))),))</f>
        <v/>
      </c>
      <c r="AJ118" s="917" t="str">
        <f ca="1">IF(SUMPRODUCT(SUMIF(INDIRECT("'"&amp;O[O]&amp;"'!$a:$a"),$A118,INDIRECT("'"&amp;O[O]&amp;"'!"&amp;ADDRESS(1, COLUMN(AH:AH), 2)&amp;":"&amp;ADDRESS(1, COLUMN(AH:AH), 2))))=0, "", IFERROR(SUMPRODUCT(SUMIF(INDIRECT("'"&amp;O[O]&amp;"'!$a:$a"),$A118,INDIRECT("'"&amp;O[O]&amp;"'!"&amp;ADDRESS(1, COLUMN(AH:AH), 2)&amp;":"&amp;ADDRESS(1, COLUMN(AH:AH), 2)))),))</f>
        <v/>
      </c>
      <c r="AK118" s="917" t="str">
        <f ca="1">IF(SUMPRODUCT(SUMIF(INDIRECT("'"&amp;O[O]&amp;"'!$a:$a"),$A118,INDIRECT("'"&amp;O[O]&amp;"'!"&amp;ADDRESS(1, COLUMN(AI:AI), 2)&amp;":"&amp;ADDRESS(1, COLUMN(AI:AI), 2))))=0, "", IFERROR(SUMPRODUCT(SUMIF(INDIRECT("'"&amp;O[O]&amp;"'!$a:$a"),$A118,INDIRECT("'"&amp;O[O]&amp;"'!"&amp;ADDRESS(1, COLUMN(AI:AI), 2)&amp;":"&amp;ADDRESS(1, COLUMN(AI:AI), 2)))),))</f>
        <v/>
      </c>
      <c r="AL118" s="919" t="str">
        <f ca="1">IF(SUMPRODUCT(SUMIF(INDIRECT("'"&amp;O[O]&amp;"'!$a:$a"),$A118,INDIRECT("'"&amp;O[O]&amp;"'!"&amp;ADDRESS(1, COLUMN(AJ:AJ), 2)&amp;":"&amp;ADDRESS(1, COLUMN(AJ:AJ), 2))))=0, "", IFERROR(SUMPRODUCT(SUMIF(INDIRECT("'"&amp;O[O]&amp;"'!$a:$a"),$A118,INDIRECT("'"&amp;O[O]&amp;"'!"&amp;ADDRESS(1, COLUMN(AJ:AJ), 2)&amp;":"&amp;ADDRESS(1, COLUMN(AJ:AJ), 2)))),))</f>
        <v/>
      </c>
    </row>
    <row r="119" spans="1:38" s="763" customFormat="1">
      <c r="A119" s="920" t="s">
        <v>64</v>
      </c>
      <c r="B119" s="921" t="s">
        <v>43</v>
      </c>
      <c r="C119" s="921"/>
      <c r="D119" s="921"/>
      <c r="E119" s="917" t="str">
        <f ca="1">IFERROR(IF(SUMPRODUCT(SUMIF(INDIRECT("'"&amp;O[O]&amp;"'!$a:$a"),$A119,INDIRECT("'"&amp;O[O]&amp;"'!"&amp;ADDRESS(1, COLUMN(F:F), 2)&amp;":"&amp;ADDRESS(1, COLUMN(F:F), 2))))=0, "", SUMPRODUCT(SUMIF(INDIRECT("'"&amp;O[O]&amp;"'!$a:$a"),$A119,INDIRECT("'"&amp;O[O]&amp;"'!"&amp;ADDRESS(1, COLUMN(F:F), 2)&amp;":"&amp;ADDRESS(1, COLUMN(F:F), 2))))),)</f>
        <v/>
      </c>
      <c r="F119" s="917" t="str">
        <f ca="1">IFERROR(IF(SUMPRODUCT(SUMIF(INDIRECT("'"&amp;O[O]&amp;"'!$a:$a"),$A119,INDIRECT("'"&amp;O[O]&amp;"'!"&amp;ADDRESS(1, COLUMN(G:G), 2)&amp;":"&amp;ADDRESS(1, COLUMN(G:G), 2))))=0, "", SUMPRODUCT(SUMIF(INDIRECT("'"&amp;O[O]&amp;"'!$a:$a"),$A119,INDIRECT("'"&amp;O[O]&amp;"'!"&amp;ADDRESS(1, COLUMN(G:G), 2)&amp;":"&amp;ADDRESS(1, COLUMN(G:G), 2))))),)</f>
        <v/>
      </c>
      <c r="G119" s="914" t="str">
        <f t="shared" ca="1" si="18"/>
        <v/>
      </c>
      <c r="H119" s="917" t="str">
        <f ca="1">IFERROR(IF(SUMPRODUCT(SUMIF(INDIRECT("'"&amp;O[O]&amp;"'!$a:$a"),$A119,INDIRECT("'"&amp;O[O]&amp;"'!"&amp;ADDRESS(1, COLUMN(I:I), 2)&amp;":"&amp;ADDRESS(1, COLUMN(I:I), 2))))=0, "", SUMPRODUCT(SUMIF(INDIRECT("'"&amp;O[O]&amp;"'!$a:$a"),$A119,INDIRECT("'"&amp;O[O]&amp;"'!"&amp;ADDRESS(1, COLUMN(I:I), 2)&amp;":"&amp;ADDRESS(1, COLUMN(I:I), 2))))),)</f>
        <v/>
      </c>
      <c r="I119" s="917" t="str">
        <f ca="1">IFERROR(IF(SUMPRODUCT(SUMIF(INDIRECT("'"&amp;O[O]&amp;"'!$a:$a"),$A119,INDIRECT("'"&amp;O[O]&amp;"'!"&amp;ADDRESS(1, COLUMN(J:J), 2)&amp;":"&amp;ADDRESS(1, COLUMN(J:J), 2))))=0, "", SUMPRODUCT(SUMIF(INDIRECT("'"&amp;O[O]&amp;"'!$a:$a"),$A119,INDIRECT("'"&amp;O[O]&amp;"'!"&amp;ADDRESS(1, COLUMN(J:J), 2)&amp;":"&amp;ADDRESS(1, COLUMN(J:J), 2))))),)</f>
        <v/>
      </c>
      <c r="J119" s="917">
        <f ca="1">IFERROR(IF(SUMPRODUCT(SUMIF(INDIRECT("'"&amp;O[O]&amp;"'!$a:$a"),$A119,INDIRECT("'"&amp;O[O]&amp;"'!"&amp;ADDRESS(1, COLUMN(K:K), 2)&amp;":"&amp;ADDRESS(1, COLUMN(K:K), 2))))=0, "", SUMPRODUCT(SUMIF(INDIRECT("'"&amp;O[O]&amp;"'!$a:$a"),$A119,INDIRECT("'"&amp;O[O]&amp;"'!"&amp;ADDRESS(1, COLUMN(K:K), 2)&amp;":"&amp;ADDRESS(1, COLUMN(K:K), 2))))),)</f>
        <v>130</v>
      </c>
      <c r="K119" s="922" t="s">
        <v>776</v>
      </c>
      <c r="L119" s="922" t="s">
        <v>776</v>
      </c>
      <c r="M119" s="917" t="str">
        <f ca="1">IF(SUMPRODUCT(SUMIF(INDIRECT("'"&amp;O[O]&amp;"'!$a:$a"),$A119,INDIRECT("'"&amp;O[O]&amp;"'!"&amp;ADDRESS(1, COLUMN(L:L), 2)&amp;":"&amp;ADDRESS(1, COLUMN(L:L), 2))))=0, "", IFERROR(SUMPRODUCT(SUMIF(INDIRECT("'"&amp;O[O]&amp;"'!$a:$a"),$A119,INDIRECT("'"&amp;O[O]&amp;"'!"&amp;ADDRESS(1, COLUMN(L:L), 2)&amp;":"&amp;ADDRESS(1, COLUMN(L:L), 2)))),))</f>
        <v/>
      </c>
      <c r="N119" s="917" t="str">
        <f ca="1">IF(SUMPRODUCT(SUMIF(INDIRECT("'"&amp;O[O]&amp;"'!$a:$a"),$A119,INDIRECT("'"&amp;O[O]&amp;"'!"&amp;ADDRESS(1, COLUMN(M:M), 2)&amp;":"&amp;ADDRESS(1, COLUMN(M:M), 2))))=0, "", IFERROR(SUMPRODUCT(SUMIF(INDIRECT("'"&amp;O[O]&amp;"'!$a:$a"),$A119,INDIRECT("'"&amp;O[O]&amp;"'!"&amp;ADDRESS(1, COLUMN(M:M), 2)&amp;":"&amp;ADDRESS(1, COLUMN(M:M), 2)))),))</f>
        <v/>
      </c>
      <c r="O119" s="917" t="str">
        <f ca="1">IF(SUMPRODUCT(SUMIF(INDIRECT("'"&amp;O[O]&amp;"'!$a:$a"),$A119,INDIRECT("'"&amp;O[O]&amp;"'!"&amp;ADDRESS(1, COLUMN(N:N), 2)&amp;":"&amp;ADDRESS(1, COLUMN(N:N), 2))))=0, "", IFERROR(SUMPRODUCT(SUMIF(INDIRECT("'"&amp;O[O]&amp;"'!$a:$a"),$A119,INDIRECT("'"&amp;O[O]&amp;"'!"&amp;ADDRESS(1, COLUMN(N:N), 2)&amp;":"&amp;ADDRESS(1, COLUMN(N:N), 2)))),))</f>
        <v/>
      </c>
      <c r="P119" s="917" t="str">
        <f ca="1">IF(SUMPRODUCT(SUMIF(INDIRECT("'"&amp;O[O]&amp;"'!$a:$a"),$A119,INDIRECT("'"&amp;O[O]&amp;"'!"&amp;ADDRESS(1, COLUMN(O:O), 2)&amp;":"&amp;ADDRESS(1, COLUMN(O:O), 2))))=0, "", IFERROR(SUMPRODUCT(SUMIF(INDIRECT("'"&amp;O[O]&amp;"'!$a:$a"),$A119,INDIRECT("'"&amp;O[O]&amp;"'!"&amp;ADDRESS(1, COLUMN(O:O), 2)&amp;":"&amp;ADDRESS(1, COLUMN(O:O), 2)))),))</f>
        <v/>
      </c>
      <c r="Q119" s="917" t="str">
        <f ca="1">IF(SUMPRODUCT(SUMIF(INDIRECT("'"&amp;O[O]&amp;"'!$a:$a"),$A119,INDIRECT("'"&amp;O[O]&amp;"'!"&amp;ADDRESS(1, COLUMN(P:P), 2)&amp;":"&amp;ADDRESS(1, COLUMN(P:P), 2))))=0, "", IFERROR(SUMPRODUCT(SUMIF(INDIRECT("'"&amp;O[O]&amp;"'!$a:$a"),$A119,INDIRECT("'"&amp;O[O]&amp;"'!"&amp;ADDRESS(1, COLUMN(P:P), 2)&amp;":"&amp;ADDRESS(1, COLUMN(P:P), 2)))),))</f>
        <v/>
      </c>
      <c r="R119" s="917" t="str">
        <f ca="1">IF(SUMPRODUCT(SUMIF(INDIRECT("'"&amp;O[O]&amp;"'!$a:$a"),$A119,INDIRECT("'"&amp;O[O]&amp;"'!"&amp;ADDRESS(1, COLUMN(Q:Q), 2)&amp;":"&amp;ADDRESS(1, COLUMN(Q:Q), 2))))=0, "", IFERROR(SUMPRODUCT(SUMIF(INDIRECT("'"&amp;O[O]&amp;"'!$a:$a"),$A119,INDIRECT("'"&amp;O[O]&amp;"'!"&amp;ADDRESS(1, COLUMN(Q:Q), 2)&amp;":"&amp;ADDRESS(1, COLUMN(Q:Q), 2)))),))</f>
        <v/>
      </c>
      <c r="S119" s="917" t="str">
        <f ca="1">IF(SUMPRODUCT(SUMIF(INDIRECT("'"&amp;O[O]&amp;"'!$a:$a"),$A119,INDIRECT("'"&amp;O[O]&amp;"'!"&amp;ADDRESS(1, COLUMN(R:R), 2)&amp;":"&amp;ADDRESS(1, COLUMN(R:R), 2))))=0, "", IFERROR(SUMPRODUCT(SUMIF(INDIRECT("'"&amp;O[O]&amp;"'!$a:$a"),$A119,INDIRECT("'"&amp;O[O]&amp;"'!"&amp;ADDRESS(1, COLUMN(R:R), 2)&amp;":"&amp;ADDRESS(1, COLUMN(R:R), 2)))),))</f>
        <v/>
      </c>
      <c r="T119" s="917" t="str">
        <f ca="1">IF(SUMPRODUCT(SUMIF(INDIRECT("'"&amp;O[O]&amp;"'!$a:$a"),$A119,INDIRECT("'"&amp;O[O]&amp;"'!"&amp;ADDRESS(1, COLUMN(S:S), 2)&amp;":"&amp;ADDRESS(1, COLUMN(S:S), 2))))=0, "", IFERROR(SUMPRODUCT(SUMIF(INDIRECT("'"&amp;O[O]&amp;"'!$a:$a"),$A119,INDIRECT("'"&amp;O[O]&amp;"'!"&amp;ADDRESS(1, COLUMN(S:S), 2)&amp;":"&amp;ADDRESS(1, COLUMN(S:S), 2)))),))</f>
        <v/>
      </c>
      <c r="U119" s="917" t="str">
        <f ca="1">IF(SUMPRODUCT(SUMIF(INDIRECT("'"&amp;O[O]&amp;"'!$a:$a"),$A119,INDIRECT("'"&amp;O[O]&amp;"'!"&amp;ADDRESS(1, COLUMN(T:T), 2)&amp;":"&amp;ADDRESS(1, COLUMN(T:T), 2))))=0, "", IFERROR(SUMPRODUCT(SUMIF(INDIRECT("'"&amp;O[O]&amp;"'!$a:$a"),$A119,INDIRECT("'"&amp;O[O]&amp;"'!"&amp;ADDRESS(1, COLUMN(T:T), 2)&amp;":"&amp;ADDRESS(1, COLUMN(T:T), 2)))),))</f>
        <v/>
      </c>
      <c r="V119" s="113" t="str">
        <f t="shared" ca="1" si="19"/>
        <v/>
      </c>
      <c r="W119" s="917" t="str">
        <f ca="1">IF(SUMPRODUCT(SUMIF(INDIRECT("'"&amp;O[O]&amp;"'!$a:$a"),$A119,INDIRECT("'"&amp;O[O]&amp;"'!"&amp;ADDRESS(1, COLUMN(U:U), 2)&amp;":"&amp;ADDRESS(1, COLUMN(U:U), 2))))=0, "", IFERROR(SUMPRODUCT(SUMIF(INDIRECT("'"&amp;O[O]&amp;"'!$a:$a"),$A119,INDIRECT("'"&amp;O[O]&amp;"'!"&amp;ADDRESS(1, COLUMN(U:U), 2)&amp;":"&amp;ADDRESS(1, COLUMN(U:U), 2)))),))</f>
        <v/>
      </c>
      <c r="X119" s="917" t="str">
        <f ca="1">IF(SUMPRODUCT(SUMIF(INDIRECT("'"&amp;O[O]&amp;"'!$a:$a"),$A119,INDIRECT("'"&amp;O[O]&amp;"'!"&amp;ADDRESS(1, COLUMN(V:V), 2)&amp;":"&amp;ADDRESS(1, COLUMN(V:V), 2))))=0, "", IFERROR(SUMPRODUCT(SUMIF(INDIRECT("'"&amp;O[O]&amp;"'!$a:$a"),$A119,INDIRECT("'"&amp;O[O]&amp;"'!"&amp;ADDRESS(1, COLUMN(V:V), 2)&amp;":"&amp;ADDRESS(1, COLUMN(V:V), 2)))),))</f>
        <v/>
      </c>
      <c r="Y119" s="917" t="str">
        <f ca="1">IF(SUMPRODUCT(SUMIF(INDIRECT("'"&amp;O[O]&amp;"'!$a:$a"),$A119,INDIRECT("'"&amp;O[O]&amp;"'!"&amp;ADDRESS(1, COLUMN(W:W), 2)&amp;":"&amp;ADDRESS(1, COLUMN(W:W), 2))))=0, "", IFERROR(SUMPRODUCT(SUMIF(INDIRECT("'"&amp;O[O]&amp;"'!$a:$a"),$A119,INDIRECT("'"&amp;O[O]&amp;"'!"&amp;ADDRESS(1, COLUMN(W:W), 2)&amp;":"&amp;ADDRESS(1, COLUMN(W:W), 2)))),))</f>
        <v/>
      </c>
      <c r="Z119" s="917" t="str">
        <f ca="1">IF(SUMPRODUCT(SUMIF(INDIRECT("'"&amp;O[O]&amp;"'!$a:$a"),$A119,INDIRECT("'"&amp;O[O]&amp;"'!"&amp;ADDRESS(1, COLUMN(X:X), 2)&amp;":"&amp;ADDRESS(1, COLUMN(X:X), 2))))=0, "", IFERROR(SUMPRODUCT(SUMIF(INDIRECT("'"&amp;O[O]&amp;"'!$a:$a"),$A119,INDIRECT("'"&amp;O[O]&amp;"'!"&amp;ADDRESS(1, COLUMN(X:X), 2)&amp;":"&amp;ADDRESS(1, COLUMN(X:X), 2)))),))</f>
        <v/>
      </c>
      <c r="AA119" s="917" t="str">
        <f ca="1">IF(SUMPRODUCT(SUMIF(INDIRECT("'"&amp;O[O]&amp;"'!$a:$a"),$A119,INDIRECT("'"&amp;O[O]&amp;"'!"&amp;ADDRESS(1, COLUMN(Y:Y), 2)&amp;":"&amp;ADDRESS(1, COLUMN(Y:Y), 2))))=0, "", IFERROR(SUMPRODUCT(SUMIF(INDIRECT("'"&amp;O[O]&amp;"'!$a:$a"),$A119,INDIRECT("'"&amp;O[O]&amp;"'!"&amp;ADDRESS(1, COLUMN(Y:Y), 2)&amp;":"&amp;ADDRESS(1, COLUMN(Y:Y), 2)))),))</f>
        <v/>
      </c>
      <c r="AB119" s="917" t="str">
        <f ca="1">IF(SUMPRODUCT(SUMIF(INDIRECT("'"&amp;O[O]&amp;"'!$a:$a"),$A119,INDIRECT("'"&amp;O[O]&amp;"'!"&amp;ADDRESS(1, COLUMN(Z:Z), 2)&amp;":"&amp;ADDRESS(1, COLUMN(Z:Z), 2))))=0, "", IFERROR(SUMPRODUCT(SUMIF(INDIRECT("'"&amp;O[O]&amp;"'!$a:$a"),$A119,INDIRECT("'"&amp;O[O]&amp;"'!"&amp;ADDRESS(1, COLUMN(Z:Z), 2)&amp;":"&amp;ADDRESS(1, COLUMN(Z:Z), 2)))),))</f>
        <v/>
      </c>
      <c r="AC119" s="917" t="str">
        <f ca="1">IF(SUMPRODUCT(SUMIF(INDIRECT("'"&amp;O[O]&amp;"'!$a:$a"),$A119,INDIRECT("'"&amp;O[O]&amp;"'!"&amp;ADDRESS(1, COLUMN(AA:AA), 2)&amp;":"&amp;ADDRESS(1, COLUMN(AA:AA), 2))))=0, "", IFERROR(SUMPRODUCT(SUMIF(INDIRECT("'"&amp;O[O]&amp;"'!$a:$a"),$A119,INDIRECT("'"&amp;O[O]&amp;"'!"&amp;ADDRESS(1, COLUMN(AA:AA), 2)&amp;":"&amp;ADDRESS(1, COLUMN(AA:AA), 2)))),))</f>
        <v/>
      </c>
      <c r="AD119" s="917" t="str">
        <f ca="1">IF(SUMPRODUCT(SUMIF(INDIRECT("'"&amp;O[O]&amp;"'!$a:$a"),$A119,INDIRECT("'"&amp;O[O]&amp;"'!"&amp;ADDRESS(1, COLUMN(AB:AB), 2)&amp;":"&amp;ADDRESS(1, COLUMN(AB:AB), 2))))=0, "", IFERROR(SUMPRODUCT(SUMIF(INDIRECT("'"&amp;O[O]&amp;"'!$a:$a"),$A119,INDIRECT("'"&amp;O[O]&amp;"'!"&amp;ADDRESS(1, COLUMN(AB:AB), 2)&amp;":"&amp;ADDRESS(1, COLUMN(AB:AB), 2)))),))</f>
        <v/>
      </c>
      <c r="AE119" s="917">
        <f ca="1">IF(SUMPRODUCT(SUMIF(INDIRECT("'"&amp;O[O]&amp;"'!$a:$a"),$A119,INDIRECT("'"&amp;O[O]&amp;"'!"&amp;ADDRESS(1, COLUMN(AC:AC), 2)&amp;":"&amp;ADDRESS(1, COLUMN(AC:AC), 2))))=0, "", IFERROR(SUMPRODUCT(SUMIF(INDIRECT("'"&amp;O[O]&amp;"'!$a:$a"),$A119,INDIRECT("'"&amp;O[O]&amp;"'!"&amp;ADDRESS(1, COLUMN(AC:AC), 2)&amp;":"&amp;ADDRESS(1, COLUMN(AC:AC), 2)))),))</f>
        <v>130</v>
      </c>
      <c r="AF119" s="917" t="str">
        <f ca="1">IF(SUMPRODUCT(SUMIF(INDIRECT("'"&amp;O[O]&amp;"'!$a:$a"),$A119,INDIRECT("'"&amp;O[O]&amp;"'!"&amp;ADDRESS(1, COLUMN(AD:AD), 2)&amp;":"&amp;ADDRESS(1, COLUMN(AD:AD), 2))))=0, "", IFERROR(SUMPRODUCT(SUMIF(INDIRECT("'"&amp;O[O]&amp;"'!$a:$a"),$A119,INDIRECT("'"&amp;O[O]&amp;"'!"&amp;ADDRESS(1, COLUMN(AD:AD), 2)&amp;":"&amp;ADDRESS(1, COLUMN(AD:AD), 2)))),))</f>
        <v/>
      </c>
      <c r="AG119" s="917" t="str">
        <f ca="1">IF(SUMPRODUCT(SUMIF(INDIRECT("'"&amp;O[O]&amp;"'!$a:$a"),$A119,INDIRECT("'"&amp;O[O]&amp;"'!"&amp;ADDRESS(1, COLUMN(AE:AE), 2)&amp;":"&amp;ADDRESS(1, COLUMN(AE:AE), 2))))=0, "", IFERROR(SUMPRODUCT(SUMIF(INDIRECT("'"&amp;O[O]&amp;"'!$a:$a"),$A119,INDIRECT("'"&amp;O[O]&amp;"'!"&amp;ADDRESS(1, COLUMN(AE:AE), 2)&amp;":"&amp;ADDRESS(1, COLUMN(AE:AE), 2)))),))</f>
        <v/>
      </c>
      <c r="AH119" s="917" t="str">
        <f ca="1">IF(SUMPRODUCT(SUMIF(INDIRECT("'"&amp;O[O]&amp;"'!$a:$a"),$A119,INDIRECT("'"&amp;O[O]&amp;"'!"&amp;ADDRESS(1, COLUMN(AF:AF), 2)&amp;":"&amp;ADDRESS(1, COLUMN(AF:AF), 2))))=0, "", IFERROR(SUMPRODUCT(SUMIF(INDIRECT("'"&amp;O[O]&amp;"'!$a:$a"),$A119,INDIRECT("'"&amp;O[O]&amp;"'!"&amp;ADDRESS(1, COLUMN(AF:AF), 2)&amp;":"&amp;ADDRESS(1, COLUMN(AF:AF), 2)))),))</f>
        <v/>
      </c>
      <c r="AI119" s="917" t="str">
        <f ca="1">IF(SUMPRODUCT(SUMIF(INDIRECT("'"&amp;O[O]&amp;"'!$a:$a"),$A119,INDIRECT("'"&amp;O[O]&amp;"'!"&amp;ADDRESS(1, COLUMN(AG:AG), 2)&amp;":"&amp;ADDRESS(1, COLUMN(AG:AG), 2))))=0, "", IFERROR(SUMPRODUCT(SUMIF(INDIRECT("'"&amp;O[O]&amp;"'!$a:$a"),$A119,INDIRECT("'"&amp;O[O]&amp;"'!"&amp;ADDRESS(1, COLUMN(AG:AG), 2)&amp;":"&amp;ADDRESS(1, COLUMN(AG:AG), 2)))),))</f>
        <v/>
      </c>
      <c r="AJ119" s="917" t="str">
        <f ca="1">IF(SUMPRODUCT(SUMIF(INDIRECT("'"&amp;O[O]&amp;"'!$a:$a"),$A119,INDIRECT("'"&amp;O[O]&amp;"'!"&amp;ADDRESS(1, COLUMN(AH:AH), 2)&amp;":"&amp;ADDRESS(1, COLUMN(AH:AH), 2))))=0, "", IFERROR(SUMPRODUCT(SUMIF(INDIRECT("'"&amp;O[O]&amp;"'!$a:$a"),$A119,INDIRECT("'"&amp;O[O]&amp;"'!"&amp;ADDRESS(1, COLUMN(AH:AH), 2)&amp;":"&amp;ADDRESS(1, COLUMN(AH:AH), 2)))),))</f>
        <v/>
      </c>
      <c r="AK119" s="917" t="str">
        <f ca="1">IF(SUMPRODUCT(SUMIF(INDIRECT("'"&amp;O[O]&amp;"'!$a:$a"),$A119,INDIRECT("'"&amp;O[O]&amp;"'!"&amp;ADDRESS(1, COLUMN(AI:AI), 2)&amp;":"&amp;ADDRESS(1, COLUMN(AI:AI), 2))))=0, "", IFERROR(SUMPRODUCT(SUMIF(INDIRECT("'"&amp;O[O]&amp;"'!$a:$a"),$A119,INDIRECT("'"&amp;O[O]&amp;"'!"&amp;ADDRESS(1, COLUMN(AI:AI), 2)&amp;":"&amp;ADDRESS(1, COLUMN(AI:AI), 2)))),))</f>
        <v/>
      </c>
      <c r="AL119" s="919" t="str">
        <f ca="1">IF(SUMPRODUCT(SUMIF(INDIRECT("'"&amp;O[O]&amp;"'!$a:$a"),$A119,INDIRECT("'"&amp;O[O]&amp;"'!"&amp;ADDRESS(1, COLUMN(AJ:AJ), 2)&amp;":"&amp;ADDRESS(1, COLUMN(AJ:AJ), 2))))=0, "", IFERROR(SUMPRODUCT(SUMIF(INDIRECT("'"&amp;O[O]&amp;"'!$a:$a"),$A119,INDIRECT("'"&amp;O[O]&amp;"'!"&amp;ADDRESS(1, COLUMN(AJ:AJ), 2)&amp;":"&amp;ADDRESS(1, COLUMN(AJ:AJ), 2)))),))</f>
        <v/>
      </c>
    </row>
    <row r="120" spans="1:38" s="763" customFormat="1">
      <c r="A120" s="920" t="s">
        <v>97</v>
      </c>
      <c r="B120" s="921" t="s">
        <v>43</v>
      </c>
      <c r="C120" s="921"/>
      <c r="D120" s="921"/>
      <c r="E120" s="917" t="str">
        <f ca="1">IFERROR(IF(SUMPRODUCT(SUMIF(INDIRECT("'"&amp;O[O]&amp;"'!$a:$a"),$A120,INDIRECT("'"&amp;O[O]&amp;"'!"&amp;ADDRESS(1, COLUMN(F:F), 2)&amp;":"&amp;ADDRESS(1, COLUMN(F:F), 2))))=0, "", SUMPRODUCT(SUMIF(INDIRECT("'"&amp;O[O]&amp;"'!$a:$a"),$A120,INDIRECT("'"&amp;O[O]&amp;"'!"&amp;ADDRESS(1, COLUMN(F:F), 2)&amp;":"&amp;ADDRESS(1, COLUMN(F:F), 2))))),)</f>
        <v/>
      </c>
      <c r="F120" s="917" t="str">
        <f ca="1">IFERROR(IF(SUMPRODUCT(SUMIF(INDIRECT("'"&amp;O[O]&amp;"'!$a:$a"),$A120,INDIRECT("'"&amp;O[O]&amp;"'!"&amp;ADDRESS(1, COLUMN(G:G), 2)&amp;":"&amp;ADDRESS(1, COLUMN(G:G), 2))))=0, "", SUMPRODUCT(SUMIF(INDIRECT("'"&amp;O[O]&amp;"'!$a:$a"),$A120,INDIRECT("'"&amp;O[O]&amp;"'!"&amp;ADDRESS(1, COLUMN(G:G), 2)&amp;":"&amp;ADDRESS(1, COLUMN(G:G), 2))))),)</f>
        <v/>
      </c>
      <c r="G120" s="914">
        <f t="shared" ca="1" si="18"/>
        <v>31</v>
      </c>
      <c r="H120" s="917" t="str">
        <f ca="1">IFERROR(IF(SUMPRODUCT(SUMIF(INDIRECT("'"&amp;O[O]&amp;"'!$a:$a"),$A120,INDIRECT("'"&amp;O[O]&amp;"'!"&amp;ADDRESS(1, COLUMN(I:I), 2)&amp;":"&amp;ADDRESS(1, COLUMN(I:I), 2))))=0, "", SUMPRODUCT(SUMIF(INDIRECT("'"&amp;O[O]&amp;"'!$a:$a"),$A120,INDIRECT("'"&amp;O[O]&amp;"'!"&amp;ADDRESS(1, COLUMN(I:I), 2)&amp;":"&amp;ADDRESS(1, COLUMN(I:I), 2))))),)</f>
        <v/>
      </c>
      <c r="I120" s="917">
        <f ca="1">IFERROR(IF(SUMPRODUCT(SUMIF(INDIRECT("'"&amp;O[O]&amp;"'!$a:$a"),$A120,INDIRECT("'"&amp;O[O]&amp;"'!"&amp;ADDRESS(1, COLUMN(J:J), 2)&amp;":"&amp;ADDRESS(1, COLUMN(J:J), 2))))=0, "", SUMPRODUCT(SUMIF(INDIRECT("'"&amp;O[O]&amp;"'!$a:$a"),$A120,INDIRECT("'"&amp;O[O]&amp;"'!"&amp;ADDRESS(1, COLUMN(J:J), 2)&amp;":"&amp;ADDRESS(1, COLUMN(J:J), 2))))),)</f>
        <v>31</v>
      </c>
      <c r="J120" s="917">
        <f ca="1">IFERROR(IF(SUMPRODUCT(SUMIF(INDIRECT("'"&amp;O[O]&amp;"'!$a:$a"),$A120,INDIRECT("'"&amp;O[O]&amp;"'!"&amp;ADDRESS(1, COLUMN(K:K), 2)&amp;":"&amp;ADDRESS(1, COLUMN(K:K), 2))))=0, "", SUMPRODUCT(SUMIF(INDIRECT("'"&amp;O[O]&amp;"'!$a:$a"),$A120,INDIRECT("'"&amp;O[O]&amp;"'!"&amp;ADDRESS(1, COLUMN(K:K), 2)&amp;":"&amp;ADDRESS(1, COLUMN(K:K), 2))))),)</f>
        <v>3</v>
      </c>
      <c r="K120" s="922" t="s">
        <v>776</v>
      </c>
      <c r="L120" s="922" t="s">
        <v>776</v>
      </c>
      <c r="M120" s="917" t="str">
        <f ca="1">IF(SUMPRODUCT(SUMIF(INDIRECT("'"&amp;O[O]&amp;"'!$a:$a"),$A120,INDIRECT("'"&amp;O[O]&amp;"'!"&amp;ADDRESS(1, COLUMN(L:L), 2)&amp;":"&amp;ADDRESS(1, COLUMN(L:L), 2))))=0, "", IFERROR(SUMPRODUCT(SUMIF(INDIRECT("'"&amp;O[O]&amp;"'!$a:$a"),$A120,INDIRECT("'"&amp;O[O]&amp;"'!"&amp;ADDRESS(1, COLUMN(L:L), 2)&amp;":"&amp;ADDRESS(1, COLUMN(L:L), 2)))),))</f>
        <v/>
      </c>
      <c r="N120" s="917" t="str">
        <f ca="1">IF(SUMPRODUCT(SUMIF(INDIRECT("'"&amp;O[O]&amp;"'!$a:$a"),$A120,INDIRECT("'"&amp;O[O]&amp;"'!"&amp;ADDRESS(1, COLUMN(M:M), 2)&amp;":"&amp;ADDRESS(1, COLUMN(M:M), 2))))=0, "", IFERROR(SUMPRODUCT(SUMIF(INDIRECT("'"&amp;O[O]&amp;"'!$a:$a"),$A120,INDIRECT("'"&amp;O[O]&amp;"'!"&amp;ADDRESS(1, COLUMN(M:M), 2)&amp;":"&amp;ADDRESS(1, COLUMN(M:M), 2)))),))</f>
        <v/>
      </c>
      <c r="O120" s="917" t="str">
        <f ca="1">IF(SUMPRODUCT(SUMIF(INDIRECT("'"&amp;O[O]&amp;"'!$a:$a"),$A120,INDIRECT("'"&amp;O[O]&amp;"'!"&amp;ADDRESS(1, COLUMN(N:N), 2)&amp;":"&amp;ADDRESS(1, COLUMN(N:N), 2))))=0, "", IFERROR(SUMPRODUCT(SUMIF(INDIRECT("'"&amp;O[O]&amp;"'!$a:$a"),$A120,INDIRECT("'"&amp;O[O]&amp;"'!"&amp;ADDRESS(1, COLUMN(N:N), 2)&amp;":"&amp;ADDRESS(1, COLUMN(N:N), 2)))),))</f>
        <v/>
      </c>
      <c r="P120" s="917" t="str">
        <f ca="1">IF(SUMPRODUCT(SUMIF(INDIRECT("'"&amp;O[O]&amp;"'!$a:$a"),$A120,INDIRECT("'"&amp;O[O]&amp;"'!"&amp;ADDRESS(1, COLUMN(O:O), 2)&amp;":"&amp;ADDRESS(1, COLUMN(O:O), 2))))=0, "", IFERROR(SUMPRODUCT(SUMIF(INDIRECT("'"&amp;O[O]&amp;"'!$a:$a"),$A120,INDIRECT("'"&amp;O[O]&amp;"'!"&amp;ADDRESS(1, COLUMN(O:O), 2)&amp;":"&amp;ADDRESS(1, COLUMN(O:O), 2)))),))</f>
        <v/>
      </c>
      <c r="Q120" s="917" t="str">
        <f ca="1">IF(SUMPRODUCT(SUMIF(INDIRECT("'"&amp;O[O]&amp;"'!$a:$a"),$A120,INDIRECT("'"&amp;O[O]&amp;"'!"&amp;ADDRESS(1, COLUMN(P:P), 2)&amp;":"&amp;ADDRESS(1, COLUMN(P:P), 2))))=0, "", IFERROR(SUMPRODUCT(SUMIF(INDIRECT("'"&amp;O[O]&amp;"'!$a:$a"),$A120,INDIRECT("'"&amp;O[O]&amp;"'!"&amp;ADDRESS(1, COLUMN(P:P), 2)&amp;":"&amp;ADDRESS(1, COLUMN(P:P), 2)))),))</f>
        <v/>
      </c>
      <c r="R120" s="917">
        <f ca="1">IF(SUMPRODUCT(SUMIF(INDIRECT("'"&amp;O[O]&amp;"'!$a:$a"),$A120,INDIRECT("'"&amp;O[O]&amp;"'!"&amp;ADDRESS(1, COLUMN(Q:Q), 2)&amp;":"&amp;ADDRESS(1, COLUMN(Q:Q), 2))))=0, "", IFERROR(SUMPRODUCT(SUMIF(INDIRECT("'"&amp;O[O]&amp;"'!$a:$a"),$A120,INDIRECT("'"&amp;O[O]&amp;"'!"&amp;ADDRESS(1, COLUMN(Q:Q), 2)&amp;":"&amp;ADDRESS(1, COLUMN(Q:Q), 2)))),))</f>
        <v>1</v>
      </c>
      <c r="S120" s="917" t="str">
        <f ca="1">IF(SUMPRODUCT(SUMIF(INDIRECT("'"&amp;O[O]&amp;"'!$a:$a"),$A120,INDIRECT("'"&amp;O[O]&amp;"'!"&amp;ADDRESS(1, COLUMN(R:R), 2)&amp;":"&amp;ADDRESS(1, COLUMN(R:R), 2))))=0, "", IFERROR(SUMPRODUCT(SUMIF(INDIRECT("'"&amp;O[O]&amp;"'!$a:$a"),$A120,INDIRECT("'"&amp;O[O]&amp;"'!"&amp;ADDRESS(1, COLUMN(R:R), 2)&amp;":"&amp;ADDRESS(1, COLUMN(R:R), 2)))),))</f>
        <v/>
      </c>
      <c r="T120" s="917" t="str">
        <f ca="1">IF(SUMPRODUCT(SUMIF(INDIRECT("'"&amp;O[O]&amp;"'!$a:$a"),$A120,INDIRECT("'"&amp;O[O]&amp;"'!"&amp;ADDRESS(1, COLUMN(S:S), 2)&amp;":"&amp;ADDRESS(1, COLUMN(S:S), 2))))=0, "", IFERROR(SUMPRODUCT(SUMIF(INDIRECT("'"&amp;O[O]&amp;"'!$a:$a"),$A120,INDIRECT("'"&amp;O[O]&amp;"'!"&amp;ADDRESS(1, COLUMN(S:S), 2)&amp;":"&amp;ADDRESS(1, COLUMN(S:S), 2)))),))</f>
        <v/>
      </c>
      <c r="U120" s="917" t="str">
        <f ca="1">IF(SUMPRODUCT(SUMIF(INDIRECT("'"&amp;O[O]&amp;"'!$a:$a"),$A120,INDIRECT("'"&amp;O[O]&amp;"'!"&amp;ADDRESS(1, COLUMN(T:T), 2)&amp;":"&amp;ADDRESS(1, COLUMN(T:T), 2))))=0, "", IFERROR(SUMPRODUCT(SUMIF(INDIRECT("'"&amp;O[O]&amp;"'!$a:$a"),$A120,INDIRECT("'"&amp;O[O]&amp;"'!"&amp;ADDRESS(1, COLUMN(T:T), 2)&amp;":"&amp;ADDRESS(1, COLUMN(T:T), 2)))),))</f>
        <v/>
      </c>
      <c r="V120" s="113" t="str">
        <f t="shared" ca="1" si="19"/>
        <v/>
      </c>
      <c r="W120" s="917" t="str">
        <f ca="1">IF(SUMPRODUCT(SUMIF(INDIRECT("'"&amp;O[O]&amp;"'!$a:$a"),$A120,INDIRECT("'"&amp;O[O]&amp;"'!"&amp;ADDRESS(1, COLUMN(U:U), 2)&amp;":"&amp;ADDRESS(1, COLUMN(U:U), 2))))=0, "", IFERROR(SUMPRODUCT(SUMIF(INDIRECT("'"&amp;O[O]&amp;"'!$a:$a"),$A120,INDIRECT("'"&amp;O[O]&amp;"'!"&amp;ADDRESS(1, COLUMN(U:U), 2)&amp;":"&amp;ADDRESS(1, COLUMN(U:U), 2)))),))</f>
        <v/>
      </c>
      <c r="X120" s="917" t="str">
        <f ca="1">IF(SUMPRODUCT(SUMIF(INDIRECT("'"&amp;O[O]&amp;"'!$a:$a"),$A120,INDIRECT("'"&amp;O[O]&amp;"'!"&amp;ADDRESS(1, COLUMN(V:V), 2)&amp;":"&amp;ADDRESS(1, COLUMN(V:V), 2))))=0, "", IFERROR(SUMPRODUCT(SUMIF(INDIRECT("'"&amp;O[O]&amp;"'!$a:$a"),$A120,INDIRECT("'"&amp;O[O]&amp;"'!"&amp;ADDRESS(1, COLUMN(V:V), 2)&amp;":"&amp;ADDRESS(1, COLUMN(V:V), 2)))),))</f>
        <v/>
      </c>
      <c r="Y120" s="917" t="str">
        <f ca="1">IF(SUMPRODUCT(SUMIF(INDIRECT("'"&amp;O[O]&amp;"'!$a:$a"),$A120,INDIRECT("'"&amp;O[O]&amp;"'!"&amp;ADDRESS(1, COLUMN(W:W), 2)&amp;":"&amp;ADDRESS(1, COLUMN(W:W), 2))))=0, "", IFERROR(SUMPRODUCT(SUMIF(INDIRECT("'"&amp;O[O]&amp;"'!$a:$a"),$A120,INDIRECT("'"&amp;O[O]&amp;"'!"&amp;ADDRESS(1, COLUMN(W:W), 2)&amp;":"&amp;ADDRESS(1, COLUMN(W:W), 2)))),))</f>
        <v/>
      </c>
      <c r="Z120" s="917" t="str">
        <f ca="1">IF(SUMPRODUCT(SUMIF(INDIRECT("'"&amp;O[O]&amp;"'!$a:$a"),$A120,INDIRECT("'"&amp;O[O]&amp;"'!"&amp;ADDRESS(1, COLUMN(X:X), 2)&amp;":"&amp;ADDRESS(1, COLUMN(X:X), 2))))=0, "", IFERROR(SUMPRODUCT(SUMIF(INDIRECT("'"&amp;O[O]&amp;"'!$a:$a"),$A120,INDIRECT("'"&amp;O[O]&amp;"'!"&amp;ADDRESS(1, COLUMN(X:X), 2)&amp;":"&amp;ADDRESS(1, COLUMN(X:X), 2)))),))</f>
        <v/>
      </c>
      <c r="AA120" s="917" t="str">
        <f ca="1">IF(SUMPRODUCT(SUMIF(INDIRECT("'"&amp;O[O]&amp;"'!$a:$a"),$A120,INDIRECT("'"&amp;O[O]&amp;"'!"&amp;ADDRESS(1, COLUMN(Y:Y), 2)&amp;":"&amp;ADDRESS(1, COLUMN(Y:Y), 2))))=0, "", IFERROR(SUMPRODUCT(SUMIF(INDIRECT("'"&amp;O[O]&amp;"'!$a:$a"),$A120,INDIRECT("'"&amp;O[O]&amp;"'!"&amp;ADDRESS(1, COLUMN(Y:Y), 2)&amp;":"&amp;ADDRESS(1, COLUMN(Y:Y), 2)))),))</f>
        <v/>
      </c>
      <c r="AB120" s="917" t="str">
        <f ca="1">IF(SUMPRODUCT(SUMIF(INDIRECT("'"&amp;O[O]&amp;"'!$a:$a"),$A120,INDIRECT("'"&amp;O[O]&amp;"'!"&amp;ADDRESS(1, COLUMN(Z:Z), 2)&amp;":"&amp;ADDRESS(1, COLUMN(Z:Z), 2))))=0, "", IFERROR(SUMPRODUCT(SUMIF(INDIRECT("'"&amp;O[O]&amp;"'!$a:$a"),$A120,INDIRECT("'"&amp;O[O]&amp;"'!"&amp;ADDRESS(1, COLUMN(Z:Z), 2)&amp;":"&amp;ADDRESS(1, COLUMN(Z:Z), 2)))),))</f>
        <v/>
      </c>
      <c r="AC120" s="917" t="str">
        <f ca="1">IF(SUMPRODUCT(SUMIF(INDIRECT("'"&amp;O[O]&amp;"'!$a:$a"),$A120,INDIRECT("'"&amp;O[O]&amp;"'!"&amp;ADDRESS(1, COLUMN(AA:AA), 2)&amp;":"&amp;ADDRESS(1, COLUMN(AA:AA), 2))))=0, "", IFERROR(SUMPRODUCT(SUMIF(INDIRECT("'"&amp;O[O]&amp;"'!$a:$a"),$A120,INDIRECT("'"&amp;O[O]&amp;"'!"&amp;ADDRESS(1, COLUMN(AA:AA), 2)&amp;":"&amp;ADDRESS(1, COLUMN(AA:AA), 2)))),))</f>
        <v/>
      </c>
      <c r="AD120" s="917" t="str">
        <f ca="1">IF(SUMPRODUCT(SUMIF(INDIRECT("'"&amp;O[O]&amp;"'!$a:$a"),$A120,INDIRECT("'"&amp;O[O]&amp;"'!"&amp;ADDRESS(1, COLUMN(AB:AB), 2)&amp;":"&amp;ADDRESS(1, COLUMN(AB:AB), 2))))=0, "", IFERROR(SUMPRODUCT(SUMIF(INDIRECT("'"&amp;O[O]&amp;"'!$a:$a"),$A120,INDIRECT("'"&amp;O[O]&amp;"'!"&amp;ADDRESS(1, COLUMN(AB:AB), 2)&amp;":"&amp;ADDRESS(1, COLUMN(AB:AB), 2)))),))</f>
        <v/>
      </c>
      <c r="AE120" s="917">
        <f ca="1">IF(SUMPRODUCT(SUMIF(INDIRECT("'"&amp;O[O]&amp;"'!$a:$a"),$A120,INDIRECT("'"&amp;O[O]&amp;"'!"&amp;ADDRESS(1, COLUMN(AC:AC), 2)&amp;":"&amp;ADDRESS(1, COLUMN(AC:AC), 2))))=0, "", IFERROR(SUMPRODUCT(SUMIF(INDIRECT("'"&amp;O[O]&amp;"'!$a:$a"),$A120,INDIRECT("'"&amp;O[O]&amp;"'!"&amp;ADDRESS(1, COLUMN(AC:AC), 2)&amp;":"&amp;ADDRESS(1, COLUMN(AC:AC), 2)))),))</f>
        <v>1</v>
      </c>
      <c r="AF120" s="917" t="str">
        <f ca="1">IF(SUMPRODUCT(SUMIF(INDIRECT("'"&amp;O[O]&amp;"'!$a:$a"),$A120,INDIRECT("'"&amp;O[O]&amp;"'!"&amp;ADDRESS(1, COLUMN(AD:AD), 2)&amp;":"&amp;ADDRESS(1, COLUMN(AD:AD), 2))))=0, "", IFERROR(SUMPRODUCT(SUMIF(INDIRECT("'"&amp;O[O]&amp;"'!$a:$a"),$A120,INDIRECT("'"&amp;O[O]&amp;"'!"&amp;ADDRESS(1, COLUMN(AD:AD), 2)&amp;":"&amp;ADDRESS(1, COLUMN(AD:AD), 2)))),))</f>
        <v/>
      </c>
      <c r="AG120" s="917">
        <f ca="1">IF(SUMPRODUCT(SUMIF(INDIRECT("'"&amp;O[O]&amp;"'!$a:$a"),$A120,INDIRECT("'"&amp;O[O]&amp;"'!"&amp;ADDRESS(1, COLUMN(AE:AE), 2)&amp;":"&amp;ADDRESS(1, COLUMN(AE:AE), 2))))=0, "", IFERROR(SUMPRODUCT(SUMIF(INDIRECT("'"&amp;O[O]&amp;"'!$a:$a"),$A120,INDIRECT("'"&amp;O[O]&amp;"'!"&amp;ADDRESS(1, COLUMN(AE:AE), 2)&amp;":"&amp;ADDRESS(1, COLUMN(AE:AE), 2)))),))</f>
        <v>1</v>
      </c>
      <c r="AH120" s="917" t="str">
        <f ca="1">IF(SUMPRODUCT(SUMIF(INDIRECT("'"&amp;O[O]&amp;"'!$a:$a"),$A120,INDIRECT("'"&amp;O[O]&amp;"'!"&amp;ADDRESS(1, COLUMN(AF:AF), 2)&amp;":"&amp;ADDRESS(1, COLUMN(AF:AF), 2))))=0, "", IFERROR(SUMPRODUCT(SUMIF(INDIRECT("'"&amp;O[O]&amp;"'!$a:$a"),$A120,INDIRECT("'"&amp;O[O]&amp;"'!"&amp;ADDRESS(1, COLUMN(AF:AF), 2)&amp;":"&amp;ADDRESS(1, COLUMN(AF:AF), 2)))),))</f>
        <v/>
      </c>
      <c r="AI120" s="917" t="str">
        <f ca="1">IF(SUMPRODUCT(SUMIF(INDIRECT("'"&amp;O[O]&amp;"'!$a:$a"),$A120,INDIRECT("'"&amp;O[O]&amp;"'!"&amp;ADDRESS(1, COLUMN(AG:AG), 2)&amp;":"&amp;ADDRESS(1, COLUMN(AG:AG), 2))))=0, "", IFERROR(SUMPRODUCT(SUMIF(INDIRECT("'"&amp;O[O]&amp;"'!$a:$a"),$A120,INDIRECT("'"&amp;O[O]&amp;"'!"&amp;ADDRESS(1, COLUMN(AG:AG), 2)&amp;":"&amp;ADDRESS(1, COLUMN(AG:AG), 2)))),))</f>
        <v/>
      </c>
      <c r="AJ120" s="917" t="str">
        <f ca="1">IF(SUMPRODUCT(SUMIF(INDIRECT("'"&amp;O[O]&amp;"'!$a:$a"),$A120,INDIRECT("'"&amp;O[O]&amp;"'!"&amp;ADDRESS(1, COLUMN(AH:AH), 2)&amp;":"&amp;ADDRESS(1, COLUMN(AH:AH), 2))))=0, "", IFERROR(SUMPRODUCT(SUMIF(INDIRECT("'"&amp;O[O]&amp;"'!$a:$a"),$A120,INDIRECT("'"&amp;O[O]&amp;"'!"&amp;ADDRESS(1, COLUMN(AH:AH), 2)&amp;":"&amp;ADDRESS(1, COLUMN(AH:AH), 2)))),))</f>
        <v/>
      </c>
      <c r="AK120" s="917" t="str">
        <f ca="1">IF(SUMPRODUCT(SUMIF(INDIRECT("'"&amp;O[O]&amp;"'!$a:$a"),$A120,INDIRECT("'"&amp;O[O]&amp;"'!"&amp;ADDRESS(1, COLUMN(AI:AI), 2)&amp;":"&amp;ADDRESS(1, COLUMN(AI:AI), 2))))=0, "", IFERROR(SUMPRODUCT(SUMIF(INDIRECT("'"&amp;O[O]&amp;"'!$a:$a"),$A120,INDIRECT("'"&amp;O[O]&amp;"'!"&amp;ADDRESS(1, COLUMN(AI:AI), 2)&amp;":"&amp;ADDRESS(1, COLUMN(AI:AI), 2)))),))</f>
        <v/>
      </c>
      <c r="AL120" s="919" t="str">
        <f ca="1">IF(SUMPRODUCT(SUMIF(INDIRECT("'"&amp;O[O]&amp;"'!$a:$a"),$A120,INDIRECT("'"&amp;O[O]&amp;"'!"&amp;ADDRESS(1, COLUMN(AJ:AJ), 2)&amp;":"&amp;ADDRESS(1, COLUMN(AJ:AJ), 2))))=0, "", IFERROR(SUMPRODUCT(SUMIF(INDIRECT("'"&amp;O[O]&amp;"'!$a:$a"),$A120,INDIRECT("'"&amp;O[O]&amp;"'!"&amp;ADDRESS(1, COLUMN(AJ:AJ), 2)&amp;":"&amp;ADDRESS(1, COLUMN(AJ:AJ), 2)))),))</f>
        <v/>
      </c>
    </row>
    <row r="121" spans="1:38" s="763" customFormat="1">
      <c r="A121" s="920" t="s">
        <v>780</v>
      </c>
      <c r="B121" s="921" t="s">
        <v>43</v>
      </c>
      <c r="C121" s="921"/>
      <c r="D121" s="921"/>
      <c r="E121" s="917" t="str">
        <f ca="1">IFERROR(IF(SUMPRODUCT(SUMIF(INDIRECT("'"&amp;O[O]&amp;"'!$a:$a"),$A121,INDIRECT("'"&amp;O[O]&amp;"'!"&amp;ADDRESS(1, COLUMN(F:F), 2)&amp;":"&amp;ADDRESS(1, COLUMN(F:F), 2))))=0, "", SUMPRODUCT(SUMIF(INDIRECT("'"&amp;O[O]&amp;"'!$a:$a"),$A121,INDIRECT("'"&amp;O[O]&amp;"'!"&amp;ADDRESS(1, COLUMN(F:F), 2)&amp;":"&amp;ADDRESS(1, COLUMN(F:F), 2))))),)</f>
        <v/>
      </c>
      <c r="F121" s="917" t="str">
        <f ca="1">IFERROR(IF(SUMPRODUCT(SUMIF(INDIRECT("'"&amp;O[O]&amp;"'!$a:$a"),$A121,INDIRECT("'"&amp;O[O]&amp;"'!"&amp;ADDRESS(1, COLUMN(G:G), 2)&amp;":"&amp;ADDRESS(1, COLUMN(G:G), 2))))=0, "", SUMPRODUCT(SUMIF(INDIRECT("'"&amp;O[O]&amp;"'!$a:$a"),$A121,INDIRECT("'"&amp;O[O]&amp;"'!"&amp;ADDRESS(1, COLUMN(G:G), 2)&amp;":"&amp;ADDRESS(1, COLUMN(G:G), 2))))),)</f>
        <v/>
      </c>
      <c r="G121" s="914">
        <f t="shared" ca="1" si="18"/>
        <v>48</v>
      </c>
      <c r="H121" s="917" t="str">
        <f ca="1">IFERROR(IF(SUMPRODUCT(SUMIF(INDIRECT("'"&amp;O[O]&amp;"'!$a:$a"),$A121,INDIRECT("'"&amp;O[O]&amp;"'!"&amp;ADDRESS(1, COLUMN(I:I), 2)&amp;":"&amp;ADDRESS(1, COLUMN(I:I), 2))))=0, "", SUMPRODUCT(SUMIF(INDIRECT("'"&amp;O[O]&amp;"'!$a:$a"),$A121,INDIRECT("'"&amp;O[O]&amp;"'!"&amp;ADDRESS(1, COLUMN(I:I), 2)&amp;":"&amp;ADDRESS(1, COLUMN(I:I), 2))))),)</f>
        <v/>
      </c>
      <c r="I121" s="917">
        <f ca="1">IFERROR(IF(SUMPRODUCT(SUMIF(INDIRECT("'"&amp;O[O]&amp;"'!$a:$a"),$A121,INDIRECT("'"&amp;O[O]&amp;"'!"&amp;ADDRESS(1, COLUMN(J:J), 2)&amp;":"&amp;ADDRESS(1, COLUMN(J:J), 2))))=0, "", SUMPRODUCT(SUMIF(INDIRECT("'"&amp;O[O]&amp;"'!$a:$a"),$A121,INDIRECT("'"&amp;O[O]&amp;"'!"&amp;ADDRESS(1, COLUMN(J:J), 2)&amp;":"&amp;ADDRESS(1, COLUMN(J:J), 2))))),)</f>
        <v>48</v>
      </c>
      <c r="J121" s="917" t="str">
        <f ca="1">IFERROR(IF(SUMPRODUCT(SUMIF(INDIRECT("'"&amp;O[O]&amp;"'!$a:$a"),$A121,INDIRECT("'"&amp;O[O]&amp;"'!"&amp;ADDRESS(1, COLUMN(K:K), 2)&amp;":"&amp;ADDRESS(1, COLUMN(K:K), 2))))=0, "", SUMPRODUCT(SUMIF(INDIRECT("'"&amp;O[O]&amp;"'!$a:$a"),$A121,INDIRECT("'"&amp;O[O]&amp;"'!"&amp;ADDRESS(1, COLUMN(K:K), 2)&amp;":"&amp;ADDRESS(1, COLUMN(K:K), 2))))),)</f>
        <v/>
      </c>
      <c r="K121" s="922" t="s">
        <v>776</v>
      </c>
      <c r="L121" s="922" t="s">
        <v>776</v>
      </c>
      <c r="M121" s="917" t="str">
        <f ca="1">IF(SUMPRODUCT(SUMIF(INDIRECT("'"&amp;O[O]&amp;"'!$a:$a"),$A121,INDIRECT("'"&amp;O[O]&amp;"'!"&amp;ADDRESS(1, COLUMN(L:L), 2)&amp;":"&amp;ADDRESS(1, COLUMN(L:L), 2))))=0, "", IFERROR(SUMPRODUCT(SUMIF(INDIRECT("'"&amp;O[O]&amp;"'!$a:$a"),$A121,INDIRECT("'"&amp;O[O]&amp;"'!"&amp;ADDRESS(1, COLUMN(L:L), 2)&amp;":"&amp;ADDRESS(1, COLUMN(L:L), 2)))),))</f>
        <v/>
      </c>
      <c r="N121" s="917" t="str">
        <f ca="1">IF(SUMPRODUCT(SUMIF(INDIRECT("'"&amp;O[O]&amp;"'!$a:$a"),$A121,INDIRECT("'"&amp;O[O]&amp;"'!"&amp;ADDRESS(1, COLUMN(M:M), 2)&amp;":"&amp;ADDRESS(1, COLUMN(M:M), 2))))=0, "", IFERROR(SUMPRODUCT(SUMIF(INDIRECT("'"&amp;O[O]&amp;"'!$a:$a"),$A121,INDIRECT("'"&amp;O[O]&amp;"'!"&amp;ADDRESS(1, COLUMN(M:M), 2)&amp;":"&amp;ADDRESS(1, COLUMN(M:M), 2)))),))</f>
        <v/>
      </c>
      <c r="O121" s="917" t="str">
        <f ca="1">IF(SUMPRODUCT(SUMIF(INDIRECT("'"&amp;O[O]&amp;"'!$a:$a"),$A121,INDIRECT("'"&amp;O[O]&amp;"'!"&amp;ADDRESS(1, COLUMN(N:N), 2)&amp;":"&amp;ADDRESS(1, COLUMN(N:N), 2))))=0, "", IFERROR(SUMPRODUCT(SUMIF(INDIRECT("'"&amp;O[O]&amp;"'!$a:$a"),$A121,INDIRECT("'"&amp;O[O]&amp;"'!"&amp;ADDRESS(1, COLUMN(N:N), 2)&amp;":"&amp;ADDRESS(1, COLUMN(N:N), 2)))),))</f>
        <v/>
      </c>
      <c r="P121" s="917" t="str">
        <f ca="1">IF(SUMPRODUCT(SUMIF(INDIRECT("'"&amp;O[O]&amp;"'!$a:$a"),$A121,INDIRECT("'"&amp;O[O]&amp;"'!"&amp;ADDRESS(1, COLUMN(O:O), 2)&amp;":"&amp;ADDRESS(1, COLUMN(O:O), 2))))=0, "", IFERROR(SUMPRODUCT(SUMIF(INDIRECT("'"&amp;O[O]&amp;"'!$a:$a"),$A121,INDIRECT("'"&amp;O[O]&amp;"'!"&amp;ADDRESS(1, COLUMN(O:O), 2)&amp;":"&amp;ADDRESS(1, COLUMN(O:O), 2)))),))</f>
        <v/>
      </c>
      <c r="Q121" s="917" t="str">
        <f ca="1">IF(SUMPRODUCT(SUMIF(INDIRECT("'"&amp;O[O]&amp;"'!$a:$a"),$A121,INDIRECT("'"&amp;O[O]&amp;"'!"&amp;ADDRESS(1, COLUMN(P:P), 2)&amp;":"&amp;ADDRESS(1, COLUMN(P:P), 2))))=0, "", IFERROR(SUMPRODUCT(SUMIF(INDIRECT("'"&amp;O[O]&amp;"'!$a:$a"),$A121,INDIRECT("'"&amp;O[O]&amp;"'!"&amp;ADDRESS(1, COLUMN(P:P), 2)&amp;":"&amp;ADDRESS(1, COLUMN(P:P), 2)))),))</f>
        <v/>
      </c>
      <c r="R121" s="917" t="str">
        <f ca="1">IF(SUMPRODUCT(SUMIF(INDIRECT("'"&amp;O[O]&amp;"'!$a:$a"),$A121,INDIRECT("'"&amp;O[O]&amp;"'!"&amp;ADDRESS(1, COLUMN(Q:Q), 2)&amp;":"&amp;ADDRESS(1, COLUMN(Q:Q), 2))))=0, "", IFERROR(SUMPRODUCT(SUMIF(INDIRECT("'"&amp;O[O]&amp;"'!$a:$a"),$A121,INDIRECT("'"&amp;O[O]&amp;"'!"&amp;ADDRESS(1, COLUMN(Q:Q), 2)&amp;":"&amp;ADDRESS(1, COLUMN(Q:Q), 2)))),))</f>
        <v/>
      </c>
      <c r="S121" s="917" t="str">
        <f ca="1">IF(SUMPRODUCT(SUMIF(INDIRECT("'"&amp;O[O]&amp;"'!$a:$a"),$A121,INDIRECT("'"&amp;O[O]&amp;"'!"&amp;ADDRESS(1, COLUMN(R:R), 2)&amp;":"&amp;ADDRESS(1, COLUMN(R:R), 2))))=0, "", IFERROR(SUMPRODUCT(SUMIF(INDIRECT("'"&amp;O[O]&amp;"'!$a:$a"),$A121,INDIRECT("'"&amp;O[O]&amp;"'!"&amp;ADDRESS(1, COLUMN(R:R), 2)&amp;":"&amp;ADDRESS(1, COLUMN(R:R), 2)))),))</f>
        <v/>
      </c>
      <c r="T121" s="917" t="str">
        <f ca="1">IF(SUMPRODUCT(SUMIF(INDIRECT("'"&amp;O[O]&amp;"'!$a:$a"),$A121,INDIRECT("'"&amp;O[O]&amp;"'!"&amp;ADDRESS(1, COLUMN(S:S), 2)&amp;":"&amp;ADDRESS(1, COLUMN(S:S), 2))))=0, "", IFERROR(SUMPRODUCT(SUMIF(INDIRECT("'"&amp;O[O]&amp;"'!$a:$a"),$A121,INDIRECT("'"&amp;O[O]&amp;"'!"&amp;ADDRESS(1, COLUMN(S:S), 2)&amp;":"&amp;ADDRESS(1, COLUMN(S:S), 2)))),))</f>
        <v/>
      </c>
      <c r="U121" s="917" t="str">
        <f ca="1">IF(SUMPRODUCT(SUMIF(INDIRECT("'"&amp;O[O]&amp;"'!$a:$a"),$A121,INDIRECT("'"&amp;O[O]&amp;"'!"&amp;ADDRESS(1, COLUMN(T:T), 2)&amp;":"&amp;ADDRESS(1, COLUMN(T:T), 2))))=0, "", IFERROR(SUMPRODUCT(SUMIF(INDIRECT("'"&amp;O[O]&amp;"'!$a:$a"),$A121,INDIRECT("'"&amp;O[O]&amp;"'!"&amp;ADDRESS(1, COLUMN(T:T), 2)&amp;":"&amp;ADDRESS(1, COLUMN(T:T), 2)))),))</f>
        <v/>
      </c>
      <c r="V121" s="113" t="str">
        <f t="shared" ca="1" si="19"/>
        <v/>
      </c>
      <c r="W121" s="917" t="str">
        <f ca="1">IF(SUMPRODUCT(SUMIF(INDIRECT("'"&amp;O[O]&amp;"'!$a:$a"),$A121,INDIRECT("'"&amp;O[O]&amp;"'!"&amp;ADDRESS(1, COLUMN(U:U), 2)&amp;":"&amp;ADDRESS(1, COLUMN(U:U), 2))))=0, "", IFERROR(SUMPRODUCT(SUMIF(INDIRECT("'"&amp;O[O]&amp;"'!$a:$a"),$A121,INDIRECT("'"&amp;O[O]&amp;"'!"&amp;ADDRESS(1, COLUMN(U:U), 2)&amp;":"&amp;ADDRESS(1, COLUMN(U:U), 2)))),))</f>
        <v/>
      </c>
      <c r="X121" s="917" t="str">
        <f ca="1">IF(SUMPRODUCT(SUMIF(INDIRECT("'"&amp;O[O]&amp;"'!$a:$a"),$A121,INDIRECT("'"&amp;O[O]&amp;"'!"&amp;ADDRESS(1, COLUMN(V:V), 2)&amp;":"&amp;ADDRESS(1, COLUMN(V:V), 2))))=0, "", IFERROR(SUMPRODUCT(SUMIF(INDIRECT("'"&amp;O[O]&amp;"'!$a:$a"),$A121,INDIRECT("'"&amp;O[O]&amp;"'!"&amp;ADDRESS(1, COLUMN(V:V), 2)&amp;":"&amp;ADDRESS(1, COLUMN(V:V), 2)))),))</f>
        <v/>
      </c>
      <c r="Y121" s="917" t="str">
        <f ca="1">IF(SUMPRODUCT(SUMIF(INDIRECT("'"&amp;O[O]&amp;"'!$a:$a"),$A121,INDIRECT("'"&amp;O[O]&amp;"'!"&amp;ADDRESS(1, COLUMN(W:W), 2)&amp;":"&amp;ADDRESS(1, COLUMN(W:W), 2))))=0, "", IFERROR(SUMPRODUCT(SUMIF(INDIRECT("'"&amp;O[O]&amp;"'!$a:$a"),$A121,INDIRECT("'"&amp;O[O]&amp;"'!"&amp;ADDRESS(1, COLUMN(W:W), 2)&amp;":"&amp;ADDRESS(1, COLUMN(W:W), 2)))),))</f>
        <v/>
      </c>
      <c r="Z121" s="917" t="str">
        <f ca="1">IF(SUMPRODUCT(SUMIF(INDIRECT("'"&amp;O[O]&amp;"'!$a:$a"),$A121,INDIRECT("'"&amp;O[O]&amp;"'!"&amp;ADDRESS(1, COLUMN(X:X), 2)&amp;":"&amp;ADDRESS(1, COLUMN(X:X), 2))))=0, "", IFERROR(SUMPRODUCT(SUMIF(INDIRECT("'"&amp;O[O]&amp;"'!$a:$a"),$A121,INDIRECT("'"&amp;O[O]&amp;"'!"&amp;ADDRESS(1, COLUMN(X:X), 2)&amp;":"&amp;ADDRESS(1, COLUMN(X:X), 2)))),))</f>
        <v/>
      </c>
      <c r="AA121" s="917" t="str">
        <f ca="1">IF(SUMPRODUCT(SUMIF(INDIRECT("'"&amp;O[O]&amp;"'!$a:$a"),$A121,INDIRECT("'"&amp;O[O]&amp;"'!"&amp;ADDRESS(1, COLUMN(Y:Y), 2)&amp;":"&amp;ADDRESS(1, COLUMN(Y:Y), 2))))=0, "", IFERROR(SUMPRODUCT(SUMIF(INDIRECT("'"&amp;O[O]&amp;"'!$a:$a"),$A121,INDIRECT("'"&amp;O[O]&amp;"'!"&amp;ADDRESS(1, COLUMN(Y:Y), 2)&amp;":"&amp;ADDRESS(1, COLUMN(Y:Y), 2)))),))</f>
        <v/>
      </c>
      <c r="AB121" s="917" t="str">
        <f ca="1">IF(SUMPRODUCT(SUMIF(INDIRECT("'"&amp;O[O]&amp;"'!$a:$a"),$A121,INDIRECT("'"&amp;O[O]&amp;"'!"&amp;ADDRESS(1, COLUMN(Z:Z), 2)&amp;":"&amp;ADDRESS(1, COLUMN(Z:Z), 2))))=0, "", IFERROR(SUMPRODUCT(SUMIF(INDIRECT("'"&amp;O[O]&amp;"'!$a:$a"),$A121,INDIRECT("'"&amp;O[O]&amp;"'!"&amp;ADDRESS(1, COLUMN(Z:Z), 2)&amp;":"&amp;ADDRESS(1, COLUMN(Z:Z), 2)))),))</f>
        <v/>
      </c>
      <c r="AC121" s="917" t="str">
        <f ca="1">IF(SUMPRODUCT(SUMIF(INDIRECT("'"&amp;O[O]&amp;"'!$a:$a"),$A121,INDIRECT("'"&amp;O[O]&amp;"'!"&amp;ADDRESS(1, COLUMN(AA:AA), 2)&amp;":"&amp;ADDRESS(1, COLUMN(AA:AA), 2))))=0, "", IFERROR(SUMPRODUCT(SUMIF(INDIRECT("'"&amp;O[O]&amp;"'!$a:$a"),$A121,INDIRECT("'"&amp;O[O]&amp;"'!"&amp;ADDRESS(1, COLUMN(AA:AA), 2)&amp;":"&amp;ADDRESS(1, COLUMN(AA:AA), 2)))),))</f>
        <v/>
      </c>
      <c r="AD121" s="917" t="str">
        <f ca="1">IF(SUMPRODUCT(SUMIF(INDIRECT("'"&amp;O[O]&amp;"'!$a:$a"),$A121,INDIRECT("'"&amp;O[O]&amp;"'!"&amp;ADDRESS(1, COLUMN(AB:AB), 2)&amp;":"&amp;ADDRESS(1, COLUMN(AB:AB), 2))))=0, "", IFERROR(SUMPRODUCT(SUMIF(INDIRECT("'"&amp;O[O]&amp;"'!$a:$a"),$A121,INDIRECT("'"&amp;O[O]&amp;"'!"&amp;ADDRESS(1, COLUMN(AB:AB), 2)&amp;":"&amp;ADDRESS(1, COLUMN(AB:AB), 2)))),))</f>
        <v/>
      </c>
      <c r="AE121" s="917" t="str">
        <f ca="1">IF(SUMPRODUCT(SUMIF(INDIRECT("'"&amp;O[O]&amp;"'!$a:$a"),$A121,INDIRECT("'"&amp;O[O]&amp;"'!"&amp;ADDRESS(1, COLUMN(AC:AC), 2)&amp;":"&amp;ADDRESS(1, COLUMN(AC:AC), 2))))=0, "", IFERROR(SUMPRODUCT(SUMIF(INDIRECT("'"&amp;O[O]&amp;"'!$a:$a"),$A121,INDIRECT("'"&amp;O[O]&amp;"'!"&amp;ADDRESS(1, COLUMN(AC:AC), 2)&amp;":"&amp;ADDRESS(1, COLUMN(AC:AC), 2)))),))</f>
        <v/>
      </c>
      <c r="AF121" s="917" t="str">
        <f ca="1">IF(SUMPRODUCT(SUMIF(INDIRECT("'"&amp;O[O]&amp;"'!$a:$a"),$A121,INDIRECT("'"&amp;O[O]&amp;"'!"&amp;ADDRESS(1, COLUMN(AD:AD), 2)&amp;":"&amp;ADDRESS(1, COLUMN(AD:AD), 2))))=0, "", IFERROR(SUMPRODUCT(SUMIF(INDIRECT("'"&amp;O[O]&amp;"'!$a:$a"),$A121,INDIRECT("'"&amp;O[O]&amp;"'!"&amp;ADDRESS(1, COLUMN(AD:AD), 2)&amp;":"&amp;ADDRESS(1, COLUMN(AD:AD), 2)))),))</f>
        <v/>
      </c>
      <c r="AG121" s="917" t="str">
        <f ca="1">IF(SUMPRODUCT(SUMIF(INDIRECT("'"&amp;O[O]&amp;"'!$a:$a"),$A121,INDIRECT("'"&amp;O[O]&amp;"'!"&amp;ADDRESS(1, COLUMN(AE:AE), 2)&amp;":"&amp;ADDRESS(1, COLUMN(AE:AE), 2))))=0, "", IFERROR(SUMPRODUCT(SUMIF(INDIRECT("'"&amp;O[O]&amp;"'!$a:$a"),$A121,INDIRECT("'"&amp;O[O]&amp;"'!"&amp;ADDRESS(1, COLUMN(AE:AE), 2)&amp;":"&amp;ADDRESS(1, COLUMN(AE:AE), 2)))),))</f>
        <v/>
      </c>
      <c r="AH121" s="917" t="str">
        <f ca="1">IF(SUMPRODUCT(SUMIF(INDIRECT("'"&amp;O[O]&amp;"'!$a:$a"),$A121,INDIRECT("'"&amp;O[O]&amp;"'!"&amp;ADDRESS(1, COLUMN(AF:AF), 2)&amp;":"&amp;ADDRESS(1, COLUMN(AF:AF), 2))))=0, "", IFERROR(SUMPRODUCT(SUMIF(INDIRECT("'"&amp;O[O]&amp;"'!$a:$a"),$A121,INDIRECT("'"&amp;O[O]&amp;"'!"&amp;ADDRESS(1, COLUMN(AF:AF), 2)&amp;":"&amp;ADDRESS(1, COLUMN(AF:AF), 2)))),))</f>
        <v/>
      </c>
      <c r="AI121" s="917" t="str">
        <f ca="1">IF(SUMPRODUCT(SUMIF(INDIRECT("'"&amp;O[O]&amp;"'!$a:$a"),$A121,INDIRECT("'"&amp;O[O]&amp;"'!"&amp;ADDRESS(1, COLUMN(AG:AG), 2)&amp;":"&amp;ADDRESS(1, COLUMN(AG:AG), 2))))=0, "", IFERROR(SUMPRODUCT(SUMIF(INDIRECT("'"&amp;O[O]&amp;"'!$a:$a"),$A121,INDIRECT("'"&amp;O[O]&amp;"'!"&amp;ADDRESS(1, COLUMN(AG:AG), 2)&amp;":"&amp;ADDRESS(1, COLUMN(AG:AG), 2)))),))</f>
        <v/>
      </c>
      <c r="AJ121" s="917" t="str">
        <f ca="1">IF(SUMPRODUCT(SUMIF(INDIRECT("'"&amp;O[O]&amp;"'!$a:$a"),$A121,INDIRECT("'"&amp;O[O]&amp;"'!"&amp;ADDRESS(1, COLUMN(AH:AH), 2)&amp;":"&amp;ADDRESS(1, COLUMN(AH:AH), 2))))=0, "", IFERROR(SUMPRODUCT(SUMIF(INDIRECT("'"&amp;O[O]&amp;"'!$a:$a"),$A121,INDIRECT("'"&amp;O[O]&amp;"'!"&amp;ADDRESS(1, COLUMN(AH:AH), 2)&amp;":"&amp;ADDRESS(1, COLUMN(AH:AH), 2)))),))</f>
        <v/>
      </c>
      <c r="AK121" s="917" t="str">
        <f ca="1">IF(SUMPRODUCT(SUMIF(INDIRECT("'"&amp;O[O]&amp;"'!$a:$a"),$A121,INDIRECT("'"&amp;O[O]&amp;"'!"&amp;ADDRESS(1, COLUMN(AI:AI), 2)&amp;":"&amp;ADDRESS(1, COLUMN(AI:AI), 2))))=0, "", IFERROR(SUMPRODUCT(SUMIF(INDIRECT("'"&amp;O[O]&amp;"'!$a:$a"),$A121,INDIRECT("'"&amp;O[O]&amp;"'!"&amp;ADDRESS(1, COLUMN(AI:AI), 2)&amp;":"&amp;ADDRESS(1, COLUMN(AI:AI), 2)))),))</f>
        <v/>
      </c>
      <c r="AL121" s="919" t="str">
        <f ca="1">IF(SUMPRODUCT(SUMIF(INDIRECT("'"&amp;O[O]&amp;"'!$a:$a"),$A121,INDIRECT("'"&amp;O[O]&amp;"'!"&amp;ADDRESS(1, COLUMN(AJ:AJ), 2)&amp;":"&amp;ADDRESS(1, COLUMN(AJ:AJ), 2))))=0, "", IFERROR(SUMPRODUCT(SUMIF(INDIRECT("'"&amp;O[O]&amp;"'!$a:$a"),$A121,INDIRECT("'"&amp;O[O]&amp;"'!"&amp;ADDRESS(1, COLUMN(AJ:AJ), 2)&amp;":"&amp;ADDRESS(1, COLUMN(AJ:AJ), 2)))),))</f>
        <v/>
      </c>
    </row>
    <row r="122" spans="1:38" s="763" customFormat="1">
      <c r="A122" s="920" t="s">
        <v>398</v>
      </c>
      <c r="B122" s="921" t="s">
        <v>43</v>
      </c>
      <c r="C122" s="921"/>
      <c r="D122" s="921"/>
      <c r="E122" s="917" t="str">
        <f ca="1">IFERROR(IF(SUMPRODUCT(SUMIF(INDIRECT("'"&amp;O[O]&amp;"'!$a:$a"),$A122,INDIRECT("'"&amp;O[O]&amp;"'!"&amp;ADDRESS(1, COLUMN(F:F), 2)&amp;":"&amp;ADDRESS(1, COLUMN(F:F), 2))))=0, "", SUMPRODUCT(SUMIF(INDIRECT("'"&amp;O[O]&amp;"'!$a:$a"),$A122,INDIRECT("'"&amp;O[O]&amp;"'!"&amp;ADDRESS(1, COLUMN(F:F), 2)&amp;":"&amp;ADDRESS(1, COLUMN(F:F), 2))))),)</f>
        <v/>
      </c>
      <c r="F122" s="917" t="str">
        <f ca="1">IFERROR(IF(SUMPRODUCT(SUMIF(INDIRECT("'"&amp;O[O]&amp;"'!$a:$a"),$A122,INDIRECT("'"&amp;O[O]&amp;"'!"&amp;ADDRESS(1, COLUMN(G:G), 2)&amp;":"&amp;ADDRESS(1, COLUMN(G:G), 2))))=0, "", SUMPRODUCT(SUMIF(INDIRECT("'"&amp;O[O]&amp;"'!$a:$a"),$A122,INDIRECT("'"&amp;O[O]&amp;"'!"&amp;ADDRESS(1, COLUMN(G:G), 2)&amp;":"&amp;ADDRESS(1, COLUMN(G:G), 2))))),)</f>
        <v/>
      </c>
      <c r="G122" s="914">
        <f t="shared" ca="1" si="18"/>
        <v>200</v>
      </c>
      <c r="H122" s="917" t="str">
        <f ca="1">IFERROR(IF(SUMPRODUCT(SUMIF(INDIRECT("'"&amp;O[O]&amp;"'!$a:$a"),$A122,INDIRECT("'"&amp;O[O]&amp;"'!"&amp;ADDRESS(1, COLUMN(I:I), 2)&amp;":"&amp;ADDRESS(1, COLUMN(I:I), 2))))=0, "", SUMPRODUCT(SUMIF(INDIRECT("'"&amp;O[O]&amp;"'!$a:$a"),$A122,INDIRECT("'"&amp;O[O]&amp;"'!"&amp;ADDRESS(1, COLUMN(I:I), 2)&amp;":"&amp;ADDRESS(1, COLUMN(I:I), 2))))),)</f>
        <v/>
      </c>
      <c r="I122" s="917">
        <f ca="1">IFERROR(IF(SUMPRODUCT(SUMIF(INDIRECT("'"&amp;O[O]&amp;"'!$a:$a"),$A122,INDIRECT("'"&amp;O[O]&amp;"'!"&amp;ADDRESS(1, COLUMN(J:J), 2)&amp;":"&amp;ADDRESS(1, COLUMN(J:J), 2))))=0, "", SUMPRODUCT(SUMIF(INDIRECT("'"&amp;O[O]&amp;"'!$a:$a"),$A122,INDIRECT("'"&amp;O[O]&amp;"'!"&amp;ADDRESS(1, COLUMN(J:J), 2)&amp;":"&amp;ADDRESS(1, COLUMN(J:J), 2))))),)</f>
        <v>200</v>
      </c>
      <c r="J122" s="917">
        <f ca="1">IFERROR(IF(SUMPRODUCT(SUMIF(INDIRECT("'"&amp;O[O]&amp;"'!$a:$a"),$A122,INDIRECT("'"&amp;O[O]&amp;"'!"&amp;ADDRESS(1, COLUMN(K:K), 2)&amp;":"&amp;ADDRESS(1, COLUMN(K:K), 2))))=0, "", SUMPRODUCT(SUMIF(INDIRECT("'"&amp;O[O]&amp;"'!$a:$a"),$A122,INDIRECT("'"&amp;O[O]&amp;"'!"&amp;ADDRESS(1, COLUMN(K:K), 2)&amp;":"&amp;ADDRESS(1, COLUMN(K:K), 2))))),)</f>
        <v>1144</v>
      </c>
      <c r="K122" s="922" t="s">
        <v>776</v>
      </c>
      <c r="L122" s="922" t="s">
        <v>776</v>
      </c>
      <c r="M122" s="917" t="str">
        <f ca="1">IF(SUMPRODUCT(SUMIF(INDIRECT("'"&amp;O[O]&amp;"'!$a:$a"),$A122,INDIRECT("'"&amp;O[O]&amp;"'!"&amp;ADDRESS(1, COLUMN(L:L), 2)&amp;":"&amp;ADDRESS(1, COLUMN(L:L), 2))))=0, "", IFERROR(SUMPRODUCT(SUMIF(INDIRECT("'"&amp;O[O]&amp;"'!$a:$a"),$A122,INDIRECT("'"&amp;O[O]&amp;"'!"&amp;ADDRESS(1, COLUMN(L:L), 2)&amp;":"&amp;ADDRESS(1, COLUMN(L:L), 2)))),))</f>
        <v/>
      </c>
      <c r="N122" s="917" t="str">
        <f ca="1">IF(SUMPRODUCT(SUMIF(INDIRECT("'"&amp;O[O]&amp;"'!$a:$a"),$A122,INDIRECT("'"&amp;O[O]&amp;"'!"&amp;ADDRESS(1, COLUMN(M:M), 2)&amp;":"&amp;ADDRESS(1, COLUMN(M:M), 2))))=0, "", IFERROR(SUMPRODUCT(SUMIF(INDIRECT("'"&amp;O[O]&amp;"'!$a:$a"),$A122,INDIRECT("'"&amp;O[O]&amp;"'!"&amp;ADDRESS(1, COLUMN(M:M), 2)&amp;":"&amp;ADDRESS(1, COLUMN(M:M), 2)))),))</f>
        <v/>
      </c>
      <c r="O122" s="917" t="str">
        <f ca="1">IF(SUMPRODUCT(SUMIF(INDIRECT("'"&amp;O[O]&amp;"'!$a:$a"),$A122,INDIRECT("'"&amp;O[O]&amp;"'!"&amp;ADDRESS(1, COLUMN(N:N), 2)&amp;":"&amp;ADDRESS(1, COLUMN(N:N), 2))))=0, "", IFERROR(SUMPRODUCT(SUMIF(INDIRECT("'"&amp;O[O]&amp;"'!$a:$a"),$A122,INDIRECT("'"&amp;O[O]&amp;"'!"&amp;ADDRESS(1, COLUMN(N:N), 2)&amp;":"&amp;ADDRESS(1, COLUMN(N:N), 2)))),))</f>
        <v/>
      </c>
      <c r="P122" s="917" t="str">
        <f ca="1">IF(SUMPRODUCT(SUMIF(INDIRECT("'"&amp;O[O]&amp;"'!$a:$a"),$A122,INDIRECT("'"&amp;O[O]&amp;"'!"&amp;ADDRESS(1, COLUMN(O:O), 2)&amp;":"&amp;ADDRESS(1, COLUMN(O:O), 2))))=0, "", IFERROR(SUMPRODUCT(SUMIF(INDIRECT("'"&amp;O[O]&amp;"'!$a:$a"),$A122,INDIRECT("'"&amp;O[O]&amp;"'!"&amp;ADDRESS(1, COLUMN(O:O), 2)&amp;":"&amp;ADDRESS(1, COLUMN(O:O), 2)))),))</f>
        <v/>
      </c>
      <c r="Q122" s="917">
        <f ca="1">IF(SUMPRODUCT(SUMIF(INDIRECT("'"&amp;O[O]&amp;"'!$a:$a"),$A122,INDIRECT("'"&amp;O[O]&amp;"'!"&amp;ADDRESS(1, COLUMN(P:P), 2)&amp;":"&amp;ADDRESS(1, COLUMN(P:P), 2))))=0, "", IFERROR(SUMPRODUCT(SUMIF(INDIRECT("'"&amp;O[O]&amp;"'!$a:$a"),$A122,INDIRECT("'"&amp;O[O]&amp;"'!"&amp;ADDRESS(1, COLUMN(P:P), 2)&amp;":"&amp;ADDRESS(1, COLUMN(P:P), 2)))),))</f>
        <v>10</v>
      </c>
      <c r="R122" s="917" t="str">
        <f ca="1">IF(SUMPRODUCT(SUMIF(INDIRECT("'"&amp;O[O]&amp;"'!$a:$a"),$A122,INDIRECT("'"&amp;O[O]&amp;"'!"&amp;ADDRESS(1, COLUMN(Q:Q), 2)&amp;":"&amp;ADDRESS(1, COLUMN(Q:Q), 2))))=0, "", IFERROR(SUMPRODUCT(SUMIF(INDIRECT("'"&amp;O[O]&amp;"'!$a:$a"),$A122,INDIRECT("'"&amp;O[O]&amp;"'!"&amp;ADDRESS(1, COLUMN(Q:Q), 2)&amp;":"&amp;ADDRESS(1, COLUMN(Q:Q), 2)))),))</f>
        <v/>
      </c>
      <c r="S122" s="917" t="str">
        <f ca="1">IF(SUMPRODUCT(SUMIF(INDIRECT("'"&amp;O[O]&amp;"'!$a:$a"),$A122,INDIRECT("'"&amp;O[O]&amp;"'!"&amp;ADDRESS(1, COLUMN(R:R), 2)&amp;":"&amp;ADDRESS(1, COLUMN(R:R), 2))))=0, "", IFERROR(SUMPRODUCT(SUMIF(INDIRECT("'"&amp;O[O]&amp;"'!$a:$a"),$A122,INDIRECT("'"&amp;O[O]&amp;"'!"&amp;ADDRESS(1, COLUMN(R:R), 2)&amp;":"&amp;ADDRESS(1, COLUMN(R:R), 2)))),))</f>
        <v/>
      </c>
      <c r="T122" s="917" t="str">
        <f ca="1">IF(SUMPRODUCT(SUMIF(INDIRECT("'"&amp;O[O]&amp;"'!$a:$a"),$A122,INDIRECT("'"&amp;O[O]&amp;"'!"&amp;ADDRESS(1, COLUMN(S:S), 2)&amp;":"&amp;ADDRESS(1, COLUMN(S:S), 2))))=0, "", IFERROR(SUMPRODUCT(SUMIF(INDIRECT("'"&amp;O[O]&amp;"'!$a:$a"),$A122,INDIRECT("'"&amp;O[O]&amp;"'!"&amp;ADDRESS(1, COLUMN(S:S), 2)&amp;":"&amp;ADDRESS(1, COLUMN(S:S), 2)))),))</f>
        <v/>
      </c>
      <c r="U122" s="917" t="str">
        <f ca="1">IF(SUMPRODUCT(SUMIF(INDIRECT("'"&amp;O[O]&amp;"'!$a:$a"),$A122,INDIRECT("'"&amp;O[O]&amp;"'!"&amp;ADDRESS(1, COLUMN(T:T), 2)&amp;":"&amp;ADDRESS(1, COLUMN(T:T), 2))))=0, "", IFERROR(SUMPRODUCT(SUMIF(INDIRECT("'"&amp;O[O]&amp;"'!$a:$a"),$A122,INDIRECT("'"&amp;O[O]&amp;"'!"&amp;ADDRESS(1, COLUMN(T:T), 2)&amp;":"&amp;ADDRESS(1, COLUMN(T:T), 2)))),))</f>
        <v/>
      </c>
      <c r="V122" s="113" t="str">
        <f t="shared" ca="1" si="19"/>
        <v/>
      </c>
      <c r="W122" s="917" t="str">
        <f ca="1">IF(SUMPRODUCT(SUMIF(INDIRECT("'"&amp;O[O]&amp;"'!$a:$a"),$A122,INDIRECT("'"&amp;O[O]&amp;"'!"&amp;ADDRESS(1, COLUMN(U:U), 2)&amp;":"&amp;ADDRESS(1, COLUMN(U:U), 2))))=0, "", IFERROR(SUMPRODUCT(SUMIF(INDIRECT("'"&amp;O[O]&amp;"'!$a:$a"),$A122,INDIRECT("'"&amp;O[O]&amp;"'!"&amp;ADDRESS(1, COLUMN(U:U), 2)&amp;":"&amp;ADDRESS(1, COLUMN(U:U), 2)))),))</f>
        <v/>
      </c>
      <c r="X122" s="917" t="str">
        <f ca="1">IF(SUMPRODUCT(SUMIF(INDIRECT("'"&amp;O[O]&amp;"'!$a:$a"),$A122,INDIRECT("'"&amp;O[O]&amp;"'!"&amp;ADDRESS(1, COLUMN(V:V), 2)&amp;":"&amp;ADDRESS(1, COLUMN(V:V), 2))))=0, "", IFERROR(SUMPRODUCT(SUMIF(INDIRECT("'"&amp;O[O]&amp;"'!$a:$a"),$A122,INDIRECT("'"&amp;O[O]&amp;"'!"&amp;ADDRESS(1, COLUMN(V:V), 2)&amp;":"&amp;ADDRESS(1, COLUMN(V:V), 2)))),))</f>
        <v/>
      </c>
      <c r="Y122" s="917" t="str">
        <f ca="1">IF(SUMPRODUCT(SUMIF(INDIRECT("'"&amp;O[O]&amp;"'!$a:$a"),$A122,INDIRECT("'"&amp;O[O]&amp;"'!"&amp;ADDRESS(1, COLUMN(W:W), 2)&amp;":"&amp;ADDRESS(1, COLUMN(W:W), 2))))=0, "", IFERROR(SUMPRODUCT(SUMIF(INDIRECT("'"&amp;O[O]&amp;"'!$a:$a"),$A122,INDIRECT("'"&amp;O[O]&amp;"'!"&amp;ADDRESS(1, COLUMN(W:W), 2)&amp;":"&amp;ADDRESS(1, COLUMN(W:W), 2)))),))</f>
        <v/>
      </c>
      <c r="Z122" s="917" t="str">
        <f ca="1">IF(SUMPRODUCT(SUMIF(INDIRECT("'"&amp;O[O]&amp;"'!$a:$a"),$A122,INDIRECT("'"&amp;O[O]&amp;"'!"&amp;ADDRESS(1, COLUMN(X:X), 2)&amp;":"&amp;ADDRESS(1, COLUMN(X:X), 2))))=0, "", IFERROR(SUMPRODUCT(SUMIF(INDIRECT("'"&amp;O[O]&amp;"'!$a:$a"),$A122,INDIRECT("'"&amp;O[O]&amp;"'!"&amp;ADDRESS(1, COLUMN(X:X), 2)&amp;":"&amp;ADDRESS(1, COLUMN(X:X), 2)))),))</f>
        <v/>
      </c>
      <c r="AA122" s="917" t="str">
        <f ca="1">IF(SUMPRODUCT(SUMIF(INDIRECT("'"&amp;O[O]&amp;"'!$a:$a"),$A122,INDIRECT("'"&amp;O[O]&amp;"'!"&amp;ADDRESS(1, COLUMN(Y:Y), 2)&amp;":"&amp;ADDRESS(1, COLUMN(Y:Y), 2))))=0, "", IFERROR(SUMPRODUCT(SUMIF(INDIRECT("'"&amp;O[O]&amp;"'!$a:$a"),$A122,INDIRECT("'"&amp;O[O]&amp;"'!"&amp;ADDRESS(1, COLUMN(Y:Y), 2)&amp;":"&amp;ADDRESS(1, COLUMN(Y:Y), 2)))),))</f>
        <v/>
      </c>
      <c r="AB122" s="917" t="str">
        <f ca="1">IF(SUMPRODUCT(SUMIF(INDIRECT("'"&amp;O[O]&amp;"'!$a:$a"),$A122,INDIRECT("'"&amp;O[O]&amp;"'!"&amp;ADDRESS(1, COLUMN(Z:Z), 2)&amp;":"&amp;ADDRESS(1, COLUMN(Z:Z), 2))))=0, "", IFERROR(SUMPRODUCT(SUMIF(INDIRECT("'"&amp;O[O]&amp;"'!$a:$a"),$A122,INDIRECT("'"&amp;O[O]&amp;"'!"&amp;ADDRESS(1, COLUMN(Z:Z), 2)&amp;":"&amp;ADDRESS(1, COLUMN(Z:Z), 2)))),))</f>
        <v/>
      </c>
      <c r="AC122" s="917" t="str">
        <f ca="1">IF(SUMPRODUCT(SUMIF(INDIRECT("'"&amp;O[O]&amp;"'!$a:$a"),$A122,INDIRECT("'"&amp;O[O]&amp;"'!"&amp;ADDRESS(1, COLUMN(AA:AA), 2)&amp;":"&amp;ADDRESS(1, COLUMN(AA:AA), 2))))=0, "", IFERROR(SUMPRODUCT(SUMIF(INDIRECT("'"&amp;O[O]&amp;"'!$a:$a"),$A122,INDIRECT("'"&amp;O[O]&amp;"'!"&amp;ADDRESS(1, COLUMN(AA:AA), 2)&amp;":"&amp;ADDRESS(1, COLUMN(AA:AA), 2)))),))</f>
        <v/>
      </c>
      <c r="AD122" s="917" t="str">
        <f ca="1">IF(SUMPRODUCT(SUMIF(INDIRECT("'"&amp;O[O]&amp;"'!$a:$a"),$A122,INDIRECT("'"&amp;O[O]&amp;"'!"&amp;ADDRESS(1, COLUMN(AB:AB), 2)&amp;":"&amp;ADDRESS(1, COLUMN(AB:AB), 2))))=0, "", IFERROR(SUMPRODUCT(SUMIF(INDIRECT("'"&amp;O[O]&amp;"'!$a:$a"),$A122,INDIRECT("'"&amp;O[O]&amp;"'!"&amp;ADDRESS(1, COLUMN(AB:AB), 2)&amp;":"&amp;ADDRESS(1, COLUMN(AB:AB), 2)))),))</f>
        <v/>
      </c>
      <c r="AE122" s="917" t="str">
        <f ca="1">IF(SUMPRODUCT(SUMIF(INDIRECT("'"&amp;O[O]&amp;"'!$a:$a"),$A122,INDIRECT("'"&amp;O[O]&amp;"'!"&amp;ADDRESS(1, COLUMN(AC:AC), 2)&amp;":"&amp;ADDRESS(1, COLUMN(AC:AC), 2))))=0, "", IFERROR(SUMPRODUCT(SUMIF(INDIRECT("'"&amp;O[O]&amp;"'!$a:$a"),$A122,INDIRECT("'"&amp;O[O]&amp;"'!"&amp;ADDRESS(1, COLUMN(AC:AC), 2)&amp;":"&amp;ADDRESS(1, COLUMN(AC:AC), 2)))),))</f>
        <v/>
      </c>
      <c r="AF122" s="917" t="str">
        <f ca="1">IF(SUMPRODUCT(SUMIF(INDIRECT("'"&amp;O[O]&amp;"'!$a:$a"),$A122,INDIRECT("'"&amp;O[O]&amp;"'!"&amp;ADDRESS(1, COLUMN(AD:AD), 2)&amp;":"&amp;ADDRESS(1, COLUMN(AD:AD), 2))))=0, "", IFERROR(SUMPRODUCT(SUMIF(INDIRECT("'"&amp;O[O]&amp;"'!$a:$a"),$A122,INDIRECT("'"&amp;O[O]&amp;"'!"&amp;ADDRESS(1, COLUMN(AD:AD), 2)&amp;":"&amp;ADDRESS(1, COLUMN(AD:AD), 2)))),))</f>
        <v/>
      </c>
      <c r="AG122" s="917">
        <f ca="1">IF(SUMPRODUCT(SUMIF(INDIRECT("'"&amp;O[O]&amp;"'!$a:$a"),$A122,INDIRECT("'"&amp;O[O]&amp;"'!"&amp;ADDRESS(1, COLUMN(AE:AE), 2)&amp;":"&amp;ADDRESS(1, COLUMN(AE:AE), 2))))=0, "", IFERROR(SUMPRODUCT(SUMIF(INDIRECT("'"&amp;O[O]&amp;"'!$a:$a"),$A122,INDIRECT("'"&amp;O[O]&amp;"'!"&amp;ADDRESS(1, COLUMN(AE:AE), 2)&amp;":"&amp;ADDRESS(1, COLUMN(AE:AE), 2)))),))</f>
        <v>1134</v>
      </c>
      <c r="AH122" s="917" t="str">
        <f ca="1">IF(SUMPRODUCT(SUMIF(INDIRECT("'"&amp;O[O]&amp;"'!$a:$a"),$A122,INDIRECT("'"&amp;O[O]&amp;"'!"&amp;ADDRESS(1, COLUMN(AF:AF), 2)&amp;":"&amp;ADDRESS(1, COLUMN(AF:AF), 2))))=0, "", IFERROR(SUMPRODUCT(SUMIF(INDIRECT("'"&amp;O[O]&amp;"'!$a:$a"),$A122,INDIRECT("'"&amp;O[O]&amp;"'!"&amp;ADDRESS(1, COLUMN(AF:AF), 2)&amp;":"&amp;ADDRESS(1, COLUMN(AF:AF), 2)))),))</f>
        <v/>
      </c>
      <c r="AI122" s="917" t="str">
        <f ca="1">IF(SUMPRODUCT(SUMIF(INDIRECT("'"&amp;O[O]&amp;"'!$a:$a"),$A122,INDIRECT("'"&amp;O[O]&amp;"'!"&amp;ADDRESS(1, COLUMN(AG:AG), 2)&amp;":"&amp;ADDRESS(1, COLUMN(AG:AG), 2))))=0, "", IFERROR(SUMPRODUCT(SUMIF(INDIRECT("'"&amp;O[O]&amp;"'!$a:$a"),$A122,INDIRECT("'"&amp;O[O]&amp;"'!"&amp;ADDRESS(1, COLUMN(AG:AG), 2)&amp;":"&amp;ADDRESS(1, COLUMN(AG:AG), 2)))),))</f>
        <v/>
      </c>
      <c r="AJ122" s="917" t="str">
        <f ca="1">IF(SUMPRODUCT(SUMIF(INDIRECT("'"&amp;O[O]&amp;"'!$a:$a"),$A122,INDIRECT("'"&amp;O[O]&amp;"'!"&amp;ADDRESS(1, COLUMN(AH:AH), 2)&amp;":"&amp;ADDRESS(1, COLUMN(AH:AH), 2))))=0, "", IFERROR(SUMPRODUCT(SUMIF(INDIRECT("'"&amp;O[O]&amp;"'!$a:$a"),$A122,INDIRECT("'"&amp;O[O]&amp;"'!"&amp;ADDRESS(1, COLUMN(AH:AH), 2)&amp;":"&amp;ADDRESS(1, COLUMN(AH:AH), 2)))),))</f>
        <v/>
      </c>
      <c r="AK122" s="917" t="str">
        <f ca="1">IF(SUMPRODUCT(SUMIF(INDIRECT("'"&amp;O[O]&amp;"'!$a:$a"),$A122,INDIRECT("'"&amp;O[O]&amp;"'!"&amp;ADDRESS(1, COLUMN(AI:AI), 2)&amp;":"&amp;ADDRESS(1, COLUMN(AI:AI), 2))))=0, "", IFERROR(SUMPRODUCT(SUMIF(INDIRECT("'"&amp;O[O]&amp;"'!$a:$a"),$A122,INDIRECT("'"&amp;O[O]&amp;"'!"&amp;ADDRESS(1, COLUMN(AI:AI), 2)&amp;":"&amp;ADDRESS(1, COLUMN(AI:AI), 2)))),))</f>
        <v/>
      </c>
      <c r="AL122" s="919" t="str">
        <f ca="1">IF(SUMPRODUCT(SUMIF(INDIRECT("'"&amp;O[O]&amp;"'!$a:$a"),$A122,INDIRECT("'"&amp;O[O]&amp;"'!"&amp;ADDRESS(1, COLUMN(AJ:AJ), 2)&amp;":"&amp;ADDRESS(1, COLUMN(AJ:AJ), 2))))=0, "", IFERROR(SUMPRODUCT(SUMIF(INDIRECT("'"&amp;O[O]&amp;"'!$a:$a"),$A122,INDIRECT("'"&amp;O[O]&amp;"'!"&amp;ADDRESS(1, COLUMN(AJ:AJ), 2)&amp;":"&amp;ADDRESS(1, COLUMN(AJ:AJ), 2)))),))</f>
        <v/>
      </c>
    </row>
    <row r="123" spans="1:38" s="763" customFormat="1">
      <c r="A123" s="920"/>
      <c r="B123" s="921"/>
      <c r="C123" s="921"/>
      <c r="D123" s="921"/>
      <c r="E123" s="917"/>
      <c r="F123" s="917"/>
      <c r="G123" s="917"/>
      <c r="H123" s="917"/>
      <c r="I123" s="917"/>
      <c r="J123" s="917"/>
      <c r="K123" s="922"/>
      <c r="L123" s="923"/>
      <c r="M123" s="917"/>
      <c r="N123" s="917"/>
      <c r="O123" s="917"/>
      <c r="P123" s="917"/>
      <c r="Q123" s="917"/>
      <c r="R123" s="917"/>
      <c r="S123" s="917"/>
      <c r="T123" s="917"/>
      <c r="U123" s="917"/>
      <c r="V123" s="113"/>
      <c r="W123" s="917"/>
      <c r="X123" s="917"/>
      <c r="Y123" s="917"/>
      <c r="Z123" s="917"/>
      <c r="AA123" s="917"/>
      <c r="AB123" s="917"/>
      <c r="AC123" s="917"/>
      <c r="AD123" s="917"/>
      <c r="AE123" s="917"/>
      <c r="AF123" s="917"/>
      <c r="AG123" s="917"/>
      <c r="AH123" s="917"/>
      <c r="AI123" s="917"/>
      <c r="AJ123" s="917"/>
      <c r="AK123" s="917"/>
      <c r="AL123" s="919"/>
    </row>
    <row r="124" spans="1:38" s="763" customFormat="1">
      <c r="A124" s="920"/>
      <c r="B124" s="921"/>
      <c r="C124" s="921"/>
      <c r="D124" s="921"/>
      <c r="E124" s="917"/>
      <c r="F124" s="917"/>
      <c r="G124" s="917"/>
      <c r="H124" s="917"/>
      <c r="I124" s="917"/>
      <c r="J124" s="917"/>
      <c r="K124" s="922"/>
      <c r="L124" s="923"/>
      <c r="M124" s="917"/>
      <c r="N124" s="917"/>
      <c r="O124" s="917"/>
      <c r="P124" s="917"/>
      <c r="Q124" s="917"/>
      <c r="R124" s="917"/>
      <c r="S124" s="917"/>
      <c r="T124" s="917"/>
      <c r="U124" s="917"/>
      <c r="V124" s="113"/>
      <c r="W124" s="917"/>
      <c r="X124" s="917"/>
      <c r="Y124" s="917"/>
      <c r="Z124" s="917"/>
      <c r="AA124" s="917"/>
      <c r="AB124" s="917"/>
      <c r="AC124" s="917"/>
      <c r="AD124" s="917"/>
      <c r="AE124" s="917"/>
      <c r="AF124" s="917"/>
      <c r="AG124" s="917"/>
      <c r="AH124" s="917"/>
      <c r="AI124" s="917"/>
      <c r="AJ124" s="917"/>
      <c r="AK124" s="917"/>
      <c r="AL124" s="919"/>
    </row>
    <row r="125" spans="1:38" s="763" customFormat="1">
      <c r="A125" s="920"/>
      <c r="B125" s="921"/>
      <c r="C125" s="921"/>
      <c r="D125" s="921"/>
      <c r="E125" s="917"/>
      <c r="F125" s="917"/>
      <c r="G125" s="917"/>
      <c r="H125" s="917"/>
      <c r="I125" s="917"/>
      <c r="J125" s="917"/>
      <c r="K125" s="922"/>
      <c r="L125" s="923"/>
      <c r="M125" s="917"/>
      <c r="N125" s="917"/>
      <c r="O125" s="917"/>
      <c r="P125" s="917"/>
      <c r="Q125" s="917"/>
      <c r="R125" s="917"/>
      <c r="S125" s="917"/>
      <c r="T125" s="917"/>
      <c r="U125" s="917"/>
      <c r="V125" s="113"/>
      <c r="W125" s="917"/>
      <c r="X125" s="917"/>
      <c r="Y125" s="917"/>
      <c r="Z125" s="917"/>
      <c r="AA125" s="917"/>
      <c r="AB125" s="917"/>
      <c r="AC125" s="917"/>
      <c r="AD125" s="917"/>
      <c r="AE125" s="917"/>
      <c r="AF125" s="917"/>
      <c r="AG125" s="917"/>
      <c r="AH125" s="917"/>
      <c r="AI125" s="917"/>
      <c r="AJ125" s="917"/>
      <c r="AK125" s="917"/>
      <c r="AL125" s="919"/>
    </row>
    <row r="126" spans="1:38" s="763" customFormat="1">
      <c r="A126" s="920"/>
      <c r="B126" s="921"/>
      <c r="C126" s="921"/>
      <c r="D126" s="921"/>
      <c r="E126" s="917"/>
      <c r="F126" s="917"/>
      <c r="G126" s="917"/>
      <c r="H126" s="917"/>
      <c r="I126" s="917"/>
      <c r="J126" s="917"/>
      <c r="K126" s="922"/>
      <c r="L126" s="923"/>
      <c r="M126" s="917"/>
      <c r="N126" s="917"/>
      <c r="O126" s="917"/>
      <c r="P126" s="917"/>
      <c r="Q126" s="917"/>
      <c r="R126" s="917"/>
      <c r="S126" s="917"/>
      <c r="T126" s="917"/>
      <c r="U126" s="917"/>
      <c r="V126" s="113"/>
      <c r="W126" s="917"/>
      <c r="X126" s="917"/>
      <c r="Y126" s="917"/>
      <c r="Z126" s="917"/>
      <c r="AA126" s="917"/>
      <c r="AB126" s="917"/>
      <c r="AC126" s="917"/>
      <c r="AD126" s="917"/>
      <c r="AE126" s="917"/>
      <c r="AF126" s="917"/>
      <c r="AG126" s="917"/>
      <c r="AH126" s="917"/>
      <c r="AI126" s="917"/>
      <c r="AJ126" s="917"/>
      <c r="AK126" s="917"/>
      <c r="AL126" s="919"/>
    </row>
  </sheetData>
  <autoFilter ref="A4:AL77"/>
  <sortState ref="A20:AL108">
    <sortCondition ref="A20:A108"/>
  </sortState>
  <mergeCells count="5">
    <mergeCell ref="M2:AL2"/>
    <mergeCell ref="M3:N3"/>
    <mergeCell ref="O3:P3"/>
    <mergeCell ref="Q3:AF3"/>
    <mergeCell ref="AG3:AK3"/>
  </mergeCells>
  <phoneticPr fontId="39" type="noConversion"/>
  <conditionalFormatting sqref="J5:AL11 A5:G12 E22:F24 H12:AL12 A116:D126 E25:AL41 A22:D41 A93:D100 E93:AL122 A42:AL92 G14:AL24 A14:F20 A13:AL13">
    <cfRule type="expression" dxfId="137" priority="10">
      <formula>MOD(ROW(),2)=0</formula>
    </cfRule>
  </conditionalFormatting>
  <conditionalFormatting sqref="A21:F21">
    <cfRule type="expression" dxfId="136" priority="6">
      <formula>MOD(ROW(),2)=0</formula>
    </cfRule>
  </conditionalFormatting>
  <conditionalFormatting sqref="A101:D115">
    <cfRule type="expression" dxfId="135" priority="5">
      <formula>MOD(ROW(),2)=0</formula>
    </cfRule>
  </conditionalFormatting>
  <conditionalFormatting sqref="E123:AL126">
    <cfRule type="expression" dxfId="134" priority="4">
      <formula>MOD(ROW(),2)=0</formula>
    </cfRule>
  </conditionalFormatting>
  <conditionalFormatting sqref="H5:I11">
    <cfRule type="expression" dxfId="133" priority="1">
      <formula>MOD(ROW(),2)=0</formula>
    </cfRule>
  </conditionalFormatting>
  <dataValidations count="4">
    <dataValidation allowBlank="1" sqref="A27 M5:AL11"/>
    <dataValidation type="list" allowBlank="1" showInputMessage="1" promptTitle="Intended Cluster" prompt="This is an optional column. If you can clearly identify under which cluster your item has been dispatched, please specify so; otherwise leave it blank. " sqref="D62:D63">
      <formula1>Clusters</formula1>
    </dataValidation>
    <dataValidation allowBlank="1" showInputMessage="1" promptTitle="Committed" prompt="If stocks in your warehouse are committed to a specific organisation/agency, please indicate the quantity of such items in this column." sqref="H4:I4"/>
    <dataValidation allowBlank="1" showInputMessage="1" promptTitle="In Warehouse" prompt="Quantities of your stocks currently sitting in any warehouse (including Mobile Storage Units). If possible, please do a quick physical stock count." sqref="G4"/>
  </dataValidations>
  <pageMargins left="0.7" right="0.7" top="0.75" bottom="0.75" header="0.3" footer="0.3"/>
  <ignoredErrors>
    <ignoredError sqref="G5" formula="1"/>
  </ignoredErrors>
  <extLst>
    <ext xmlns:mx="http://schemas.microsoft.com/office/mac/excel/2008/main" uri="{64002731-A6B0-56B0-2670-7721B7C09600}">
      <mx:PLV Mode="0" OnePage="0" WScale="99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workbookViewId="0">
      <pane xSplit="5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K6" sqref="K6"/>
    </sheetView>
  </sheetViews>
  <sheetFormatPr defaultColWidth="0" defaultRowHeight="15.75"/>
  <cols>
    <col min="1" max="1" width="12.5" style="17" bestFit="1" customWidth="1"/>
    <col min="2" max="2" width="19" style="41" customWidth="1"/>
    <col min="3" max="3" width="14.375" style="41" customWidth="1"/>
    <col min="4" max="4" width="14" style="41" customWidth="1"/>
    <col min="5" max="5" width="23.625" style="41" bestFit="1" customWidth="1"/>
    <col min="6" max="7" width="10.875" style="41" customWidth="1"/>
    <col min="8" max="8" width="12.875" style="41" bestFit="1" customWidth="1"/>
    <col min="9" max="10" width="12.875" style="41" customWidth="1"/>
    <col min="11" max="11" width="15.5" style="40" customWidth="1"/>
    <col min="12" max="12" width="10.875" style="43" customWidth="1"/>
    <col min="13" max="13" width="10.875" style="44" customWidth="1"/>
    <col min="14" max="14" width="10.875" style="43" customWidth="1"/>
    <col min="15" max="15" width="10.875" style="44" customWidth="1"/>
    <col min="16" max="16" width="10.875" style="43" customWidth="1"/>
    <col min="17" max="18" width="10.875" style="45" customWidth="1"/>
    <col min="19" max="19" width="11.625" style="45" bestFit="1" customWidth="1"/>
    <col min="20" max="20" width="12.5" style="45" bestFit="1" customWidth="1"/>
    <col min="21" max="29" width="10.875" style="45" customWidth="1"/>
    <col min="30" max="30" width="18.125" style="44" bestFit="1" customWidth="1"/>
    <col min="31" max="31" width="10.875" style="43" customWidth="1"/>
    <col min="32" max="34" width="10.875" style="45" customWidth="1"/>
    <col min="35" max="35" width="10.875" style="44" customWidth="1"/>
    <col min="36" max="36" width="10.8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1">
        <v>42136</v>
      </c>
      <c r="D1" s="92" t="s">
        <v>1</v>
      </c>
      <c r="E1" s="829" t="s">
        <v>608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79</v>
      </c>
      <c r="B5" s="41" t="s">
        <v>93</v>
      </c>
      <c r="C5" s="41" t="s">
        <v>43</v>
      </c>
      <c r="E5" s="41" t="s">
        <v>44</v>
      </c>
      <c r="F5" s="42"/>
      <c r="G5" s="42"/>
      <c r="H5" s="949" t="str">
        <f>IF(SUM(I5:J5)=0, "", SUM(I5:J5))</f>
        <v/>
      </c>
      <c r="J5" s="1144"/>
      <c r="K5" s="954">
        <f>IF(SUM(L5:AJ5)=0, "", SUM(L5:AJ5))</f>
        <v>5277</v>
      </c>
      <c r="L5" s="1160"/>
      <c r="M5" s="1161"/>
      <c r="N5" s="1160"/>
      <c r="O5" s="1161"/>
      <c r="P5" s="1160"/>
      <c r="Q5" s="1162"/>
      <c r="R5" s="1162"/>
      <c r="S5" s="1162"/>
      <c r="T5" s="1162"/>
      <c r="U5" s="1162"/>
      <c r="V5" s="1162"/>
      <c r="W5" s="1162"/>
      <c r="X5" s="1162"/>
      <c r="Y5" s="1162"/>
      <c r="Z5" s="1162"/>
      <c r="AA5" s="1162"/>
      <c r="AB5" s="1162"/>
      <c r="AC5" s="1162"/>
      <c r="AD5" s="1161"/>
      <c r="AE5" s="1160">
        <f>4813+211</f>
        <v>5024</v>
      </c>
      <c r="AF5" s="1162"/>
      <c r="AG5" s="1162"/>
      <c r="AH5" s="1162"/>
      <c r="AI5" s="1161">
        <v>253</v>
      </c>
      <c r="AJ5" s="1182"/>
    </row>
    <row r="6" spans="1:36">
      <c r="A6" s="17" t="s">
        <v>90</v>
      </c>
      <c r="B6" s="41" t="s">
        <v>601</v>
      </c>
      <c r="C6" s="41" t="s">
        <v>43</v>
      </c>
      <c r="E6" s="41" t="s">
        <v>44</v>
      </c>
      <c r="F6" s="42"/>
      <c r="G6" s="42"/>
      <c r="H6" s="954" t="str">
        <f t="shared" ref="H6:H15" si="0">IF(SUM(I6:J6)=0, "", SUM(I6:J6))</f>
        <v/>
      </c>
      <c r="J6" s="1147"/>
      <c r="K6" s="954">
        <f t="shared" ref="K6:K15" si="1">IF(SUM(L6:AJ6)=0, "", SUM(L6:AJ6))</f>
        <v>6740</v>
      </c>
      <c r="L6" s="1160"/>
      <c r="M6" s="1161"/>
      <c r="N6" s="1160"/>
      <c r="O6" s="1161"/>
      <c r="P6" s="1160"/>
      <c r="Q6" s="1162"/>
      <c r="R6" s="1162"/>
      <c r="S6" s="1162"/>
      <c r="T6" s="1162"/>
      <c r="U6" s="1162"/>
      <c r="V6" s="1162"/>
      <c r="W6" s="1162"/>
      <c r="X6" s="1162"/>
      <c r="Y6" s="1162"/>
      <c r="Z6" s="1162"/>
      <c r="AA6" s="1162"/>
      <c r="AB6" s="1162"/>
      <c r="AC6" s="1162"/>
      <c r="AD6" s="1161"/>
      <c r="AE6" s="1160">
        <f>5594+646</f>
        <v>6240</v>
      </c>
      <c r="AF6" s="1162"/>
      <c r="AG6" s="1162"/>
      <c r="AH6" s="1162"/>
      <c r="AI6" s="1161">
        <v>500</v>
      </c>
      <c r="AJ6" s="1182"/>
    </row>
    <row r="7" spans="1:36">
      <c r="A7" s="17" t="s">
        <v>82</v>
      </c>
      <c r="B7" s="41" t="s">
        <v>602</v>
      </c>
      <c r="C7" s="41" t="s">
        <v>43</v>
      </c>
      <c r="E7" s="41" t="s">
        <v>44</v>
      </c>
      <c r="F7" s="42"/>
      <c r="G7" s="42"/>
      <c r="H7" s="954" t="str">
        <f t="shared" si="0"/>
        <v/>
      </c>
      <c r="J7" s="1147"/>
      <c r="K7" s="954">
        <f t="shared" si="1"/>
        <v>3004</v>
      </c>
      <c r="L7" s="1160"/>
      <c r="M7" s="1161"/>
      <c r="N7" s="1160"/>
      <c r="O7" s="1161"/>
      <c r="P7" s="1160"/>
      <c r="Q7" s="1162"/>
      <c r="R7" s="1162"/>
      <c r="S7" s="1162"/>
      <c r="T7" s="1162"/>
      <c r="U7" s="1162"/>
      <c r="V7" s="1162"/>
      <c r="W7" s="1162"/>
      <c r="X7" s="1162"/>
      <c r="Y7" s="1162"/>
      <c r="Z7" s="1162"/>
      <c r="AA7" s="1162"/>
      <c r="AB7" s="1162"/>
      <c r="AC7" s="1162"/>
      <c r="AD7" s="1161"/>
      <c r="AE7" s="1160">
        <f>2797+131</f>
        <v>2928</v>
      </c>
      <c r="AF7" s="1162"/>
      <c r="AG7" s="1162"/>
      <c r="AH7" s="1162"/>
      <c r="AI7" s="1161">
        <v>76</v>
      </c>
      <c r="AJ7" s="1182"/>
    </row>
    <row r="8" spans="1:36">
      <c r="A8" s="964" t="s">
        <v>86</v>
      </c>
      <c r="B8" s="41" t="s">
        <v>123</v>
      </c>
      <c r="C8" s="41" t="s">
        <v>43</v>
      </c>
      <c r="E8" s="41" t="s">
        <v>44</v>
      </c>
      <c r="F8" s="42"/>
      <c r="G8" s="42"/>
      <c r="H8" s="954" t="str">
        <f t="shared" si="0"/>
        <v/>
      </c>
      <c r="J8" s="1147"/>
      <c r="K8" s="954">
        <f t="shared" si="1"/>
        <v>11461</v>
      </c>
      <c r="L8" s="1160"/>
      <c r="M8" s="1161"/>
      <c r="N8" s="1160"/>
      <c r="O8" s="1161"/>
      <c r="P8" s="1160"/>
      <c r="Q8" s="1162"/>
      <c r="R8" s="1162"/>
      <c r="S8" s="1162"/>
      <c r="T8" s="1162"/>
      <c r="U8" s="1162"/>
      <c r="V8" s="1162"/>
      <c r="W8" s="1162"/>
      <c r="X8" s="1162"/>
      <c r="Y8" s="1162"/>
      <c r="Z8" s="1162"/>
      <c r="AA8" s="1162"/>
      <c r="AB8" s="1162"/>
      <c r="AC8" s="1162"/>
      <c r="AD8" s="1161"/>
      <c r="AE8" s="1160">
        <f>8383+2568</f>
        <v>10951</v>
      </c>
      <c r="AF8" s="1162"/>
      <c r="AG8" s="1162"/>
      <c r="AH8" s="1162"/>
      <c r="AI8" s="1161">
        <v>510</v>
      </c>
      <c r="AJ8" s="1182"/>
    </row>
    <row r="9" spans="1:36">
      <c r="A9" s="964" t="s">
        <v>47</v>
      </c>
      <c r="B9" s="41" t="s">
        <v>603</v>
      </c>
      <c r="C9" s="41" t="s">
        <v>43</v>
      </c>
      <c r="E9" s="41" t="s">
        <v>44</v>
      </c>
      <c r="F9" s="42"/>
      <c r="G9" s="42"/>
      <c r="H9" s="954" t="str">
        <f t="shared" si="0"/>
        <v/>
      </c>
      <c r="J9" s="1147"/>
      <c r="K9" s="954">
        <f t="shared" si="1"/>
        <v>3085</v>
      </c>
      <c r="L9" s="1160"/>
      <c r="M9" s="1161"/>
      <c r="N9" s="1160"/>
      <c r="O9" s="1161"/>
      <c r="P9" s="1160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2"/>
      <c r="AB9" s="1162"/>
      <c r="AC9" s="1162"/>
      <c r="AD9" s="1161"/>
      <c r="AE9" s="1160">
        <v>2985</v>
      </c>
      <c r="AF9" s="1162"/>
      <c r="AG9" s="1162"/>
      <c r="AH9" s="1162"/>
      <c r="AI9" s="1161">
        <v>100</v>
      </c>
      <c r="AJ9" s="1182"/>
    </row>
    <row r="10" spans="1:36">
      <c r="A10" s="964" t="s">
        <v>47</v>
      </c>
      <c r="B10" s="41" t="s">
        <v>604</v>
      </c>
      <c r="C10" s="41" t="s">
        <v>43</v>
      </c>
      <c r="E10" s="41" t="s">
        <v>44</v>
      </c>
      <c r="F10" s="42"/>
      <c r="G10" s="42"/>
      <c r="H10" s="954" t="str">
        <f t="shared" si="0"/>
        <v/>
      </c>
      <c r="J10" s="1147"/>
      <c r="K10" s="954" t="str">
        <f t="shared" si="1"/>
        <v/>
      </c>
      <c r="L10" s="1160"/>
      <c r="M10" s="1161"/>
      <c r="N10" s="1160"/>
      <c r="O10" s="1161"/>
      <c r="P10" s="1160"/>
      <c r="Q10" s="1162"/>
      <c r="R10" s="1162"/>
      <c r="S10" s="1162"/>
      <c r="T10" s="1162"/>
      <c r="U10" s="1162"/>
      <c r="V10" s="1162"/>
      <c r="W10" s="1162"/>
      <c r="X10" s="1162"/>
      <c r="Y10" s="1162"/>
      <c r="Z10" s="1162"/>
      <c r="AA10" s="1162"/>
      <c r="AB10" s="1162"/>
      <c r="AC10" s="1162"/>
      <c r="AD10" s="1161"/>
      <c r="AE10" s="1160"/>
      <c r="AF10" s="1162"/>
      <c r="AG10" s="1162"/>
      <c r="AH10" s="1162"/>
      <c r="AI10" s="1161"/>
      <c r="AJ10" s="1182"/>
    </row>
    <row r="11" spans="1:36">
      <c r="A11" s="17" t="s">
        <v>68</v>
      </c>
      <c r="B11" s="41" t="s">
        <v>605</v>
      </c>
      <c r="C11" s="41" t="s">
        <v>43</v>
      </c>
      <c r="E11" s="41" t="s">
        <v>50</v>
      </c>
      <c r="F11" s="42"/>
      <c r="G11" s="42"/>
      <c r="H11" s="954" t="str">
        <f t="shared" si="0"/>
        <v/>
      </c>
      <c r="J11" s="1147"/>
      <c r="K11" s="954">
        <f t="shared" si="1"/>
        <v>5362</v>
      </c>
      <c r="L11" s="1160"/>
      <c r="M11" s="1161"/>
      <c r="N11" s="1160"/>
      <c r="O11" s="1161"/>
      <c r="P11" s="1160"/>
      <c r="Q11" s="1162"/>
      <c r="R11" s="1162"/>
      <c r="S11" s="1162"/>
      <c r="T11" s="1162"/>
      <c r="U11" s="1162"/>
      <c r="V11" s="1162"/>
      <c r="W11" s="1162"/>
      <c r="X11" s="1162"/>
      <c r="Y11" s="1162"/>
      <c r="Z11" s="1162"/>
      <c r="AA11" s="1162"/>
      <c r="AB11" s="1162"/>
      <c r="AC11" s="1162"/>
      <c r="AD11" s="1161"/>
      <c r="AE11" s="1160">
        <f>4813+296</f>
        <v>5109</v>
      </c>
      <c r="AF11" s="1162"/>
      <c r="AG11" s="1162"/>
      <c r="AH11" s="1162"/>
      <c r="AI11" s="1161">
        <v>253</v>
      </c>
      <c r="AJ11" s="1182"/>
    </row>
    <row r="12" spans="1:36">
      <c r="A12" s="17" t="s">
        <v>76</v>
      </c>
      <c r="B12" s="41" t="s">
        <v>606</v>
      </c>
      <c r="C12" s="41" t="s">
        <v>43</v>
      </c>
      <c r="E12" s="41" t="s">
        <v>50</v>
      </c>
      <c r="F12" s="42"/>
      <c r="G12" s="42"/>
      <c r="H12" s="954" t="str">
        <f t="shared" si="0"/>
        <v/>
      </c>
      <c r="J12" s="1147"/>
      <c r="K12" s="954">
        <f t="shared" si="1"/>
        <v>3097</v>
      </c>
      <c r="L12" s="1165"/>
      <c r="M12" s="1166"/>
      <c r="N12" s="1167"/>
      <c r="O12" s="1172"/>
      <c r="P12" s="1169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2"/>
      <c r="AE12" s="1160">
        <v>2997</v>
      </c>
      <c r="AF12" s="1171"/>
      <c r="AG12" s="1171"/>
      <c r="AH12" s="1171"/>
      <c r="AI12" s="1160">
        <v>100</v>
      </c>
      <c r="AJ12" s="1182"/>
    </row>
    <row r="13" spans="1:36">
      <c r="A13" s="17" t="s">
        <v>47</v>
      </c>
      <c r="B13" s="41" t="s">
        <v>603</v>
      </c>
      <c r="C13" s="41" t="s">
        <v>43</v>
      </c>
      <c r="E13" s="41" t="s">
        <v>50</v>
      </c>
      <c r="F13" s="42"/>
      <c r="G13" s="42">
        <v>108</v>
      </c>
      <c r="H13" s="954" t="str">
        <f t="shared" si="0"/>
        <v/>
      </c>
      <c r="J13" s="1147"/>
      <c r="K13" s="954" t="str">
        <f t="shared" si="1"/>
        <v/>
      </c>
      <c r="L13" s="1173"/>
      <c r="M13" s="1174"/>
      <c r="N13" s="1173"/>
      <c r="O13" s="1174"/>
      <c r="P13" s="1173"/>
      <c r="Q13" s="1176"/>
      <c r="R13" s="1176"/>
      <c r="S13" s="1177"/>
      <c r="T13" s="1177"/>
      <c r="U13" s="1177"/>
      <c r="V13" s="1177"/>
      <c r="W13" s="1177"/>
      <c r="X13" s="1177"/>
      <c r="Y13" s="1177"/>
      <c r="Z13" s="1177"/>
      <c r="AA13" s="1177"/>
      <c r="AB13" s="1177"/>
      <c r="AC13" s="1177"/>
      <c r="AD13" s="1187"/>
      <c r="AE13" s="1188"/>
      <c r="AF13" s="1178"/>
      <c r="AG13" s="1178"/>
      <c r="AH13" s="1178"/>
      <c r="AI13" s="1168"/>
      <c r="AJ13" s="1182"/>
    </row>
    <row r="14" spans="1:36">
      <c r="A14" s="17" t="s">
        <v>47</v>
      </c>
      <c r="B14" s="41" t="s">
        <v>603</v>
      </c>
      <c r="C14" s="41" t="s">
        <v>43</v>
      </c>
      <c r="E14" s="41" t="s">
        <v>406</v>
      </c>
      <c r="F14" s="42"/>
      <c r="G14" s="42">
        <v>108</v>
      </c>
      <c r="H14" s="954" t="str">
        <f t="shared" si="0"/>
        <v/>
      </c>
      <c r="J14" s="1147"/>
      <c r="K14" s="954" t="str">
        <f t="shared" si="1"/>
        <v/>
      </c>
      <c r="L14" s="1160"/>
      <c r="M14" s="1161"/>
      <c r="N14" s="1160"/>
      <c r="O14" s="1161"/>
      <c r="P14" s="1160"/>
      <c r="Q14" s="1162"/>
      <c r="R14" s="1162"/>
      <c r="S14" s="1162"/>
      <c r="T14" s="1162"/>
      <c r="U14" s="1162"/>
      <c r="V14" s="1162"/>
      <c r="W14" s="1162"/>
      <c r="X14" s="1162"/>
      <c r="Y14" s="1162"/>
      <c r="Z14" s="1162"/>
      <c r="AA14" s="1162"/>
      <c r="AB14" s="1162"/>
      <c r="AC14" s="1162"/>
      <c r="AD14" s="1161"/>
      <c r="AE14" s="1160"/>
      <c r="AF14" s="1162"/>
      <c r="AG14" s="1162"/>
      <c r="AH14" s="1162"/>
      <c r="AI14" s="1161"/>
      <c r="AJ14" s="1182"/>
    </row>
    <row r="15" spans="1:36">
      <c r="A15" s="17" t="s">
        <v>47</v>
      </c>
      <c r="B15" s="41" t="s">
        <v>603</v>
      </c>
      <c r="C15" s="41" t="s">
        <v>43</v>
      </c>
      <c r="F15" s="42"/>
      <c r="G15" s="42"/>
      <c r="H15" s="954">
        <f t="shared" si="0"/>
        <v>76</v>
      </c>
      <c r="J15" s="1147">
        <v>76</v>
      </c>
      <c r="K15" s="954" t="str">
        <f t="shared" si="1"/>
        <v/>
      </c>
      <c r="L15" s="1160"/>
      <c r="M15" s="1161"/>
      <c r="N15" s="1160"/>
      <c r="O15" s="1161"/>
      <c r="P15" s="1160"/>
      <c r="Q15" s="1162"/>
      <c r="R15" s="1162"/>
      <c r="S15" s="1162"/>
      <c r="T15" s="1162"/>
      <c r="U15" s="1162"/>
      <c r="V15" s="1162"/>
      <c r="W15" s="1162"/>
      <c r="X15" s="1162"/>
      <c r="Y15" s="1162"/>
      <c r="Z15" s="1162"/>
      <c r="AA15" s="1162"/>
      <c r="AB15" s="1162"/>
      <c r="AC15" s="1162"/>
      <c r="AD15" s="1161"/>
      <c r="AE15" s="1160"/>
      <c r="AF15" s="1162"/>
      <c r="AG15" s="1162"/>
      <c r="AH15" s="1162"/>
      <c r="AI15" s="1161"/>
      <c r="AJ15" s="1182"/>
    </row>
    <row r="16" spans="1:36">
      <c r="F16" s="42"/>
      <c r="G16" s="42"/>
      <c r="H16" s="954"/>
      <c r="J16" s="1147"/>
      <c r="K16" s="954" t="str">
        <f t="shared" ref="K16:K34" si="2">IF(SUM(L16:AJ16)=0, "", SUM(L16:AJ16))</f>
        <v/>
      </c>
      <c r="L16" s="952"/>
      <c r="M16" s="955"/>
      <c r="N16" s="952"/>
      <c r="O16" s="955"/>
      <c r="P16" s="952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5"/>
      <c r="AE16" s="952"/>
      <c r="AF16" s="956"/>
      <c r="AG16" s="956"/>
      <c r="AH16" s="956"/>
      <c r="AI16" s="955"/>
    </row>
    <row r="17" spans="6:35">
      <c r="F17" s="42"/>
      <c r="G17" s="42"/>
      <c r="H17" s="954"/>
      <c r="J17" s="1147"/>
      <c r="K17" s="954" t="str">
        <f t="shared" si="2"/>
        <v/>
      </c>
      <c r="L17" s="952"/>
      <c r="M17" s="955"/>
      <c r="N17" s="952"/>
      <c r="O17" s="955"/>
      <c r="P17" s="952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5"/>
      <c r="AE17" s="952"/>
      <c r="AF17" s="956"/>
      <c r="AG17" s="956"/>
      <c r="AH17" s="956"/>
      <c r="AI17" s="955"/>
    </row>
    <row r="18" spans="6:35">
      <c r="F18" s="42"/>
      <c r="G18" s="42"/>
      <c r="H18" s="954"/>
      <c r="J18" s="1147"/>
      <c r="K18" s="954" t="str">
        <f t="shared" si="2"/>
        <v/>
      </c>
      <c r="L18" s="952"/>
      <c r="M18" s="955"/>
      <c r="N18" s="952"/>
      <c r="O18" s="955"/>
      <c r="P18" s="952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5"/>
      <c r="AE18" s="952"/>
      <c r="AF18" s="956"/>
      <c r="AG18" s="956"/>
      <c r="AH18" s="956"/>
      <c r="AI18" s="955"/>
    </row>
    <row r="19" spans="6:35">
      <c r="F19" s="42"/>
      <c r="G19" s="42"/>
      <c r="H19" s="954"/>
      <c r="J19" s="1147"/>
      <c r="K19" s="954" t="str">
        <f t="shared" si="2"/>
        <v/>
      </c>
      <c r="L19" s="952"/>
      <c r="M19" s="955"/>
      <c r="N19" s="952"/>
      <c r="O19" s="955"/>
      <c r="P19" s="952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5"/>
      <c r="AE19" s="952"/>
      <c r="AF19" s="956"/>
      <c r="AG19" s="956"/>
      <c r="AH19" s="956"/>
      <c r="AI19" s="955"/>
    </row>
    <row r="20" spans="6:35">
      <c r="F20" s="42"/>
      <c r="G20" s="42"/>
      <c r="H20" s="954"/>
      <c r="J20" s="1147"/>
      <c r="K20" s="954" t="str">
        <f t="shared" si="2"/>
        <v/>
      </c>
      <c r="L20" s="952"/>
      <c r="M20" s="955"/>
      <c r="N20" s="952"/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5"/>
      <c r="AE20" s="952"/>
      <c r="AF20" s="956"/>
      <c r="AG20" s="956"/>
      <c r="AH20" s="956"/>
      <c r="AI20" s="955"/>
    </row>
    <row r="21" spans="6:35">
      <c r="F21" s="42"/>
      <c r="G21" s="42"/>
      <c r="H21" s="954"/>
      <c r="J21" s="1147"/>
      <c r="K21" s="954" t="str">
        <f t="shared" si="2"/>
        <v/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5"/>
      <c r="AE21" s="952"/>
      <c r="AF21" s="956"/>
      <c r="AG21" s="956"/>
      <c r="AH21" s="956"/>
      <c r="AI21" s="955"/>
    </row>
    <row r="22" spans="6:35">
      <c r="F22" s="42"/>
      <c r="G22" s="42"/>
      <c r="H22" s="954"/>
      <c r="J22" s="1147"/>
      <c r="K22" s="954" t="str">
        <f t="shared" si="2"/>
        <v/>
      </c>
      <c r="L22" s="952"/>
      <c r="M22" s="955"/>
      <c r="N22" s="952"/>
      <c r="O22" s="955"/>
      <c r="P22" s="952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5"/>
      <c r="AE22" s="952"/>
      <c r="AF22" s="956"/>
      <c r="AG22" s="956"/>
      <c r="AH22" s="956"/>
      <c r="AI22" s="955"/>
    </row>
    <row r="23" spans="6:35">
      <c r="F23" s="42"/>
      <c r="G23" s="42"/>
      <c r="H23" s="954"/>
      <c r="J23" s="1147"/>
      <c r="K23" s="954" t="str">
        <f t="shared" si="2"/>
        <v/>
      </c>
      <c r="L23" s="952"/>
      <c r="M23" s="955"/>
      <c r="N23" s="952"/>
      <c r="O23" s="955"/>
      <c r="P23" s="952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5"/>
      <c r="AE23" s="952"/>
      <c r="AF23" s="956"/>
      <c r="AG23" s="956"/>
      <c r="AH23" s="956"/>
      <c r="AI23" s="955"/>
    </row>
    <row r="24" spans="6:35">
      <c r="F24" s="42"/>
      <c r="G24" s="42"/>
      <c r="H24" s="954"/>
      <c r="J24" s="1147"/>
      <c r="K24" s="954" t="str">
        <f t="shared" si="2"/>
        <v/>
      </c>
      <c r="L24" s="952"/>
      <c r="M24" s="955"/>
      <c r="N24" s="952"/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956"/>
      <c r="AD24" s="955"/>
      <c r="AE24" s="952"/>
      <c r="AF24" s="956"/>
      <c r="AG24" s="956"/>
      <c r="AH24" s="956"/>
      <c r="AI24" s="955"/>
    </row>
    <row r="25" spans="6:35">
      <c r="F25" s="42"/>
      <c r="G25" s="42"/>
      <c r="H25" s="954"/>
      <c r="J25" s="1147"/>
      <c r="K25" s="954" t="str">
        <f t="shared" si="2"/>
        <v/>
      </c>
      <c r="L25" s="952"/>
      <c r="M25" s="955"/>
      <c r="N25" s="952"/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6"/>
      <c r="AD25" s="955"/>
      <c r="AE25" s="952"/>
      <c r="AF25" s="956"/>
      <c r="AG25" s="956"/>
      <c r="AH25" s="956"/>
      <c r="AI25" s="955"/>
    </row>
    <row r="26" spans="6:35">
      <c r="F26" s="42"/>
      <c r="G26" s="42"/>
      <c r="H26" s="954"/>
      <c r="J26" s="1147"/>
      <c r="K26" s="954" t="str">
        <f t="shared" si="2"/>
        <v/>
      </c>
      <c r="L26" s="952"/>
      <c r="M26" s="955"/>
      <c r="N26" s="952"/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5"/>
      <c r="AE26" s="952"/>
      <c r="AF26" s="956"/>
      <c r="AG26" s="956"/>
      <c r="AH26" s="956"/>
      <c r="AI26" s="955"/>
    </row>
    <row r="27" spans="6:35">
      <c r="F27" s="42"/>
      <c r="G27" s="42"/>
      <c r="H27" s="954"/>
      <c r="J27" s="1147"/>
      <c r="K27" s="954" t="str">
        <f t="shared" si="2"/>
        <v/>
      </c>
      <c r="L27" s="952"/>
      <c r="M27" s="955"/>
      <c r="N27" s="952"/>
      <c r="O27" s="955"/>
      <c r="P27" s="952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956"/>
      <c r="AB27" s="956"/>
      <c r="AC27" s="956"/>
      <c r="AD27" s="955"/>
      <c r="AE27" s="952"/>
      <c r="AF27" s="956"/>
      <c r="AG27" s="956"/>
      <c r="AH27" s="956"/>
      <c r="AI27" s="955"/>
    </row>
    <row r="28" spans="6:35">
      <c r="F28" s="42"/>
      <c r="G28" s="42"/>
      <c r="H28" s="954"/>
      <c r="J28" s="1147"/>
      <c r="K28" s="954" t="str">
        <f t="shared" si="2"/>
        <v/>
      </c>
      <c r="L28" s="952"/>
      <c r="M28" s="955"/>
      <c r="N28" s="952"/>
      <c r="O28" s="955"/>
      <c r="P28" s="952"/>
      <c r="Q28" s="956"/>
      <c r="R28" s="956"/>
      <c r="S28" s="956"/>
      <c r="T28" s="956"/>
      <c r="U28" s="956"/>
      <c r="V28" s="956"/>
      <c r="W28" s="956"/>
      <c r="X28" s="956"/>
      <c r="Y28" s="956"/>
      <c r="Z28" s="956"/>
      <c r="AA28" s="956"/>
      <c r="AB28" s="956"/>
      <c r="AC28" s="956"/>
      <c r="AD28" s="955"/>
      <c r="AE28" s="952"/>
      <c r="AF28" s="956"/>
      <c r="AG28" s="956"/>
      <c r="AH28" s="956"/>
      <c r="AI28" s="955"/>
    </row>
    <row r="29" spans="6:35">
      <c r="F29" s="42"/>
      <c r="G29" s="42"/>
      <c r="H29" s="954"/>
      <c r="J29" s="1147"/>
      <c r="K29" s="954" t="str">
        <f t="shared" si="2"/>
        <v/>
      </c>
      <c r="L29" s="952"/>
      <c r="M29" s="955"/>
      <c r="N29" s="952"/>
      <c r="O29" s="955"/>
      <c r="P29" s="952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5"/>
      <c r="AE29" s="952"/>
      <c r="AF29" s="956"/>
      <c r="AG29" s="956"/>
      <c r="AH29" s="956"/>
      <c r="AI29" s="955"/>
    </row>
    <row r="30" spans="6:35">
      <c r="F30" s="42"/>
      <c r="G30" s="42"/>
      <c r="H30" s="954"/>
      <c r="J30" s="1147"/>
      <c r="K30" s="954" t="str">
        <f t="shared" si="2"/>
        <v/>
      </c>
      <c r="L30" s="952"/>
      <c r="M30" s="955"/>
      <c r="N30" s="952"/>
      <c r="O30" s="955"/>
      <c r="P30" s="952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5"/>
      <c r="AE30" s="952"/>
      <c r="AF30" s="956"/>
      <c r="AG30" s="956"/>
      <c r="AH30" s="956"/>
      <c r="AI30" s="955"/>
    </row>
    <row r="31" spans="6:35">
      <c r="F31" s="42"/>
      <c r="G31" s="42"/>
      <c r="H31" s="954"/>
      <c r="J31" s="1147"/>
      <c r="K31" s="954" t="str">
        <f t="shared" si="2"/>
        <v/>
      </c>
      <c r="L31" s="952"/>
      <c r="M31" s="955"/>
      <c r="N31" s="952"/>
      <c r="O31" s="955"/>
      <c r="P31" s="952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6"/>
      <c r="AB31" s="956"/>
      <c r="AC31" s="956"/>
      <c r="AD31" s="955"/>
      <c r="AE31" s="952"/>
      <c r="AF31" s="956"/>
      <c r="AG31" s="956"/>
      <c r="AH31" s="956"/>
      <c r="AI31" s="955"/>
    </row>
    <row r="32" spans="6:35">
      <c r="F32" s="42"/>
      <c r="G32" s="42"/>
      <c r="H32" s="954"/>
      <c r="J32" s="1147"/>
      <c r="K32" s="954" t="str">
        <f t="shared" si="2"/>
        <v/>
      </c>
      <c r="L32" s="952"/>
      <c r="M32" s="955"/>
      <c r="N32" s="952"/>
      <c r="O32" s="955"/>
      <c r="P32" s="952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5"/>
      <c r="AE32" s="952"/>
      <c r="AF32" s="956"/>
      <c r="AG32" s="956"/>
      <c r="AH32" s="956"/>
      <c r="AI32" s="955"/>
    </row>
    <row r="33" spans="6:35">
      <c r="F33" s="42"/>
      <c r="G33" s="42"/>
      <c r="H33" s="954"/>
      <c r="J33" s="1147"/>
      <c r="K33" s="954" t="str">
        <f t="shared" si="2"/>
        <v/>
      </c>
      <c r="L33" s="952"/>
      <c r="M33" s="955"/>
      <c r="N33" s="952"/>
      <c r="O33" s="955"/>
      <c r="P33" s="952"/>
      <c r="Q33" s="956"/>
      <c r="R33" s="956"/>
      <c r="S33" s="956"/>
      <c r="T33" s="956"/>
      <c r="U33" s="956"/>
      <c r="V33" s="956"/>
      <c r="W33" s="956"/>
      <c r="X33" s="956"/>
      <c r="Y33" s="956"/>
      <c r="Z33" s="956"/>
      <c r="AA33" s="956"/>
      <c r="AB33" s="956"/>
      <c r="AC33" s="956"/>
      <c r="AD33" s="955"/>
      <c r="AE33" s="952"/>
      <c r="AF33" s="956"/>
      <c r="AG33" s="956"/>
      <c r="AH33" s="956"/>
      <c r="AI33" s="955"/>
    </row>
    <row r="34" spans="6:35">
      <c r="F34" s="42"/>
      <c r="G34" s="42"/>
      <c r="H34" s="954"/>
      <c r="J34" s="1147"/>
      <c r="K34" s="954" t="str">
        <f t="shared" si="2"/>
        <v/>
      </c>
      <c r="L34" s="952"/>
      <c r="M34" s="955"/>
      <c r="N34" s="952"/>
      <c r="O34" s="955"/>
      <c r="P34" s="952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5"/>
      <c r="AE34" s="952"/>
      <c r="AF34" s="956"/>
      <c r="AG34" s="956"/>
      <c r="AH34" s="956"/>
      <c r="AI34" s="955"/>
    </row>
    <row r="35" spans="6:35">
      <c r="F35" s="42"/>
      <c r="G35" s="42"/>
      <c r="H35" s="954"/>
      <c r="J35" s="1147"/>
      <c r="K35" s="954" t="str">
        <f t="shared" ref="K35:K68" si="3">IF(SUM(L35:AJ35)=0, "", SUM(L35:AJ35))</f>
        <v/>
      </c>
      <c r="L35" s="952"/>
      <c r="M35" s="955"/>
      <c r="N35" s="952"/>
      <c r="O35" s="955"/>
      <c r="P35" s="952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5"/>
      <c r="AE35" s="952"/>
      <c r="AF35" s="956"/>
      <c r="AG35" s="956"/>
      <c r="AH35" s="956"/>
      <c r="AI35" s="955"/>
    </row>
    <row r="36" spans="6:35">
      <c r="F36" s="42"/>
      <c r="G36" s="42"/>
      <c r="H36" s="954"/>
      <c r="J36" s="1147"/>
      <c r="K36" s="954" t="str">
        <f t="shared" si="3"/>
        <v/>
      </c>
      <c r="L36" s="952"/>
      <c r="M36" s="955"/>
      <c r="N36" s="952"/>
      <c r="O36" s="955"/>
      <c r="P36" s="952"/>
      <c r="Q36" s="956"/>
      <c r="R36" s="956"/>
      <c r="S36" s="956"/>
      <c r="T36" s="956"/>
      <c r="U36" s="956"/>
      <c r="V36" s="956"/>
      <c r="W36" s="956"/>
      <c r="X36" s="956"/>
      <c r="Y36" s="956"/>
      <c r="Z36" s="956"/>
      <c r="AA36" s="956"/>
      <c r="AB36" s="956"/>
      <c r="AC36" s="956"/>
      <c r="AD36" s="955"/>
      <c r="AE36" s="952"/>
      <c r="AF36" s="956"/>
      <c r="AG36" s="956"/>
      <c r="AH36" s="956"/>
      <c r="AI36" s="955"/>
    </row>
    <row r="37" spans="6:35">
      <c r="F37" s="42"/>
      <c r="G37" s="42"/>
      <c r="H37" s="954"/>
      <c r="J37" s="1147"/>
      <c r="K37" s="954" t="str">
        <f t="shared" si="3"/>
        <v/>
      </c>
      <c r="L37" s="952"/>
      <c r="M37" s="955"/>
      <c r="N37" s="952"/>
      <c r="O37" s="955"/>
      <c r="P37" s="952"/>
      <c r="Q37" s="956"/>
      <c r="R37" s="956"/>
      <c r="S37" s="956"/>
      <c r="T37" s="956"/>
      <c r="U37" s="956"/>
      <c r="V37" s="956"/>
      <c r="W37" s="956"/>
      <c r="X37" s="956"/>
      <c r="Y37" s="956"/>
      <c r="Z37" s="956"/>
      <c r="AA37" s="956"/>
      <c r="AB37" s="956"/>
      <c r="AC37" s="956"/>
      <c r="AD37" s="955"/>
      <c r="AE37" s="952"/>
      <c r="AF37" s="956"/>
      <c r="AG37" s="956"/>
      <c r="AH37" s="956"/>
      <c r="AI37" s="955"/>
    </row>
    <row r="38" spans="6:35">
      <c r="F38" s="42"/>
      <c r="G38" s="42"/>
      <c r="H38" s="954"/>
      <c r="J38" s="1147"/>
      <c r="K38" s="954" t="str">
        <f t="shared" si="3"/>
        <v/>
      </c>
      <c r="L38" s="952"/>
      <c r="M38" s="955"/>
      <c r="N38" s="952"/>
      <c r="O38" s="955"/>
      <c r="P38" s="952"/>
      <c r="Q38" s="956"/>
      <c r="R38" s="956"/>
      <c r="S38" s="956"/>
      <c r="T38" s="956"/>
      <c r="U38" s="956"/>
      <c r="V38" s="956"/>
      <c r="W38" s="956"/>
      <c r="X38" s="956"/>
      <c r="Y38" s="956"/>
      <c r="Z38" s="956"/>
      <c r="AA38" s="956"/>
      <c r="AB38" s="956"/>
      <c r="AC38" s="956"/>
      <c r="AD38" s="955"/>
      <c r="AE38" s="952"/>
      <c r="AF38" s="956"/>
      <c r="AG38" s="956"/>
      <c r="AH38" s="956"/>
      <c r="AI38" s="955"/>
    </row>
    <row r="39" spans="6:35">
      <c r="F39" s="42"/>
      <c r="G39" s="42"/>
      <c r="H39" s="954"/>
      <c r="J39" s="1147"/>
      <c r="K39" s="954" t="str">
        <f t="shared" si="3"/>
        <v/>
      </c>
      <c r="L39" s="952"/>
      <c r="M39" s="955"/>
      <c r="N39" s="952"/>
      <c r="O39" s="955"/>
      <c r="P39" s="952"/>
      <c r="Q39" s="956"/>
      <c r="R39" s="956"/>
      <c r="S39" s="956"/>
      <c r="T39" s="956"/>
      <c r="U39" s="956"/>
      <c r="V39" s="956"/>
      <c r="W39" s="956"/>
      <c r="X39" s="956"/>
      <c r="Y39" s="956"/>
      <c r="Z39" s="956"/>
      <c r="AA39" s="956"/>
      <c r="AB39" s="956"/>
      <c r="AC39" s="956"/>
      <c r="AD39" s="955"/>
      <c r="AE39" s="952"/>
      <c r="AF39" s="956"/>
      <c r="AG39" s="956"/>
      <c r="AH39" s="956"/>
      <c r="AI39" s="955"/>
    </row>
    <row r="40" spans="6:35">
      <c r="F40" s="42"/>
      <c r="G40" s="42"/>
      <c r="H40" s="954"/>
      <c r="J40" s="1147"/>
      <c r="K40" s="954" t="str">
        <f t="shared" si="3"/>
        <v/>
      </c>
      <c r="L40" s="952"/>
      <c r="M40" s="955"/>
      <c r="N40" s="952"/>
      <c r="O40" s="955"/>
      <c r="P40" s="952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955"/>
      <c r="AE40" s="952"/>
      <c r="AF40" s="956"/>
      <c r="AG40" s="956"/>
      <c r="AH40" s="956"/>
      <c r="AI40" s="955"/>
    </row>
    <row r="41" spans="6:35">
      <c r="F41" s="42"/>
      <c r="G41" s="42"/>
      <c r="H41" s="954"/>
      <c r="J41" s="1147"/>
      <c r="K41" s="954" t="str">
        <f t="shared" si="3"/>
        <v/>
      </c>
      <c r="L41" s="952"/>
      <c r="M41" s="955"/>
      <c r="N41" s="952"/>
      <c r="O41" s="955"/>
      <c r="P41" s="952"/>
      <c r="Q41" s="956"/>
      <c r="R41" s="956"/>
      <c r="S41" s="956"/>
      <c r="T41" s="956"/>
      <c r="U41" s="956"/>
      <c r="V41" s="956"/>
      <c r="W41" s="956"/>
      <c r="X41" s="956"/>
      <c r="Y41" s="956"/>
      <c r="Z41" s="956"/>
      <c r="AA41" s="956"/>
      <c r="AB41" s="956"/>
      <c r="AC41" s="956"/>
      <c r="AD41" s="955"/>
      <c r="AE41" s="952"/>
      <c r="AF41" s="956"/>
      <c r="AG41" s="956"/>
      <c r="AH41" s="956"/>
      <c r="AI41" s="955"/>
    </row>
    <row r="42" spans="6:35">
      <c r="F42" s="42"/>
      <c r="G42" s="42"/>
      <c r="H42" s="954"/>
      <c r="J42" s="1147"/>
      <c r="K42" s="954" t="str">
        <f t="shared" si="3"/>
        <v/>
      </c>
      <c r="L42" s="952"/>
      <c r="M42" s="955"/>
      <c r="N42" s="952"/>
      <c r="O42" s="955"/>
      <c r="P42" s="952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5"/>
      <c r="AE42" s="952"/>
      <c r="AF42" s="956"/>
      <c r="AG42" s="956"/>
      <c r="AH42" s="956"/>
      <c r="AI42" s="955"/>
    </row>
    <row r="43" spans="6:35">
      <c r="F43" s="42"/>
      <c r="G43" s="42"/>
      <c r="H43" s="954"/>
      <c r="J43" s="1147"/>
      <c r="K43" s="954" t="str">
        <f t="shared" si="3"/>
        <v/>
      </c>
      <c r="L43" s="952"/>
      <c r="M43" s="955"/>
      <c r="N43" s="952"/>
      <c r="O43" s="955"/>
      <c r="P43" s="952"/>
      <c r="Q43" s="956"/>
      <c r="R43" s="956"/>
      <c r="S43" s="956"/>
      <c r="T43" s="956"/>
      <c r="U43" s="956"/>
      <c r="V43" s="956"/>
      <c r="W43" s="956"/>
      <c r="X43" s="956"/>
      <c r="Y43" s="956"/>
      <c r="Z43" s="956"/>
      <c r="AA43" s="956"/>
      <c r="AB43" s="956"/>
      <c r="AC43" s="956"/>
      <c r="AD43" s="955"/>
      <c r="AE43" s="952"/>
      <c r="AF43" s="956"/>
      <c r="AG43" s="956"/>
      <c r="AH43" s="956"/>
      <c r="AI43" s="955"/>
    </row>
    <row r="44" spans="6:35">
      <c r="F44" s="42"/>
      <c r="G44" s="42"/>
      <c r="H44" s="954"/>
      <c r="J44" s="1147"/>
      <c r="K44" s="954" t="str">
        <f t="shared" si="3"/>
        <v/>
      </c>
      <c r="L44" s="952"/>
      <c r="M44" s="955"/>
      <c r="N44" s="952"/>
      <c r="O44" s="955"/>
      <c r="P44" s="952"/>
      <c r="Q44" s="956"/>
      <c r="R44" s="956"/>
      <c r="S44" s="956"/>
      <c r="T44" s="956"/>
      <c r="U44" s="956"/>
      <c r="V44" s="956"/>
      <c r="W44" s="956"/>
      <c r="X44" s="956"/>
      <c r="Y44" s="956"/>
      <c r="Z44" s="956"/>
      <c r="AA44" s="956"/>
      <c r="AB44" s="956"/>
      <c r="AC44" s="956"/>
      <c r="AD44" s="955"/>
      <c r="AE44" s="952"/>
      <c r="AF44" s="956"/>
      <c r="AG44" s="956"/>
      <c r="AH44" s="956"/>
      <c r="AI44" s="955"/>
    </row>
    <row r="45" spans="6:35">
      <c r="F45" s="42"/>
      <c r="G45" s="42"/>
      <c r="H45" s="954"/>
      <c r="J45" s="1147"/>
      <c r="K45" s="954" t="str">
        <f t="shared" si="3"/>
        <v/>
      </c>
      <c r="L45" s="952"/>
      <c r="M45" s="955"/>
      <c r="N45" s="952"/>
      <c r="O45" s="955"/>
      <c r="P45" s="952"/>
      <c r="Q45" s="956"/>
      <c r="R45" s="956"/>
      <c r="S45" s="956"/>
      <c r="T45" s="956"/>
      <c r="U45" s="956"/>
      <c r="V45" s="956"/>
      <c r="W45" s="956"/>
      <c r="X45" s="956"/>
      <c r="Y45" s="956"/>
      <c r="Z45" s="956"/>
      <c r="AA45" s="956"/>
      <c r="AB45" s="956"/>
      <c r="AC45" s="956"/>
      <c r="AD45" s="955"/>
      <c r="AE45" s="952"/>
      <c r="AF45" s="956"/>
      <c r="AG45" s="956"/>
      <c r="AH45" s="956"/>
      <c r="AI45" s="955"/>
    </row>
    <row r="46" spans="6:35">
      <c r="F46" s="42"/>
      <c r="G46" s="42"/>
      <c r="H46" s="954"/>
      <c r="J46" s="1147"/>
      <c r="K46" s="954" t="str">
        <f t="shared" si="3"/>
        <v/>
      </c>
      <c r="L46" s="952"/>
      <c r="M46" s="955"/>
      <c r="N46" s="952"/>
      <c r="O46" s="955"/>
      <c r="P46" s="952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5"/>
      <c r="AE46" s="952"/>
      <c r="AF46" s="956"/>
      <c r="AG46" s="956"/>
      <c r="AH46" s="956"/>
      <c r="AI46" s="955"/>
    </row>
    <row r="47" spans="6:35">
      <c r="F47" s="42"/>
      <c r="G47" s="42"/>
      <c r="H47" s="954"/>
      <c r="J47" s="1147"/>
      <c r="K47" s="954" t="str">
        <f t="shared" si="3"/>
        <v/>
      </c>
      <c r="L47" s="952"/>
      <c r="M47" s="955"/>
      <c r="N47" s="952"/>
      <c r="O47" s="955"/>
      <c r="P47" s="952"/>
      <c r="Q47" s="956"/>
      <c r="R47" s="956"/>
      <c r="S47" s="956"/>
      <c r="T47" s="956"/>
      <c r="U47" s="956"/>
      <c r="V47" s="956"/>
      <c r="W47" s="956"/>
      <c r="X47" s="956"/>
      <c r="Y47" s="956"/>
      <c r="Z47" s="956"/>
      <c r="AA47" s="956"/>
      <c r="AB47" s="956"/>
      <c r="AC47" s="956"/>
      <c r="AD47" s="955"/>
      <c r="AE47" s="952"/>
      <c r="AF47" s="956"/>
      <c r="AG47" s="956"/>
      <c r="AH47" s="956"/>
      <c r="AI47" s="955"/>
    </row>
    <row r="48" spans="6:35">
      <c r="F48" s="42"/>
      <c r="G48" s="42"/>
      <c r="H48" s="954"/>
      <c r="J48" s="1147"/>
      <c r="K48" s="954" t="str">
        <f t="shared" si="3"/>
        <v/>
      </c>
      <c r="L48" s="952"/>
      <c r="M48" s="955"/>
      <c r="N48" s="952"/>
      <c r="O48" s="955"/>
      <c r="P48" s="952"/>
      <c r="Q48" s="956"/>
      <c r="R48" s="956"/>
      <c r="S48" s="956"/>
      <c r="T48" s="956"/>
      <c r="U48" s="956"/>
      <c r="V48" s="956"/>
      <c r="W48" s="956"/>
      <c r="X48" s="956"/>
      <c r="Y48" s="956"/>
      <c r="Z48" s="956"/>
      <c r="AA48" s="956"/>
      <c r="AB48" s="956"/>
      <c r="AC48" s="956"/>
      <c r="AD48" s="955"/>
      <c r="AE48" s="952"/>
      <c r="AF48" s="956"/>
      <c r="AG48" s="956"/>
      <c r="AH48" s="956"/>
      <c r="AI48" s="955"/>
    </row>
    <row r="49" spans="11:11">
      <c r="K49" s="40" t="str">
        <f t="shared" si="3"/>
        <v/>
      </c>
    </row>
    <row r="50" spans="11:11">
      <c r="K50" s="40" t="str">
        <f t="shared" si="3"/>
        <v/>
      </c>
    </row>
    <row r="51" spans="11:11">
      <c r="K51" s="40" t="str">
        <f t="shared" si="3"/>
        <v/>
      </c>
    </row>
    <row r="52" spans="11:11">
      <c r="K52" s="40" t="str">
        <f t="shared" si="3"/>
        <v/>
      </c>
    </row>
    <row r="53" spans="11:11">
      <c r="K53" s="40" t="str">
        <f t="shared" si="3"/>
        <v/>
      </c>
    </row>
    <row r="54" spans="11:11">
      <c r="K54" s="40" t="str">
        <f t="shared" si="3"/>
        <v/>
      </c>
    </row>
    <row r="55" spans="11:11">
      <c r="K55" s="40" t="str">
        <f t="shared" si="3"/>
        <v/>
      </c>
    </row>
    <row r="56" spans="11:11">
      <c r="K56" s="40" t="str">
        <f t="shared" si="3"/>
        <v/>
      </c>
    </row>
    <row r="57" spans="11:11">
      <c r="K57" s="40" t="str">
        <f t="shared" si="3"/>
        <v/>
      </c>
    </row>
    <row r="58" spans="11:11">
      <c r="K58" s="40" t="str">
        <f t="shared" si="3"/>
        <v/>
      </c>
    </row>
    <row r="59" spans="11:11">
      <c r="K59" s="40" t="str">
        <f t="shared" si="3"/>
        <v/>
      </c>
    </row>
    <row r="60" spans="11:11">
      <c r="K60" s="40" t="str">
        <f t="shared" si="3"/>
        <v/>
      </c>
    </row>
    <row r="61" spans="11:11">
      <c r="K61" s="40" t="str">
        <f t="shared" si="3"/>
        <v/>
      </c>
    </row>
    <row r="62" spans="11:11">
      <c r="K62" s="40" t="str">
        <f t="shared" si="3"/>
        <v/>
      </c>
    </row>
    <row r="63" spans="11:11">
      <c r="K63" s="40" t="str">
        <f t="shared" si="3"/>
        <v/>
      </c>
    </row>
    <row r="64" spans="11:11">
      <c r="K64" s="40" t="str">
        <f t="shared" si="3"/>
        <v/>
      </c>
    </row>
    <row r="65" spans="11:11">
      <c r="K65" s="40" t="str">
        <f t="shared" si="3"/>
        <v/>
      </c>
    </row>
    <row r="66" spans="11:11">
      <c r="K66" s="40" t="str">
        <f t="shared" si="3"/>
        <v/>
      </c>
    </row>
    <row r="67" spans="11:11">
      <c r="K67" s="40" t="str">
        <f t="shared" si="3"/>
        <v/>
      </c>
    </row>
    <row r="68" spans="11:11">
      <c r="K68" s="40" t="str">
        <f t="shared" si="3"/>
        <v/>
      </c>
    </row>
  </sheetData>
  <sheetProtection formatColumns="0"/>
  <mergeCells count="5">
    <mergeCell ref="L2:AJ2"/>
    <mergeCell ref="L3:M3"/>
    <mergeCell ref="N3:O3"/>
    <mergeCell ref="P3:AD3"/>
    <mergeCell ref="AE3:AI3"/>
  </mergeCells>
  <dataValidations count="15"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048576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16:J1048576 H5:I15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qref="AK5:XFD1048576 B5:B1048576 K2:K1048576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5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7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"/>
    </sheetView>
  </sheetViews>
  <sheetFormatPr defaultColWidth="0" defaultRowHeight="15.75"/>
  <cols>
    <col min="1" max="1" width="26.125" style="940" customWidth="1"/>
    <col min="2" max="2" width="55.875" style="942" bestFit="1" customWidth="1"/>
    <col min="3" max="3" width="16.5" style="942" customWidth="1"/>
    <col min="4" max="4" width="16" style="942" customWidth="1"/>
    <col min="5" max="5" width="27" style="942" bestFit="1" customWidth="1"/>
    <col min="6" max="7" width="12.5" style="942" customWidth="1"/>
    <col min="8" max="8" width="14.625" style="942" bestFit="1" customWidth="1"/>
    <col min="9" max="10" width="14.625" style="942" customWidth="1"/>
    <col min="11" max="11" width="17.625" style="941" customWidth="1"/>
    <col min="12" max="12" width="14.625" style="943" bestFit="1" customWidth="1"/>
    <col min="13" max="13" width="17" style="944" bestFit="1" customWidth="1"/>
    <col min="14" max="14" width="15.875" style="943" bestFit="1" customWidth="1"/>
    <col min="15" max="15" width="12.5" style="944" customWidth="1"/>
    <col min="16" max="16" width="12.5" style="943" customWidth="1"/>
    <col min="17" max="18" width="12.5" style="945" customWidth="1"/>
    <col min="19" max="19" width="13.375" style="945" bestFit="1" customWidth="1"/>
    <col min="20" max="20" width="14.375" style="945" bestFit="1" customWidth="1"/>
    <col min="21" max="29" width="12.5" style="945" customWidth="1"/>
    <col min="30" max="30" width="20.625" style="944" bestFit="1" customWidth="1"/>
    <col min="31" max="31" width="12.5" style="943" customWidth="1"/>
    <col min="32" max="34" width="12.5" style="945" customWidth="1"/>
    <col min="35" max="35" width="12.5" style="944" customWidth="1"/>
    <col min="36" max="36" width="12.5" style="946" customWidth="1"/>
    <col min="37" max="38" width="0" style="947" hidden="1" customWidth="1"/>
    <col min="39" max="16384" width="12.5" style="947" hidden="1"/>
  </cols>
  <sheetData>
    <row r="1" spans="1:36" s="964" customFormat="1" ht="17.100000000000001" customHeight="1" thickTop="1" thickBot="1">
      <c r="B1" s="2" t="s">
        <v>0</v>
      </c>
      <c r="C1" s="91">
        <v>42143</v>
      </c>
      <c r="D1" s="92" t="s">
        <v>1</v>
      </c>
      <c r="E1" s="829" t="s">
        <v>564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 s="48" customFormat="1">
      <c r="A5" s="940" t="s">
        <v>76</v>
      </c>
      <c r="B5" s="942" t="s">
        <v>488</v>
      </c>
      <c r="C5" s="940" t="s">
        <v>350</v>
      </c>
      <c r="D5" s="942"/>
      <c r="E5" s="942" t="s">
        <v>50</v>
      </c>
      <c r="F5" s="942"/>
      <c r="G5" s="942"/>
      <c r="H5" s="949" t="s">
        <v>855</v>
      </c>
      <c r="I5" s="942"/>
      <c r="J5" s="942"/>
      <c r="K5" s="1216">
        <f>IF(SUM(L5:AJ5)=0, "", SUM(L5:AJ5))</f>
        <v>100</v>
      </c>
      <c r="L5" s="943"/>
      <c r="M5" s="944"/>
      <c r="N5" s="943"/>
      <c r="O5" s="944"/>
      <c r="P5" s="943"/>
      <c r="Q5" s="945">
        <v>100</v>
      </c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4"/>
      <c r="AE5" s="943"/>
      <c r="AF5" s="945"/>
      <c r="AG5" s="945"/>
      <c r="AH5" s="945"/>
      <c r="AI5" s="944"/>
      <c r="AJ5" s="946"/>
    </row>
    <row r="6" spans="1:36" s="48" customFormat="1">
      <c r="A6" s="940" t="s">
        <v>51</v>
      </c>
      <c r="B6" s="942" t="s">
        <v>542</v>
      </c>
      <c r="C6" s="940" t="s">
        <v>350</v>
      </c>
      <c r="D6" s="942"/>
      <c r="E6" s="942" t="s">
        <v>50</v>
      </c>
      <c r="F6" s="942"/>
      <c r="G6" s="942"/>
      <c r="H6" s="1216">
        <v>874</v>
      </c>
      <c r="I6" s="942"/>
      <c r="J6" s="942">
        <f>874-6-15</f>
        <v>853</v>
      </c>
      <c r="K6" s="1216">
        <f t="shared" ref="K6:K69" si="0">IF(SUM(L6:AJ6)=0, "", SUM(L6:AJ6))</f>
        <v>221</v>
      </c>
      <c r="L6" s="943"/>
      <c r="M6" s="944"/>
      <c r="N6" s="943"/>
      <c r="O6" s="944"/>
      <c r="P6" s="943"/>
      <c r="Q6" s="945">
        <v>200</v>
      </c>
      <c r="R6" s="945"/>
      <c r="S6" s="945"/>
      <c r="T6" s="945"/>
      <c r="U6" s="945"/>
      <c r="V6" s="945"/>
      <c r="W6" s="945"/>
      <c r="X6" s="945"/>
      <c r="Y6" s="945"/>
      <c r="Z6" s="945"/>
      <c r="AA6" s="945"/>
      <c r="AB6" s="945"/>
      <c r="AC6" s="945">
        <v>6</v>
      </c>
      <c r="AD6" s="944">
        <v>15</v>
      </c>
      <c r="AE6" s="943"/>
      <c r="AF6" s="945"/>
      <c r="AG6" s="945"/>
      <c r="AH6" s="945"/>
      <c r="AI6" s="944"/>
      <c r="AJ6" s="946"/>
    </row>
    <row r="7" spans="1:36" s="48" customFormat="1">
      <c r="A7" s="940" t="s">
        <v>76</v>
      </c>
      <c r="B7" s="942" t="s">
        <v>487</v>
      </c>
      <c r="C7" s="940" t="s">
        <v>350</v>
      </c>
      <c r="D7" s="942"/>
      <c r="E7" s="942" t="s">
        <v>50</v>
      </c>
      <c r="F7" s="942"/>
      <c r="G7" s="942"/>
      <c r="H7" s="1216" t="s">
        <v>855</v>
      </c>
      <c r="I7" s="942"/>
      <c r="J7" s="942"/>
      <c r="K7" s="1216">
        <f t="shared" si="0"/>
        <v>200</v>
      </c>
      <c r="L7" s="943"/>
      <c r="M7" s="944"/>
      <c r="N7" s="943"/>
      <c r="O7" s="944"/>
      <c r="P7" s="943"/>
      <c r="Q7" s="945">
        <v>200</v>
      </c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4"/>
      <c r="AE7" s="943"/>
      <c r="AF7" s="945"/>
      <c r="AG7" s="945"/>
      <c r="AH7" s="945"/>
      <c r="AI7" s="944"/>
      <c r="AJ7" s="946"/>
    </row>
    <row r="8" spans="1:36" s="48" customFormat="1">
      <c r="A8" s="940" t="s">
        <v>76</v>
      </c>
      <c r="B8" s="942" t="s">
        <v>479</v>
      </c>
      <c r="C8" s="940" t="s">
        <v>350</v>
      </c>
      <c r="D8" s="942"/>
      <c r="E8" s="942" t="s">
        <v>50</v>
      </c>
      <c r="F8" s="942"/>
      <c r="G8" s="942"/>
      <c r="H8" s="1216" t="s">
        <v>855</v>
      </c>
      <c r="I8" s="942"/>
      <c r="J8" s="942"/>
      <c r="K8" s="1216">
        <f t="shared" si="0"/>
        <v>13</v>
      </c>
      <c r="L8" s="943"/>
      <c r="M8" s="944"/>
      <c r="N8" s="943"/>
      <c r="O8" s="944"/>
      <c r="P8" s="943">
        <v>13</v>
      </c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4"/>
      <c r="AE8" s="943"/>
      <c r="AF8" s="945"/>
      <c r="AG8" s="945"/>
      <c r="AH8" s="945"/>
      <c r="AI8" s="944"/>
      <c r="AJ8" s="946"/>
    </row>
    <row r="9" spans="1:36" s="48" customFormat="1">
      <c r="A9" s="940" t="s">
        <v>76</v>
      </c>
      <c r="B9" s="942" t="s">
        <v>486</v>
      </c>
      <c r="C9" s="940" t="s">
        <v>350</v>
      </c>
      <c r="D9" s="942"/>
      <c r="E9" s="942" t="s">
        <v>50</v>
      </c>
      <c r="F9" s="942"/>
      <c r="G9" s="942"/>
      <c r="H9" s="1216" t="s">
        <v>855</v>
      </c>
      <c r="I9" s="942"/>
      <c r="J9" s="942"/>
      <c r="K9" s="1216">
        <f t="shared" si="0"/>
        <v>13</v>
      </c>
      <c r="L9" s="943"/>
      <c r="M9" s="944"/>
      <c r="N9" s="943"/>
      <c r="O9" s="944"/>
      <c r="P9" s="943"/>
      <c r="Q9" s="945">
        <v>13</v>
      </c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4"/>
      <c r="AE9" s="943"/>
      <c r="AF9" s="945"/>
      <c r="AG9" s="945"/>
      <c r="AH9" s="945"/>
      <c r="AI9" s="944"/>
      <c r="AJ9" s="946"/>
    </row>
    <row r="10" spans="1:36" s="48" customFormat="1">
      <c r="A10" s="940" t="s">
        <v>528</v>
      </c>
      <c r="B10" s="942" t="s">
        <v>529</v>
      </c>
      <c r="C10" s="940" t="s">
        <v>130</v>
      </c>
      <c r="D10" s="942"/>
      <c r="E10" s="942"/>
      <c r="F10" s="942"/>
      <c r="G10" s="942"/>
      <c r="H10" s="1216" t="s">
        <v>855</v>
      </c>
      <c r="I10" s="942"/>
      <c r="J10" s="942"/>
      <c r="K10" s="1216">
        <f t="shared" si="0"/>
        <v>1</v>
      </c>
      <c r="L10" s="943"/>
      <c r="M10" s="944"/>
      <c r="N10" s="943"/>
      <c r="O10" s="944"/>
      <c r="P10" s="943"/>
      <c r="Q10" s="945">
        <v>1</v>
      </c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4"/>
      <c r="AE10" s="943"/>
      <c r="AF10" s="945"/>
      <c r="AG10" s="945"/>
      <c r="AH10" s="945"/>
      <c r="AI10" s="944"/>
      <c r="AJ10" s="946"/>
    </row>
    <row r="11" spans="1:36" s="48" customFormat="1">
      <c r="A11" s="940" t="s">
        <v>79</v>
      </c>
      <c r="B11" s="942" t="s">
        <v>678</v>
      </c>
      <c r="C11" s="940" t="s">
        <v>350</v>
      </c>
      <c r="D11" s="942"/>
      <c r="E11" s="942" t="s">
        <v>50</v>
      </c>
      <c r="F11" s="942"/>
      <c r="G11" s="942"/>
      <c r="H11" s="1216" t="s">
        <v>855</v>
      </c>
      <c r="I11" s="942"/>
      <c r="J11" s="942"/>
      <c r="K11" s="1216">
        <f t="shared" si="0"/>
        <v>80</v>
      </c>
      <c r="L11" s="943"/>
      <c r="M11" s="944"/>
      <c r="N11" s="943"/>
      <c r="O11" s="944"/>
      <c r="P11" s="943">
        <v>40</v>
      </c>
      <c r="Q11" s="945">
        <v>40</v>
      </c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4"/>
      <c r="AE11" s="943"/>
      <c r="AF11" s="945"/>
      <c r="AG11" s="945"/>
      <c r="AH11" s="945"/>
      <c r="AI11" s="944"/>
      <c r="AJ11" s="946"/>
    </row>
    <row r="12" spans="1:36" s="48" customFormat="1">
      <c r="A12" s="940" t="s">
        <v>404</v>
      </c>
      <c r="B12" s="942" t="s">
        <v>480</v>
      </c>
      <c r="C12" s="940" t="s">
        <v>565</v>
      </c>
      <c r="D12" s="942"/>
      <c r="E12" s="942" t="s">
        <v>50</v>
      </c>
      <c r="F12" s="942"/>
      <c r="G12" s="942"/>
      <c r="H12" s="1216" t="s">
        <v>855</v>
      </c>
      <c r="I12" s="942"/>
      <c r="J12" s="942"/>
      <c r="K12" s="1216">
        <f t="shared" si="0"/>
        <v>90000</v>
      </c>
      <c r="L12" s="943"/>
      <c r="M12" s="944"/>
      <c r="N12" s="943"/>
      <c r="O12" s="944"/>
      <c r="P12" s="943">
        <v>65000</v>
      </c>
      <c r="Q12" s="945">
        <v>25000</v>
      </c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4"/>
      <c r="AE12" s="943"/>
      <c r="AF12" s="945"/>
      <c r="AG12" s="945"/>
      <c r="AH12" s="945"/>
      <c r="AI12" s="944"/>
      <c r="AJ12" s="946"/>
    </row>
    <row r="13" spans="1:36" s="48" customFormat="1">
      <c r="A13" s="940" t="s">
        <v>490</v>
      </c>
      <c r="B13" s="942" t="s">
        <v>491</v>
      </c>
      <c r="C13" s="940" t="s">
        <v>130</v>
      </c>
      <c r="D13" s="942"/>
      <c r="E13" s="942"/>
      <c r="F13" s="942"/>
      <c r="G13" s="942"/>
      <c r="H13" s="1216" t="s">
        <v>855</v>
      </c>
      <c r="I13" s="942"/>
      <c r="J13" s="942"/>
      <c r="K13" s="1216">
        <f t="shared" si="0"/>
        <v>1</v>
      </c>
      <c r="L13" s="943"/>
      <c r="M13" s="944"/>
      <c r="N13" s="943"/>
      <c r="O13" s="944"/>
      <c r="P13" s="943"/>
      <c r="Q13" s="945">
        <v>1</v>
      </c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4"/>
      <c r="AE13" s="943"/>
      <c r="AF13" s="945"/>
      <c r="AG13" s="945"/>
      <c r="AH13" s="945"/>
      <c r="AI13" s="944"/>
      <c r="AJ13" s="946"/>
    </row>
    <row r="14" spans="1:36" s="48" customFormat="1">
      <c r="A14" s="940" t="s">
        <v>465</v>
      </c>
      <c r="B14" s="942" t="s">
        <v>499</v>
      </c>
      <c r="C14" s="940" t="s">
        <v>125</v>
      </c>
      <c r="D14" s="942"/>
      <c r="E14" s="942"/>
      <c r="F14" s="942"/>
      <c r="G14" s="942"/>
      <c r="H14" s="1216" t="s">
        <v>855</v>
      </c>
      <c r="I14" s="942"/>
      <c r="J14" s="942"/>
      <c r="K14" s="1216">
        <f t="shared" si="0"/>
        <v>14</v>
      </c>
      <c r="L14" s="943"/>
      <c r="M14" s="944"/>
      <c r="N14" s="943"/>
      <c r="O14" s="944"/>
      <c r="P14" s="943">
        <v>14</v>
      </c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4"/>
      <c r="AE14" s="943"/>
      <c r="AF14" s="945"/>
      <c r="AG14" s="945"/>
      <c r="AH14" s="945"/>
      <c r="AI14" s="944"/>
      <c r="AJ14" s="946"/>
    </row>
    <row r="15" spans="1:36" s="48" customFormat="1">
      <c r="A15" s="940" t="s">
        <v>51</v>
      </c>
      <c r="B15" s="942" t="s">
        <v>591</v>
      </c>
      <c r="C15" s="940" t="s">
        <v>350</v>
      </c>
      <c r="D15" s="942"/>
      <c r="E15" s="942" t="s">
        <v>50</v>
      </c>
      <c r="F15" s="942"/>
      <c r="G15" s="942"/>
      <c r="H15" s="1216">
        <v>2000</v>
      </c>
      <c r="I15" s="942"/>
      <c r="J15" s="942">
        <v>2000</v>
      </c>
      <c r="K15" s="1216" t="str">
        <f t="shared" si="0"/>
        <v/>
      </c>
      <c r="L15" s="943"/>
      <c r="M15" s="944"/>
      <c r="N15" s="943"/>
      <c r="O15" s="944"/>
      <c r="P15" s="943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4"/>
      <c r="AE15" s="943"/>
      <c r="AF15" s="945"/>
      <c r="AG15" s="945"/>
      <c r="AH15" s="945"/>
      <c r="AI15" s="944"/>
      <c r="AJ15" s="946"/>
    </row>
    <row r="16" spans="1:36" s="48" customFormat="1">
      <c r="A16" s="940" t="s">
        <v>88</v>
      </c>
      <c r="B16" s="942" t="s">
        <v>553</v>
      </c>
      <c r="C16" s="940" t="s">
        <v>350</v>
      </c>
      <c r="D16" s="942"/>
      <c r="E16" s="942"/>
      <c r="F16" s="942"/>
      <c r="G16" s="942"/>
      <c r="H16" s="1216">
        <v>36</v>
      </c>
      <c r="I16" s="942"/>
      <c r="J16" s="942">
        <v>36</v>
      </c>
      <c r="K16" s="1216" t="str">
        <f t="shared" si="0"/>
        <v/>
      </c>
      <c r="L16" s="943"/>
      <c r="M16" s="944"/>
      <c r="N16" s="943"/>
      <c r="O16" s="944"/>
      <c r="P16" s="943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4"/>
      <c r="AE16" s="943"/>
      <c r="AF16" s="945"/>
      <c r="AG16" s="945"/>
      <c r="AH16" s="945"/>
      <c r="AI16" s="944"/>
      <c r="AJ16" s="946"/>
    </row>
    <row r="17" spans="1:36" s="48" customFormat="1">
      <c r="A17" s="940" t="s">
        <v>481</v>
      </c>
      <c r="B17" s="942" t="s">
        <v>482</v>
      </c>
      <c r="C17" s="940" t="s">
        <v>350</v>
      </c>
      <c r="D17" s="942"/>
      <c r="E17" s="942"/>
      <c r="F17" s="942"/>
      <c r="G17" s="942"/>
      <c r="H17" s="1216" t="s">
        <v>855</v>
      </c>
      <c r="I17" s="942"/>
      <c r="J17" s="942"/>
      <c r="K17" s="1216">
        <f t="shared" si="0"/>
        <v>360</v>
      </c>
      <c r="L17" s="943"/>
      <c r="M17" s="944"/>
      <c r="N17" s="943"/>
      <c r="O17" s="944"/>
      <c r="P17" s="943">
        <v>360</v>
      </c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4"/>
      <c r="AE17" s="943"/>
      <c r="AF17" s="945"/>
      <c r="AG17" s="945"/>
      <c r="AH17" s="945"/>
      <c r="AI17" s="944"/>
      <c r="AJ17" s="946"/>
    </row>
    <row r="18" spans="1:36" s="48" customFormat="1">
      <c r="A18" s="940" t="s">
        <v>520</v>
      </c>
      <c r="B18" s="942" t="s">
        <v>558</v>
      </c>
      <c r="C18" s="940" t="s">
        <v>130</v>
      </c>
      <c r="D18" s="942"/>
      <c r="E18" s="942" t="s">
        <v>522</v>
      </c>
      <c r="F18" s="942"/>
      <c r="G18" s="942"/>
      <c r="H18" s="1216">
        <v>7</v>
      </c>
      <c r="I18" s="942"/>
      <c r="J18" s="942">
        <v>7</v>
      </c>
      <c r="K18" s="1216" t="str">
        <f t="shared" si="0"/>
        <v/>
      </c>
      <c r="L18" s="943"/>
      <c r="M18" s="944"/>
      <c r="N18" s="943"/>
      <c r="O18" s="944"/>
      <c r="P18" s="943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4"/>
      <c r="AE18" s="943"/>
      <c r="AF18" s="945"/>
      <c r="AG18" s="945"/>
      <c r="AH18" s="945"/>
      <c r="AI18" s="944"/>
      <c r="AJ18" s="946"/>
    </row>
    <row r="19" spans="1:36" s="48" customFormat="1">
      <c r="A19" s="940" t="s">
        <v>520</v>
      </c>
      <c r="B19" s="942" t="s">
        <v>521</v>
      </c>
      <c r="C19" s="940" t="s">
        <v>130</v>
      </c>
      <c r="D19" s="942"/>
      <c r="E19" s="942" t="s">
        <v>522</v>
      </c>
      <c r="F19" s="942"/>
      <c r="G19" s="942"/>
      <c r="H19" s="1216" t="s">
        <v>855</v>
      </c>
      <c r="I19" s="942"/>
      <c r="J19" s="942"/>
      <c r="K19" s="1216">
        <f t="shared" si="0"/>
        <v>10</v>
      </c>
      <c r="L19" s="943"/>
      <c r="M19" s="944"/>
      <c r="N19" s="943"/>
      <c r="O19" s="944"/>
      <c r="P19" s="943">
        <v>10</v>
      </c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4"/>
      <c r="AE19" s="943"/>
      <c r="AF19" s="945"/>
      <c r="AG19" s="945"/>
      <c r="AH19" s="945"/>
      <c r="AI19" s="944"/>
      <c r="AJ19" s="946"/>
    </row>
    <row r="20" spans="1:36" s="48" customFormat="1">
      <c r="A20" s="940" t="s">
        <v>520</v>
      </c>
      <c r="B20" s="942" t="s">
        <v>521</v>
      </c>
      <c r="C20" s="940" t="s">
        <v>130</v>
      </c>
      <c r="D20" s="942"/>
      <c r="E20" s="942" t="s">
        <v>522</v>
      </c>
      <c r="F20" s="942"/>
      <c r="G20" s="942"/>
      <c r="H20" s="1216" t="s">
        <v>855</v>
      </c>
      <c r="I20" s="942"/>
      <c r="J20" s="942"/>
      <c r="K20" s="1216">
        <f t="shared" si="0"/>
        <v>8</v>
      </c>
      <c r="L20" s="943"/>
      <c r="M20" s="944"/>
      <c r="N20" s="943">
        <v>8</v>
      </c>
      <c r="O20" s="944"/>
      <c r="P20" s="943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4"/>
      <c r="AE20" s="943"/>
      <c r="AF20" s="945"/>
      <c r="AG20" s="945"/>
      <c r="AH20" s="945"/>
      <c r="AI20" s="944"/>
      <c r="AJ20" s="946"/>
    </row>
    <row r="21" spans="1:36" s="48" customFormat="1">
      <c r="A21" s="940" t="s">
        <v>520</v>
      </c>
      <c r="B21" s="942" t="s">
        <v>521</v>
      </c>
      <c r="C21" s="940" t="s">
        <v>130</v>
      </c>
      <c r="D21" s="942"/>
      <c r="E21" s="942" t="s">
        <v>522</v>
      </c>
      <c r="F21" s="942"/>
      <c r="G21" s="942"/>
      <c r="H21" s="1216">
        <v>6</v>
      </c>
      <c r="I21" s="942"/>
      <c r="J21" s="942">
        <f>6-6</f>
        <v>0</v>
      </c>
      <c r="K21" s="1216">
        <f t="shared" si="0"/>
        <v>57</v>
      </c>
      <c r="L21" s="943"/>
      <c r="M21" s="944"/>
      <c r="N21" s="943">
        <f>8+6</f>
        <v>14</v>
      </c>
      <c r="O21" s="944"/>
      <c r="P21" s="943">
        <v>10</v>
      </c>
      <c r="Q21" s="945">
        <v>20</v>
      </c>
      <c r="R21" s="945">
        <v>6</v>
      </c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4">
        <v>7</v>
      </c>
      <c r="AE21" s="943"/>
      <c r="AF21" s="945"/>
      <c r="AG21" s="945"/>
      <c r="AH21" s="945"/>
      <c r="AI21" s="944"/>
      <c r="AJ21" s="946"/>
    </row>
    <row r="22" spans="1:36" s="48" customFormat="1">
      <c r="A22" s="940" t="s">
        <v>125</v>
      </c>
      <c r="B22" s="942" t="s">
        <v>592</v>
      </c>
      <c r="C22" s="940" t="s">
        <v>350</v>
      </c>
      <c r="D22" s="942"/>
      <c r="E22" s="942" t="s">
        <v>406</v>
      </c>
      <c r="F22" s="942"/>
      <c r="G22" s="942"/>
      <c r="H22" s="1216" t="s">
        <v>855</v>
      </c>
      <c r="I22" s="942"/>
      <c r="J22" s="942"/>
      <c r="K22" s="1216">
        <f t="shared" si="0"/>
        <v>1000</v>
      </c>
      <c r="L22" s="943"/>
      <c r="M22" s="944"/>
      <c r="N22" s="943">
        <v>475</v>
      </c>
      <c r="O22" s="944"/>
      <c r="P22" s="943">
        <v>193</v>
      </c>
      <c r="Q22" s="945">
        <v>332</v>
      </c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4"/>
      <c r="AE22" s="943"/>
      <c r="AF22" s="945"/>
      <c r="AG22" s="945"/>
      <c r="AH22" s="945"/>
      <c r="AI22" s="944"/>
      <c r="AJ22" s="946"/>
    </row>
    <row r="23" spans="1:36" s="48" customFormat="1">
      <c r="A23" s="940" t="s">
        <v>568</v>
      </c>
      <c r="B23" s="942" t="s">
        <v>562</v>
      </c>
      <c r="C23" s="940" t="s">
        <v>350</v>
      </c>
      <c r="D23" s="942"/>
      <c r="E23" s="942"/>
      <c r="F23" s="942"/>
      <c r="G23" s="942"/>
      <c r="H23" s="1216">
        <v>1</v>
      </c>
      <c r="I23" s="942"/>
      <c r="J23" s="942">
        <v>1</v>
      </c>
      <c r="K23" s="1216" t="str">
        <f t="shared" si="0"/>
        <v/>
      </c>
      <c r="L23" s="943"/>
      <c r="M23" s="944"/>
      <c r="N23" s="943"/>
      <c r="O23" s="944"/>
      <c r="P23" s="943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4"/>
      <c r="AE23" s="943"/>
      <c r="AF23" s="945"/>
      <c r="AG23" s="945"/>
      <c r="AH23" s="945"/>
      <c r="AI23" s="944"/>
      <c r="AJ23" s="946"/>
    </row>
    <row r="24" spans="1:36" s="48" customFormat="1">
      <c r="A24" s="940" t="s">
        <v>497</v>
      </c>
      <c r="B24" s="942" t="s">
        <v>507</v>
      </c>
      <c r="C24" s="940" t="s">
        <v>350</v>
      </c>
      <c r="D24" s="942"/>
      <c r="E24" s="942" t="s">
        <v>50</v>
      </c>
      <c r="F24" s="942"/>
      <c r="G24" s="942"/>
      <c r="H24" s="1216" t="s">
        <v>855</v>
      </c>
      <c r="I24" s="942"/>
      <c r="J24" s="942"/>
      <c r="K24" s="1216">
        <f t="shared" si="0"/>
        <v>5</v>
      </c>
      <c r="L24" s="943"/>
      <c r="M24" s="944"/>
      <c r="N24" s="943"/>
      <c r="O24" s="944"/>
      <c r="P24" s="943">
        <v>5</v>
      </c>
      <c r="Q24" s="945"/>
      <c r="R24" s="945"/>
      <c r="S24" s="945"/>
      <c r="T24" s="945"/>
      <c r="U24" s="945"/>
      <c r="V24" s="945"/>
      <c r="W24" s="945"/>
      <c r="X24" s="945"/>
      <c r="Y24" s="945"/>
      <c r="Z24" s="945"/>
      <c r="AA24" s="945"/>
      <c r="AB24" s="945"/>
      <c r="AC24" s="945"/>
      <c r="AD24" s="944"/>
      <c r="AE24" s="943"/>
      <c r="AF24" s="945"/>
      <c r="AG24" s="945"/>
      <c r="AH24" s="945"/>
      <c r="AI24" s="944"/>
      <c r="AJ24" s="946"/>
    </row>
    <row r="25" spans="1:36" s="48" customFormat="1">
      <c r="A25" s="940" t="s">
        <v>497</v>
      </c>
      <c r="B25" s="942" t="s">
        <v>508</v>
      </c>
      <c r="C25" s="940" t="s">
        <v>350</v>
      </c>
      <c r="D25" s="942"/>
      <c r="E25" s="942" t="s">
        <v>50</v>
      </c>
      <c r="F25" s="942"/>
      <c r="G25" s="942"/>
      <c r="H25" s="1216" t="s">
        <v>855</v>
      </c>
      <c r="I25" s="942"/>
      <c r="J25" s="942"/>
      <c r="K25" s="1216">
        <f t="shared" si="0"/>
        <v>3</v>
      </c>
      <c r="L25" s="943"/>
      <c r="M25" s="944"/>
      <c r="N25" s="943"/>
      <c r="O25" s="944"/>
      <c r="P25" s="943">
        <v>3</v>
      </c>
      <c r="Q25" s="945"/>
      <c r="R25" s="945"/>
      <c r="S25" s="945"/>
      <c r="T25" s="945"/>
      <c r="U25" s="945"/>
      <c r="V25" s="945"/>
      <c r="W25" s="945"/>
      <c r="X25" s="945"/>
      <c r="Y25" s="945"/>
      <c r="Z25" s="945"/>
      <c r="AA25" s="945"/>
      <c r="AB25" s="945"/>
      <c r="AC25" s="945"/>
      <c r="AD25" s="944"/>
      <c r="AE25" s="943"/>
      <c r="AF25" s="945"/>
      <c r="AG25" s="945"/>
      <c r="AH25" s="945"/>
      <c r="AI25" s="944"/>
      <c r="AJ25" s="946"/>
    </row>
    <row r="26" spans="1:36" s="48" customFormat="1">
      <c r="A26" s="940" t="s">
        <v>398</v>
      </c>
      <c r="B26" s="942" t="s">
        <v>514</v>
      </c>
      <c r="C26" s="940" t="s">
        <v>350</v>
      </c>
      <c r="D26" s="942"/>
      <c r="E26" s="942"/>
      <c r="F26" s="942"/>
      <c r="G26" s="942"/>
      <c r="H26" s="1216" t="s">
        <v>855</v>
      </c>
      <c r="I26" s="942"/>
      <c r="J26" s="942"/>
      <c r="K26" s="1216">
        <f t="shared" si="0"/>
        <v>10</v>
      </c>
      <c r="L26" s="943"/>
      <c r="M26" s="944"/>
      <c r="N26" s="943"/>
      <c r="O26" s="944"/>
      <c r="P26" s="943">
        <v>10</v>
      </c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45"/>
      <c r="AB26" s="945"/>
      <c r="AC26" s="945"/>
      <c r="AD26" s="944"/>
      <c r="AE26" s="943"/>
      <c r="AF26" s="945"/>
      <c r="AG26" s="945"/>
      <c r="AH26" s="945"/>
      <c r="AI26" s="944"/>
      <c r="AJ26" s="946"/>
    </row>
    <row r="27" spans="1:36" s="48" customFormat="1">
      <c r="A27" s="940" t="s">
        <v>497</v>
      </c>
      <c r="B27" s="942" t="s">
        <v>500</v>
      </c>
      <c r="C27" s="940" t="s">
        <v>350</v>
      </c>
      <c r="D27" s="942"/>
      <c r="E27" s="942"/>
      <c r="F27" s="942"/>
      <c r="G27" s="942"/>
      <c r="H27" s="1216" t="s">
        <v>855</v>
      </c>
      <c r="I27" s="942"/>
      <c r="J27" s="942"/>
      <c r="K27" s="1216">
        <f t="shared" si="0"/>
        <v>16</v>
      </c>
      <c r="L27" s="943"/>
      <c r="M27" s="944"/>
      <c r="N27" s="943"/>
      <c r="O27" s="944"/>
      <c r="P27" s="943">
        <v>16</v>
      </c>
      <c r="Q27" s="945"/>
      <c r="R27" s="945"/>
      <c r="S27" s="945"/>
      <c r="T27" s="945"/>
      <c r="U27" s="945"/>
      <c r="V27" s="945"/>
      <c r="W27" s="945"/>
      <c r="X27" s="945"/>
      <c r="Y27" s="945"/>
      <c r="Z27" s="945"/>
      <c r="AA27" s="945"/>
      <c r="AB27" s="945"/>
      <c r="AC27" s="945"/>
      <c r="AD27" s="944"/>
      <c r="AE27" s="943"/>
      <c r="AF27" s="945"/>
      <c r="AG27" s="945"/>
      <c r="AH27" s="945"/>
      <c r="AI27" s="944"/>
      <c r="AJ27" s="946"/>
    </row>
    <row r="28" spans="1:36" s="48" customFormat="1">
      <c r="A28" s="940" t="s">
        <v>502</v>
      </c>
      <c r="B28" s="942" t="s">
        <v>503</v>
      </c>
      <c r="C28" s="940" t="s">
        <v>350</v>
      </c>
      <c r="D28" s="942"/>
      <c r="E28" s="942"/>
      <c r="F28" s="942"/>
      <c r="G28" s="942"/>
      <c r="H28" s="1216" t="s">
        <v>855</v>
      </c>
      <c r="I28" s="942"/>
      <c r="J28" s="942"/>
      <c r="K28" s="1216">
        <f t="shared" si="0"/>
        <v>1</v>
      </c>
      <c r="L28" s="943"/>
      <c r="M28" s="944"/>
      <c r="N28" s="943"/>
      <c r="O28" s="944"/>
      <c r="P28" s="943">
        <v>1</v>
      </c>
      <c r="Q28" s="945"/>
      <c r="R28" s="945"/>
      <c r="S28" s="945"/>
      <c r="T28" s="945"/>
      <c r="U28" s="945"/>
      <c r="V28" s="945"/>
      <c r="W28" s="945"/>
      <c r="X28" s="945"/>
      <c r="Y28" s="945"/>
      <c r="Z28" s="945"/>
      <c r="AA28" s="945"/>
      <c r="AB28" s="945"/>
      <c r="AC28" s="945"/>
      <c r="AD28" s="944"/>
      <c r="AE28" s="943"/>
      <c r="AF28" s="945"/>
      <c r="AG28" s="945"/>
      <c r="AH28" s="945"/>
      <c r="AI28" s="944"/>
      <c r="AJ28" s="946"/>
    </row>
    <row r="29" spans="1:36" s="48" customFormat="1">
      <c r="A29" s="940" t="s">
        <v>520</v>
      </c>
      <c r="B29" s="942" t="s">
        <v>525</v>
      </c>
      <c r="C29" s="940" t="s">
        <v>350</v>
      </c>
      <c r="D29" s="942"/>
      <c r="E29" s="942" t="s">
        <v>522</v>
      </c>
      <c r="F29" s="942"/>
      <c r="G29" s="942"/>
      <c r="H29" s="1216" t="s">
        <v>855</v>
      </c>
      <c r="I29" s="942"/>
      <c r="J29" s="942"/>
      <c r="K29" s="1216">
        <f t="shared" si="0"/>
        <v>1</v>
      </c>
      <c r="L29" s="943"/>
      <c r="M29" s="944"/>
      <c r="N29" s="943"/>
      <c r="O29" s="944"/>
      <c r="P29" s="943">
        <v>1</v>
      </c>
      <c r="Q29" s="945"/>
      <c r="R29" s="945"/>
      <c r="S29" s="945"/>
      <c r="T29" s="945"/>
      <c r="U29" s="945"/>
      <c r="V29" s="945"/>
      <c r="W29" s="945"/>
      <c r="X29" s="945"/>
      <c r="Y29" s="945"/>
      <c r="Z29" s="945"/>
      <c r="AA29" s="945"/>
      <c r="AB29" s="945"/>
      <c r="AC29" s="945"/>
      <c r="AD29" s="944"/>
      <c r="AE29" s="943"/>
      <c r="AF29" s="945"/>
      <c r="AG29" s="945"/>
      <c r="AH29" s="945"/>
      <c r="AI29" s="944"/>
      <c r="AJ29" s="946"/>
    </row>
    <row r="30" spans="1:36" s="48" customFormat="1">
      <c r="A30" s="940" t="s">
        <v>520</v>
      </c>
      <c r="B30" s="942" t="s">
        <v>525</v>
      </c>
      <c r="C30" s="940" t="s">
        <v>350</v>
      </c>
      <c r="D30" s="942"/>
      <c r="E30" s="942" t="s">
        <v>522</v>
      </c>
      <c r="F30" s="942"/>
      <c r="G30" s="942"/>
      <c r="H30" s="1216" t="s">
        <v>855</v>
      </c>
      <c r="I30" s="942"/>
      <c r="J30" s="942"/>
      <c r="K30" s="1216">
        <f t="shared" si="0"/>
        <v>1</v>
      </c>
      <c r="L30" s="943"/>
      <c r="M30" s="944"/>
      <c r="N30" s="943">
        <v>1</v>
      </c>
      <c r="O30" s="944"/>
      <c r="P30" s="943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4"/>
      <c r="AE30" s="943"/>
      <c r="AF30" s="945"/>
      <c r="AG30" s="945"/>
      <c r="AH30" s="945"/>
      <c r="AI30" s="944"/>
      <c r="AJ30" s="946"/>
    </row>
    <row r="31" spans="1:36" s="48" customFormat="1">
      <c r="A31" s="940" t="s">
        <v>532</v>
      </c>
      <c r="B31" s="942" t="s">
        <v>533</v>
      </c>
      <c r="C31" s="940" t="s">
        <v>566</v>
      </c>
      <c r="D31" s="942"/>
      <c r="E31" s="942"/>
      <c r="F31" s="942"/>
      <c r="G31" s="942"/>
      <c r="H31" s="1216" t="s">
        <v>855</v>
      </c>
      <c r="I31" s="942"/>
      <c r="J31" s="942"/>
      <c r="K31" s="1216">
        <f t="shared" si="0"/>
        <v>3</v>
      </c>
      <c r="L31" s="943"/>
      <c r="M31" s="944"/>
      <c r="N31" s="943"/>
      <c r="O31" s="944"/>
      <c r="P31" s="943"/>
      <c r="Q31" s="945">
        <v>3</v>
      </c>
      <c r="R31" s="945"/>
      <c r="S31" s="945"/>
      <c r="T31" s="945"/>
      <c r="U31" s="945"/>
      <c r="V31" s="945"/>
      <c r="W31" s="945"/>
      <c r="X31" s="945"/>
      <c r="Y31" s="945"/>
      <c r="Z31" s="945"/>
      <c r="AA31" s="945"/>
      <c r="AB31" s="945"/>
      <c r="AC31" s="945"/>
      <c r="AD31" s="944"/>
      <c r="AE31" s="943"/>
      <c r="AF31" s="945"/>
      <c r="AG31" s="945"/>
      <c r="AH31" s="945"/>
      <c r="AI31" s="944"/>
      <c r="AJ31" s="946"/>
    </row>
    <row r="32" spans="1:36" s="48" customFormat="1">
      <c r="A32" s="940" t="s">
        <v>523</v>
      </c>
      <c r="B32" s="942" t="s">
        <v>524</v>
      </c>
      <c r="C32" s="940" t="s">
        <v>567</v>
      </c>
      <c r="D32" s="942"/>
      <c r="E32" s="942"/>
      <c r="F32" s="942"/>
      <c r="G32" s="942"/>
      <c r="H32" s="1216" t="s">
        <v>855</v>
      </c>
      <c r="I32" s="942"/>
      <c r="J32" s="942"/>
      <c r="K32" s="1216">
        <f t="shared" si="0"/>
        <v>2</v>
      </c>
      <c r="L32" s="943"/>
      <c r="M32" s="944"/>
      <c r="N32" s="943"/>
      <c r="O32" s="944"/>
      <c r="P32" s="943">
        <v>2</v>
      </c>
      <c r="Q32" s="945"/>
      <c r="R32" s="945"/>
      <c r="S32" s="945"/>
      <c r="T32" s="945"/>
      <c r="U32" s="945"/>
      <c r="V32" s="945"/>
      <c r="W32" s="945"/>
      <c r="X32" s="945"/>
      <c r="Y32" s="945"/>
      <c r="Z32" s="945"/>
      <c r="AA32" s="945"/>
      <c r="AB32" s="945"/>
      <c r="AC32" s="945"/>
      <c r="AD32" s="944"/>
      <c r="AE32" s="943"/>
      <c r="AF32" s="945"/>
      <c r="AG32" s="945"/>
      <c r="AH32" s="945"/>
      <c r="AI32" s="944"/>
      <c r="AJ32" s="946"/>
    </row>
    <row r="33" spans="1:36" s="48" customFormat="1">
      <c r="A33" s="940" t="s">
        <v>62</v>
      </c>
      <c r="B33" s="942" t="s">
        <v>541</v>
      </c>
      <c r="C33" s="940" t="s">
        <v>350</v>
      </c>
      <c r="D33" s="942"/>
      <c r="E33" s="942" t="s">
        <v>50</v>
      </c>
      <c r="F33" s="942"/>
      <c r="G33" s="942"/>
      <c r="H33" s="1216" t="s">
        <v>855</v>
      </c>
      <c r="I33" s="942"/>
      <c r="J33" s="942">
        <v>0</v>
      </c>
      <c r="K33" s="1216">
        <f t="shared" si="0"/>
        <v>1000</v>
      </c>
      <c r="L33" s="943"/>
      <c r="M33" s="944"/>
      <c r="N33" s="943"/>
      <c r="O33" s="944"/>
      <c r="P33" s="943">
        <v>1000</v>
      </c>
      <c r="Q33" s="945"/>
      <c r="R33" s="945"/>
      <c r="S33" s="945"/>
      <c r="T33" s="945"/>
      <c r="U33" s="945"/>
      <c r="V33" s="945"/>
      <c r="W33" s="945"/>
      <c r="X33" s="945"/>
      <c r="Y33" s="945"/>
      <c r="Z33" s="945"/>
      <c r="AA33" s="945"/>
      <c r="AB33" s="945"/>
      <c r="AC33" s="945"/>
      <c r="AD33" s="944"/>
      <c r="AE33" s="943"/>
      <c r="AF33" s="945"/>
      <c r="AG33" s="945"/>
      <c r="AH33" s="945"/>
      <c r="AI33" s="944"/>
      <c r="AJ33" s="946"/>
    </row>
    <row r="34" spans="1:36" s="48" customFormat="1">
      <c r="A34" s="940" t="s">
        <v>544</v>
      </c>
      <c r="B34" s="942" t="s">
        <v>545</v>
      </c>
      <c r="C34" s="940" t="s">
        <v>419</v>
      </c>
      <c r="D34" s="942"/>
      <c r="E34" s="942"/>
      <c r="F34" s="942"/>
      <c r="G34" s="942"/>
      <c r="H34" s="1216">
        <v>300</v>
      </c>
      <c r="I34" s="942"/>
      <c r="J34" s="942">
        <v>300</v>
      </c>
      <c r="K34" s="1216" t="str">
        <f t="shared" si="0"/>
        <v/>
      </c>
      <c r="L34" s="943"/>
      <c r="M34" s="944"/>
      <c r="N34" s="943"/>
      <c r="O34" s="944"/>
      <c r="P34" s="943"/>
      <c r="Q34" s="945"/>
      <c r="R34" s="945"/>
      <c r="S34" s="945"/>
      <c r="T34" s="945"/>
      <c r="U34" s="945"/>
      <c r="V34" s="945"/>
      <c r="W34" s="945"/>
      <c r="X34" s="945"/>
      <c r="Y34" s="945"/>
      <c r="Z34" s="945"/>
      <c r="AA34" s="945"/>
      <c r="AB34" s="945"/>
      <c r="AC34" s="945"/>
      <c r="AD34" s="944"/>
      <c r="AE34" s="943"/>
      <c r="AF34" s="945"/>
      <c r="AG34" s="945"/>
      <c r="AH34" s="945"/>
      <c r="AI34" s="944"/>
      <c r="AJ34" s="946"/>
    </row>
    <row r="35" spans="1:36" s="48" customFormat="1">
      <c r="A35" s="940" t="s">
        <v>483</v>
      </c>
      <c r="B35" s="942" t="s">
        <v>484</v>
      </c>
      <c r="C35" s="940" t="s">
        <v>350</v>
      </c>
      <c r="D35" s="942"/>
      <c r="E35" s="942" t="s">
        <v>44</v>
      </c>
      <c r="F35" s="942"/>
      <c r="G35" s="942"/>
      <c r="H35" s="1216" t="s">
        <v>855</v>
      </c>
      <c r="I35" s="942"/>
      <c r="J35" s="942"/>
      <c r="K35" s="1216">
        <f t="shared" si="0"/>
        <v>313</v>
      </c>
      <c r="L35" s="943"/>
      <c r="M35" s="944"/>
      <c r="N35" s="943"/>
      <c r="O35" s="944"/>
      <c r="P35" s="943"/>
      <c r="Q35" s="945">
        <v>313</v>
      </c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4"/>
      <c r="AE35" s="943"/>
      <c r="AF35" s="945"/>
      <c r="AG35" s="945"/>
      <c r="AH35" s="945"/>
      <c r="AI35" s="944"/>
      <c r="AJ35" s="946"/>
    </row>
    <row r="36" spans="1:36" s="48" customFormat="1">
      <c r="A36" s="940" t="s">
        <v>79</v>
      </c>
      <c r="B36" s="942" t="s">
        <v>478</v>
      </c>
      <c r="C36" s="940" t="s">
        <v>350</v>
      </c>
      <c r="D36" s="942"/>
      <c r="E36" s="942" t="s">
        <v>50</v>
      </c>
      <c r="F36" s="942"/>
      <c r="G36" s="942"/>
      <c r="H36" s="1216" t="s">
        <v>855</v>
      </c>
      <c r="I36" s="942"/>
      <c r="J36" s="942"/>
      <c r="K36" s="1216">
        <f t="shared" si="0"/>
        <v>1000</v>
      </c>
      <c r="L36" s="943"/>
      <c r="M36" s="944"/>
      <c r="N36" s="943"/>
      <c r="O36" s="944"/>
      <c r="P36" s="943">
        <v>1000</v>
      </c>
      <c r="Q36" s="945"/>
      <c r="R36" s="945"/>
      <c r="S36" s="945"/>
      <c r="T36" s="945"/>
      <c r="U36" s="945"/>
      <c r="V36" s="945"/>
      <c r="W36" s="945"/>
      <c r="X36" s="945"/>
      <c r="Y36" s="945"/>
      <c r="Z36" s="945"/>
      <c r="AA36" s="945"/>
      <c r="AB36" s="945"/>
      <c r="AC36" s="945"/>
      <c r="AD36" s="944"/>
      <c r="AE36" s="943"/>
      <c r="AF36" s="945"/>
      <c r="AG36" s="945"/>
      <c r="AH36" s="945"/>
      <c r="AI36" s="944"/>
      <c r="AJ36" s="946"/>
    </row>
    <row r="37" spans="1:36" s="48" customFormat="1">
      <c r="A37" s="940" t="s">
        <v>79</v>
      </c>
      <c r="B37" s="942" t="s">
        <v>478</v>
      </c>
      <c r="C37" s="940" t="s">
        <v>350</v>
      </c>
      <c r="D37" s="942"/>
      <c r="E37" s="942" t="s">
        <v>50</v>
      </c>
      <c r="F37" s="942"/>
      <c r="G37" s="942"/>
      <c r="H37" s="1216">
        <v>50</v>
      </c>
      <c r="I37" s="942"/>
      <c r="J37" s="942">
        <v>50</v>
      </c>
      <c r="K37" s="1216">
        <f t="shared" si="0"/>
        <v>150</v>
      </c>
      <c r="L37" s="943"/>
      <c r="M37" s="944"/>
      <c r="N37" s="943"/>
      <c r="O37" s="944"/>
      <c r="P37" s="943"/>
      <c r="Q37" s="945">
        <v>100</v>
      </c>
      <c r="R37" s="945"/>
      <c r="S37" s="945"/>
      <c r="T37" s="945"/>
      <c r="U37" s="945"/>
      <c r="V37" s="945"/>
      <c r="W37" s="945"/>
      <c r="X37" s="945"/>
      <c r="Y37" s="945"/>
      <c r="Z37" s="945"/>
      <c r="AA37" s="945"/>
      <c r="AB37" s="945"/>
      <c r="AC37" s="945">
        <v>50</v>
      </c>
      <c r="AD37" s="944"/>
      <c r="AE37" s="943"/>
      <c r="AF37" s="945"/>
      <c r="AG37" s="945"/>
      <c r="AH37" s="945"/>
      <c r="AI37" s="944"/>
      <c r="AJ37" s="946"/>
    </row>
    <row r="38" spans="1:36" s="48" customFormat="1">
      <c r="A38" s="940" t="s">
        <v>76</v>
      </c>
      <c r="B38" s="942" t="s">
        <v>593</v>
      </c>
      <c r="C38" s="940" t="s">
        <v>350</v>
      </c>
      <c r="D38" s="942"/>
      <c r="E38" s="942" t="s">
        <v>50</v>
      </c>
      <c r="F38" s="942"/>
      <c r="G38" s="942"/>
      <c r="H38" s="1216">
        <v>1600</v>
      </c>
      <c r="I38" s="942"/>
      <c r="J38" s="942">
        <v>1600</v>
      </c>
      <c r="K38" s="1216">
        <f t="shared" si="0"/>
        <v>400</v>
      </c>
      <c r="L38" s="943"/>
      <c r="M38" s="944"/>
      <c r="N38" s="943"/>
      <c r="O38" s="944"/>
      <c r="P38" s="943"/>
      <c r="Q38" s="945">
        <v>400</v>
      </c>
      <c r="R38" s="945"/>
      <c r="S38" s="945"/>
      <c r="T38" s="945"/>
      <c r="U38" s="945"/>
      <c r="V38" s="945"/>
      <c r="W38" s="945"/>
      <c r="X38" s="945"/>
      <c r="Y38" s="945"/>
      <c r="Z38" s="945"/>
      <c r="AA38" s="945"/>
      <c r="AB38" s="945"/>
      <c r="AC38" s="945"/>
      <c r="AD38" s="944"/>
      <c r="AE38" s="943"/>
      <c r="AF38" s="945"/>
      <c r="AG38" s="945"/>
      <c r="AH38" s="945"/>
      <c r="AI38" s="944"/>
      <c r="AJ38" s="946"/>
    </row>
    <row r="39" spans="1:36" s="48" customFormat="1">
      <c r="A39" s="940" t="s">
        <v>130</v>
      </c>
      <c r="B39" s="942" t="s">
        <v>554</v>
      </c>
      <c r="C39" s="940" t="s">
        <v>130</v>
      </c>
      <c r="D39" s="942"/>
      <c r="E39" s="942" t="s">
        <v>406</v>
      </c>
      <c r="F39" s="942"/>
      <c r="G39" s="942"/>
      <c r="H39" s="1216">
        <v>15</v>
      </c>
      <c r="I39" s="942"/>
      <c r="J39" s="942">
        <v>15</v>
      </c>
      <c r="K39" s="1216" t="str">
        <f t="shared" si="0"/>
        <v/>
      </c>
      <c r="L39" s="943"/>
      <c r="M39" s="944"/>
      <c r="N39" s="943"/>
      <c r="O39" s="944"/>
      <c r="P39" s="943"/>
      <c r="Q39" s="945"/>
      <c r="R39" s="945"/>
      <c r="S39" s="945"/>
      <c r="T39" s="945"/>
      <c r="U39" s="945"/>
      <c r="V39" s="945"/>
      <c r="W39" s="945"/>
      <c r="X39" s="945"/>
      <c r="Y39" s="945"/>
      <c r="Z39" s="945"/>
      <c r="AA39" s="945"/>
      <c r="AB39" s="945"/>
      <c r="AC39" s="945"/>
      <c r="AD39" s="944"/>
      <c r="AE39" s="943"/>
      <c r="AF39" s="945"/>
      <c r="AG39" s="945"/>
      <c r="AH39" s="945"/>
      <c r="AI39" s="944"/>
      <c r="AJ39" s="946"/>
    </row>
    <row r="40" spans="1:36" s="48" customFormat="1">
      <c r="A40" s="940" t="s">
        <v>551</v>
      </c>
      <c r="B40" s="942" t="s">
        <v>552</v>
      </c>
      <c r="C40" s="940" t="s">
        <v>350</v>
      </c>
      <c r="D40" s="942"/>
      <c r="E40" s="942"/>
      <c r="F40" s="942"/>
      <c r="G40" s="942"/>
      <c r="H40" s="1216">
        <v>50</v>
      </c>
      <c r="I40" s="942"/>
      <c r="J40" s="942">
        <v>50</v>
      </c>
      <c r="K40" s="1216">
        <f t="shared" si="0"/>
        <v>50</v>
      </c>
      <c r="L40" s="943"/>
      <c r="M40" s="944"/>
      <c r="N40" s="943"/>
      <c r="O40" s="944"/>
      <c r="P40" s="943"/>
      <c r="Q40" s="945"/>
      <c r="R40" s="945"/>
      <c r="S40" s="945"/>
      <c r="T40" s="945"/>
      <c r="U40" s="945"/>
      <c r="V40" s="945"/>
      <c r="W40" s="945"/>
      <c r="X40" s="945"/>
      <c r="Y40" s="945"/>
      <c r="Z40" s="945"/>
      <c r="AA40" s="945"/>
      <c r="AB40" s="945"/>
      <c r="AC40" s="945">
        <v>50</v>
      </c>
      <c r="AD40" s="944"/>
      <c r="AE40" s="943"/>
      <c r="AF40" s="945"/>
      <c r="AG40" s="945"/>
      <c r="AH40" s="945"/>
      <c r="AI40" s="944"/>
      <c r="AJ40" s="946"/>
    </row>
    <row r="41" spans="1:36" s="48" customFormat="1">
      <c r="A41" s="940" t="s">
        <v>47</v>
      </c>
      <c r="B41" s="942" t="s">
        <v>679</v>
      </c>
      <c r="C41" s="940" t="s">
        <v>350</v>
      </c>
      <c r="D41" s="942"/>
      <c r="E41" s="942" t="s">
        <v>44</v>
      </c>
      <c r="F41" s="942"/>
      <c r="G41" s="942"/>
      <c r="H41" s="1216">
        <v>67</v>
      </c>
      <c r="I41" s="942"/>
      <c r="J41" s="942">
        <v>67</v>
      </c>
      <c r="K41" s="1216">
        <f t="shared" si="0"/>
        <v>133</v>
      </c>
      <c r="L41" s="943"/>
      <c r="M41" s="944"/>
      <c r="N41" s="943"/>
      <c r="O41" s="944"/>
      <c r="P41" s="943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4">
        <v>133</v>
      </c>
      <c r="AE41" s="943"/>
      <c r="AF41" s="945"/>
      <c r="AG41" s="945"/>
      <c r="AH41" s="945"/>
      <c r="AI41" s="944"/>
      <c r="AJ41" s="946"/>
    </row>
    <row r="42" spans="1:36" s="48" customFormat="1">
      <c r="A42" s="940" t="s">
        <v>47</v>
      </c>
      <c r="B42" s="942" t="s">
        <v>680</v>
      </c>
      <c r="C42" s="940" t="s">
        <v>350</v>
      </c>
      <c r="D42" s="942"/>
      <c r="E42" s="942" t="s">
        <v>44</v>
      </c>
      <c r="F42" s="942"/>
      <c r="G42" s="942"/>
      <c r="H42" s="1216" t="s">
        <v>855</v>
      </c>
      <c r="I42" s="942"/>
      <c r="J42" s="942">
        <v>0</v>
      </c>
      <c r="K42" s="1216">
        <f t="shared" si="0"/>
        <v>216</v>
      </c>
      <c r="L42" s="943"/>
      <c r="M42" s="944"/>
      <c r="N42" s="943"/>
      <c r="O42" s="944"/>
      <c r="P42" s="943">
        <v>120</v>
      </c>
      <c r="Q42" s="945"/>
      <c r="R42" s="945"/>
      <c r="S42" s="945"/>
      <c r="T42" s="945"/>
      <c r="U42" s="945"/>
      <c r="V42" s="945"/>
      <c r="W42" s="945"/>
      <c r="X42" s="945"/>
      <c r="Y42" s="945"/>
      <c r="Z42" s="945"/>
      <c r="AA42" s="945"/>
      <c r="AB42" s="945"/>
      <c r="AC42" s="945"/>
      <c r="AD42" s="944">
        <v>96</v>
      </c>
      <c r="AE42" s="943"/>
      <c r="AF42" s="945"/>
      <c r="AG42" s="945"/>
      <c r="AH42" s="945"/>
      <c r="AI42" s="944"/>
      <c r="AJ42" s="946"/>
    </row>
    <row r="43" spans="1:36" s="48" customFormat="1">
      <c r="A43" s="940" t="s">
        <v>47</v>
      </c>
      <c r="B43" s="942" t="s">
        <v>681</v>
      </c>
      <c r="C43" s="940" t="s">
        <v>350</v>
      </c>
      <c r="D43" s="942"/>
      <c r="E43" s="942" t="s">
        <v>44</v>
      </c>
      <c r="F43" s="942"/>
      <c r="G43" s="942"/>
      <c r="H43" s="1216">
        <v>6</v>
      </c>
      <c r="I43" s="942"/>
      <c r="J43" s="942">
        <v>6</v>
      </c>
      <c r="K43" s="1216">
        <f t="shared" si="0"/>
        <v>330</v>
      </c>
      <c r="L43" s="943"/>
      <c r="M43" s="944"/>
      <c r="N43" s="943">
        <v>30</v>
      </c>
      <c r="O43" s="944"/>
      <c r="P43" s="943">
        <v>300</v>
      </c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4"/>
      <c r="AE43" s="943"/>
      <c r="AF43" s="945"/>
      <c r="AG43" s="945"/>
      <c r="AH43" s="945"/>
      <c r="AI43" s="944"/>
      <c r="AJ43" s="946"/>
    </row>
    <row r="44" spans="1:36" s="48" customFormat="1">
      <c r="A44" s="940" t="s">
        <v>47</v>
      </c>
      <c r="B44" s="942" t="s">
        <v>682</v>
      </c>
      <c r="C44" s="940" t="s">
        <v>350</v>
      </c>
      <c r="D44" s="942"/>
      <c r="E44" s="942" t="s">
        <v>44</v>
      </c>
      <c r="F44" s="942"/>
      <c r="G44" s="942"/>
      <c r="H44" s="1216">
        <v>5</v>
      </c>
      <c r="I44" s="942"/>
      <c r="J44" s="942">
        <v>5</v>
      </c>
      <c r="K44" s="1216">
        <f t="shared" si="0"/>
        <v>301</v>
      </c>
      <c r="L44" s="943"/>
      <c r="M44" s="944"/>
      <c r="N44" s="943"/>
      <c r="O44" s="944"/>
      <c r="P44" s="943">
        <v>300</v>
      </c>
      <c r="Q44" s="945"/>
      <c r="R44" s="945"/>
      <c r="S44" s="945"/>
      <c r="T44" s="945"/>
      <c r="U44" s="945"/>
      <c r="V44" s="945"/>
      <c r="W44" s="945"/>
      <c r="X44" s="945"/>
      <c r="Y44" s="945"/>
      <c r="Z44" s="945"/>
      <c r="AA44" s="945"/>
      <c r="AB44" s="945"/>
      <c r="AC44" s="945"/>
      <c r="AD44" s="944">
        <v>1</v>
      </c>
      <c r="AE44" s="943"/>
      <c r="AF44" s="945"/>
      <c r="AG44" s="945"/>
      <c r="AH44" s="945"/>
      <c r="AI44" s="944"/>
      <c r="AJ44" s="946"/>
    </row>
    <row r="45" spans="1:36" s="48" customFormat="1">
      <c r="A45" s="940" t="s">
        <v>530</v>
      </c>
      <c r="B45" s="942" t="s">
        <v>531</v>
      </c>
      <c r="C45" s="940" t="s">
        <v>350</v>
      </c>
      <c r="D45" s="942"/>
      <c r="E45" s="942"/>
      <c r="F45" s="942"/>
      <c r="G45" s="942"/>
      <c r="H45" s="1216" t="s">
        <v>855</v>
      </c>
      <c r="I45" s="942"/>
      <c r="J45" s="942"/>
      <c r="K45" s="1216">
        <f t="shared" si="0"/>
        <v>10</v>
      </c>
      <c r="L45" s="943"/>
      <c r="M45" s="944"/>
      <c r="N45" s="943"/>
      <c r="O45" s="944"/>
      <c r="P45" s="943"/>
      <c r="Q45" s="945">
        <v>10</v>
      </c>
      <c r="R45" s="945"/>
      <c r="S45" s="945"/>
      <c r="T45" s="945"/>
      <c r="U45" s="945"/>
      <c r="V45" s="945"/>
      <c r="W45" s="945"/>
      <c r="X45" s="945"/>
      <c r="Y45" s="945"/>
      <c r="Z45" s="945"/>
      <c r="AA45" s="945"/>
      <c r="AB45" s="945"/>
      <c r="AC45" s="945"/>
      <c r="AD45" s="944"/>
      <c r="AE45" s="943"/>
      <c r="AF45" s="945"/>
      <c r="AG45" s="945"/>
      <c r="AH45" s="945"/>
      <c r="AI45" s="944"/>
      <c r="AJ45" s="946"/>
    </row>
    <row r="46" spans="1:36" s="48" customFormat="1">
      <c r="A46" s="940" t="s">
        <v>497</v>
      </c>
      <c r="B46" s="942" t="s">
        <v>498</v>
      </c>
      <c r="C46" s="940" t="s">
        <v>350</v>
      </c>
      <c r="D46" s="942"/>
      <c r="E46" s="942" t="s">
        <v>50</v>
      </c>
      <c r="F46" s="942"/>
      <c r="G46" s="942"/>
      <c r="H46" s="1216" t="s">
        <v>855</v>
      </c>
      <c r="I46" s="942"/>
      <c r="J46" s="942"/>
      <c r="K46" s="1216">
        <f t="shared" si="0"/>
        <v>10</v>
      </c>
      <c r="L46" s="943"/>
      <c r="M46" s="944"/>
      <c r="N46" s="943"/>
      <c r="O46" s="944"/>
      <c r="P46" s="943">
        <v>10</v>
      </c>
      <c r="Q46" s="945"/>
      <c r="R46" s="945"/>
      <c r="S46" s="945"/>
      <c r="T46" s="945"/>
      <c r="U46" s="945"/>
      <c r="V46" s="945"/>
      <c r="W46" s="945"/>
      <c r="X46" s="945"/>
      <c r="Y46" s="945"/>
      <c r="Z46" s="945"/>
      <c r="AA46" s="945"/>
      <c r="AB46" s="945"/>
      <c r="AC46" s="945"/>
      <c r="AD46" s="944"/>
      <c r="AE46" s="943"/>
      <c r="AF46" s="945"/>
      <c r="AG46" s="945"/>
      <c r="AH46" s="945"/>
      <c r="AI46" s="944"/>
      <c r="AJ46" s="946"/>
    </row>
    <row r="47" spans="1:36" s="48" customFormat="1">
      <c r="A47" s="940" t="s">
        <v>497</v>
      </c>
      <c r="B47" s="942" t="s">
        <v>516</v>
      </c>
      <c r="C47" s="940" t="s">
        <v>350</v>
      </c>
      <c r="D47" s="942"/>
      <c r="E47" s="942" t="s">
        <v>50</v>
      </c>
      <c r="F47" s="942"/>
      <c r="G47" s="942"/>
      <c r="H47" s="1216" t="s">
        <v>855</v>
      </c>
      <c r="I47" s="942"/>
      <c r="J47" s="942"/>
      <c r="K47" s="1216">
        <f t="shared" si="0"/>
        <v>4</v>
      </c>
      <c r="L47" s="943"/>
      <c r="M47" s="944"/>
      <c r="N47" s="943"/>
      <c r="O47" s="944"/>
      <c r="P47" s="943">
        <v>4</v>
      </c>
      <c r="Q47" s="945"/>
      <c r="R47" s="945"/>
      <c r="S47" s="945"/>
      <c r="T47" s="945"/>
      <c r="U47" s="945"/>
      <c r="V47" s="945"/>
      <c r="W47" s="945"/>
      <c r="X47" s="945"/>
      <c r="Y47" s="945"/>
      <c r="Z47" s="945"/>
      <c r="AA47" s="945"/>
      <c r="AB47" s="945"/>
      <c r="AC47" s="945"/>
      <c r="AD47" s="944"/>
      <c r="AE47" s="943"/>
      <c r="AF47" s="945"/>
      <c r="AG47" s="945"/>
      <c r="AH47" s="945"/>
      <c r="AI47" s="944"/>
      <c r="AJ47" s="946"/>
    </row>
    <row r="48" spans="1:36" s="48" customFormat="1">
      <c r="A48" s="940" t="s">
        <v>497</v>
      </c>
      <c r="B48" s="942" t="s">
        <v>513</v>
      </c>
      <c r="C48" s="940" t="s">
        <v>350</v>
      </c>
      <c r="D48" s="942"/>
      <c r="E48" s="942" t="s">
        <v>50</v>
      </c>
      <c r="F48" s="942"/>
      <c r="G48" s="942"/>
      <c r="H48" s="1216" t="s">
        <v>855</v>
      </c>
      <c r="I48" s="942"/>
      <c r="J48" s="942"/>
      <c r="K48" s="1216">
        <f t="shared" si="0"/>
        <v>5</v>
      </c>
      <c r="L48" s="943"/>
      <c r="M48" s="944"/>
      <c r="N48" s="943"/>
      <c r="O48" s="944"/>
      <c r="P48" s="943">
        <v>5</v>
      </c>
      <c r="Q48" s="945"/>
      <c r="R48" s="945"/>
      <c r="S48" s="945"/>
      <c r="T48" s="945"/>
      <c r="U48" s="945"/>
      <c r="V48" s="945"/>
      <c r="W48" s="945"/>
      <c r="X48" s="945"/>
      <c r="Y48" s="945"/>
      <c r="Z48" s="945"/>
      <c r="AA48" s="945"/>
      <c r="AB48" s="945"/>
      <c r="AC48" s="945"/>
      <c r="AD48" s="944"/>
      <c r="AE48" s="943"/>
      <c r="AF48" s="945"/>
      <c r="AG48" s="945"/>
      <c r="AH48" s="945"/>
      <c r="AI48" s="944"/>
      <c r="AJ48" s="946"/>
    </row>
    <row r="49" spans="1:36" s="48" customFormat="1">
      <c r="A49" s="940" t="s">
        <v>497</v>
      </c>
      <c r="B49" s="942" t="s">
        <v>512</v>
      </c>
      <c r="C49" s="940" t="s">
        <v>350</v>
      </c>
      <c r="D49" s="942"/>
      <c r="E49" s="942" t="s">
        <v>50</v>
      </c>
      <c r="F49" s="942"/>
      <c r="G49" s="942"/>
      <c r="H49" s="1216" t="s">
        <v>855</v>
      </c>
      <c r="I49" s="942"/>
      <c r="J49" s="942"/>
      <c r="K49" s="1216">
        <f t="shared" si="0"/>
        <v>5</v>
      </c>
      <c r="L49" s="943"/>
      <c r="M49" s="944"/>
      <c r="N49" s="943"/>
      <c r="O49" s="944"/>
      <c r="P49" s="943">
        <v>5</v>
      </c>
      <c r="Q49" s="945"/>
      <c r="R49" s="945"/>
      <c r="S49" s="945"/>
      <c r="T49" s="945"/>
      <c r="U49" s="945"/>
      <c r="V49" s="945"/>
      <c r="W49" s="945"/>
      <c r="X49" s="945"/>
      <c r="Y49" s="945"/>
      <c r="Z49" s="945"/>
      <c r="AA49" s="945"/>
      <c r="AB49" s="945"/>
      <c r="AC49" s="945"/>
      <c r="AD49" s="944"/>
      <c r="AE49" s="943"/>
      <c r="AF49" s="945"/>
      <c r="AG49" s="945"/>
      <c r="AH49" s="945"/>
      <c r="AI49" s="944"/>
      <c r="AJ49" s="946"/>
    </row>
    <row r="50" spans="1:36" s="48" customFormat="1">
      <c r="A50" s="940" t="s">
        <v>497</v>
      </c>
      <c r="B50" s="942" t="s">
        <v>511</v>
      </c>
      <c r="C50" s="940" t="s">
        <v>350</v>
      </c>
      <c r="D50" s="942"/>
      <c r="E50" s="942" t="s">
        <v>50</v>
      </c>
      <c r="F50" s="942"/>
      <c r="G50" s="942"/>
      <c r="H50" s="1216" t="s">
        <v>855</v>
      </c>
      <c r="I50" s="942"/>
      <c r="J50" s="942"/>
      <c r="K50" s="1216">
        <f t="shared" si="0"/>
        <v>7</v>
      </c>
      <c r="L50" s="943"/>
      <c r="M50" s="944"/>
      <c r="N50" s="943"/>
      <c r="O50" s="944"/>
      <c r="P50" s="943">
        <v>7</v>
      </c>
      <c r="Q50" s="945"/>
      <c r="R50" s="945"/>
      <c r="S50" s="945"/>
      <c r="T50" s="945"/>
      <c r="U50" s="945"/>
      <c r="V50" s="945"/>
      <c r="W50" s="945"/>
      <c r="X50" s="945"/>
      <c r="Y50" s="945"/>
      <c r="Z50" s="945"/>
      <c r="AA50" s="945"/>
      <c r="AB50" s="945"/>
      <c r="AC50" s="945"/>
      <c r="AD50" s="944"/>
      <c r="AE50" s="943"/>
      <c r="AF50" s="945"/>
      <c r="AG50" s="945"/>
      <c r="AH50" s="945"/>
      <c r="AI50" s="944"/>
      <c r="AJ50" s="946"/>
    </row>
    <row r="51" spans="1:36" s="48" customFormat="1">
      <c r="A51" s="940" t="s">
        <v>497</v>
      </c>
      <c r="B51" s="942" t="s">
        <v>510</v>
      </c>
      <c r="C51" s="940" t="s">
        <v>350</v>
      </c>
      <c r="D51" s="942"/>
      <c r="E51" s="942" t="s">
        <v>50</v>
      </c>
      <c r="F51" s="942"/>
      <c r="G51" s="942"/>
      <c r="H51" s="1216" t="s">
        <v>855</v>
      </c>
      <c r="I51" s="942"/>
      <c r="J51" s="942"/>
      <c r="K51" s="1216">
        <f t="shared" si="0"/>
        <v>1</v>
      </c>
      <c r="L51" s="943"/>
      <c r="M51" s="944"/>
      <c r="N51" s="943"/>
      <c r="O51" s="944"/>
      <c r="P51" s="943">
        <v>1</v>
      </c>
      <c r="Q51" s="945"/>
      <c r="R51" s="945"/>
      <c r="S51" s="945"/>
      <c r="T51" s="945"/>
      <c r="U51" s="945"/>
      <c r="V51" s="945"/>
      <c r="W51" s="945"/>
      <c r="X51" s="945"/>
      <c r="Y51" s="945"/>
      <c r="Z51" s="945"/>
      <c r="AA51" s="945"/>
      <c r="AB51" s="945"/>
      <c r="AC51" s="945"/>
      <c r="AD51" s="944"/>
      <c r="AE51" s="943"/>
      <c r="AF51" s="945"/>
      <c r="AG51" s="945"/>
      <c r="AH51" s="945"/>
      <c r="AI51" s="944"/>
      <c r="AJ51" s="946"/>
    </row>
    <row r="52" spans="1:36" s="48" customFormat="1">
      <c r="A52" s="940" t="s">
        <v>497</v>
      </c>
      <c r="B52" s="942" t="s">
        <v>505</v>
      </c>
      <c r="C52" s="940" t="s">
        <v>350</v>
      </c>
      <c r="D52" s="942"/>
      <c r="E52" s="942" t="s">
        <v>50</v>
      </c>
      <c r="F52" s="942"/>
      <c r="G52" s="942"/>
      <c r="H52" s="1216" t="s">
        <v>855</v>
      </c>
      <c r="I52" s="942"/>
      <c r="J52" s="942"/>
      <c r="K52" s="1216">
        <f t="shared" si="0"/>
        <v>15</v>
      </c>
      <c r="L52" s="943"/>
      <c r="M52" s="944"/>
      <c r="N52" s="943"/>
      <c r="O52" s="944"/>
      <c r="P52" s="943">
        <v>15</v>
      </c>
      <c r="Q52" s="945"/>
      <c r="R52" s="945"/>
      <c r="S52" s="945"/>
      <c r="T52" s="945"/>
      <c r="U52" s="945"/>
      <c r="V52" s="945"/>
      <c r="W52" s="945"/>
      <c r="X52" s="945"/>
      <c r="Y52" s="945"/>
      <c r="Z52" s="945"/>
      <c r="AA52" s="945"/>
      <c r="AB52" s="945"/>
      <c r="AC52" s="945"/>
      <c r="AD52" s="944"/>
      <c r="AE52" s="943"/>
      <c r="AF52" s="945"/>
      <c r="AG52" s="945"/>
      <c r="AH52" s="945"/>
      <c r="AI52" s="944"/>
      <c r="AJ52" s="946"/>
    </row>
    <row r="53" spans="1:36" s="48" customFormat="1">
      <c r="A53" s="940" t="s">
        <v>497</v>
      </c>
      <c r="B53" s="942" t="s">
        <v>504</v>
      </c>
      <c r="C53" s="940" t="s">
        <v>350</v>
      </c>
      <c r="D53" s="942"/>
      <c r="E53" s="942" t="s">
        <v>50</v>
      </c>
      <c r="F53" s="942"/>
      <c r="G53" s="942"/>
      <c r="H53" s="1216" t="s">
        <v>855</v>
      </c>
      <c r="I53" s="942"/>
      <c r="J53" s="942"/>
      <c r="K53" s="1216">
        <f t="shared" si="0"/>
        <v>15</v>
      </c>
      <c r="L53" s="943"/>
      <c r="M53" s="944"/>
      <c r="N53" s="943"/>
      <c r="O53" s="944"/>
      <c r="P53" s="943">
        <v>15</v>
      </c>
      <c r="Q53" s="945"/>
      <c r="R53" s="945"/>
      <c r="S53" s="945"/>
      <c r="T53" s="945"/>
      <c r="U53" s="945"/>
      <c r="V53" s="945"/>
      <c r="W53" s="945"/>
      <c r="X53" s="945"/>
      <c r="Y53" s="945"/>
      <c r="Z53" s="945"/>
      <c r="AA53" s="945"/>
      <c r="AB53" s="945"/>
      <c r="AC53" s="945"/>
      <c r="AD53" s="944"/>
      <c r="AE53" s="943"/>
      <c r="AF53" s="945"/>
      <c r="AG53" s="945"/>
      <c r="AH53" s="945"/>
      <c r="AI53" s="944"/>
      <c r="AJ53" s="946"/>
    </row>
    <row r="54" spans="1:36" s="48" customFormat="1">
      <c r="A54" s="940" t="s">
        <v>493</v>
      </c>
      <c r="B54" s="942" t="s">
        <v>515</v>
      </c>
      <c r="C54" s="940" t="s">
        <v>350</v>
      </c>
      <c r="D54" s="942"/>
      <c r="E54" s="942" t="s">
        <v>50</v>
      </c>
      <c r="F54" s="942"/>
      <c r="G54" s="942"/>
      <c r="H54" s="1216" t="s">
        <v>855</v>
      </c>
      <c r="I54" s="942"/>
      <c r="J54" s="942"/>
      <c r="K54" s="1216">
        <f t="shared" si="0"/>
        <v>1</v>
      </c>
      <c r="L54" s="943"/>
      <c r="M54" s="944"/>
      <c r="N54" s="943"/>
      <c r="O54" s="944"/>
      <c r="P54" s="943">
        <v>1</v>
      </c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5"/>
      <c r="AC54" s="945"/>
      <c r="AD54" s="944"/>
      <c r="AE54" s="943"/>
      <c r="AF54" s="945"/>
      <c r="AG54" s="945"/>
      <c r="AH54" s="945"/>
      <c r="AI54" s="944"/>
      <c r="AJ54" s="946"/>
    </row>
    <row r="55" spans="1:36" s="48" customFormat="1">
      <c r="A55" s="940" t="s">
        <v>493</v>
      </c>
      <c r="B55" s="942" t="s">
        <v>494</v>
      </c>
      <c r="C55" s="940" t="s">
        <v>377</v>
      </c>
      <c r="D55" s="942"/>
      <c r="E55" s="942" t="s">
        <v>50</v>
      </c>
      <c r="F55" s="942"/>
      <c r="G55" s="942"/>
      <c r="H55" s="1216" t="s">
        <v>855</v>
      </c>
      <c r="I55" s="942"/>
      <c r="J55" s="942"/>
      <c r="K55" s="1216">
        <f t="shared" si="0"/>
        <v>2</v>
      </c>
      <c r="L55" s="943"/>
      <c r="M55" s="944"/>
      <c r="N55" s="943"/>
      <c r="O55" s="944"/>
      <c r="P55" s="943">
        <v>2</v>
      </c>
      <c r="Q55" s="945"/>
      <c r="R55" s="945"/>
      <c r="S55" s="945"/>
      <c r="T55" s="945"/>
      <c r="U55" s="945"/>
      <c r="V55" s="945"/>
      <c r="W55" s="945"/>
      <c r="X55" s="945"/>
      <c r="Y55" s="945"/>
      <c r="Z55" s="945"/>
      <c r="AA55" s="945"/>
      <c r="AB55" s="945"/>
      <c r="AC55" s="945"/>
      <c r="AD55" s="944"/>
      <c r="AE55" s="943"/>
      <c r="AF55" s="945"/>
      <c r="AG55" s="945"/>
      <c r="AH55" s="945"/>
      <c r="AI55" s="944"/>
      <c r="AJ55" s="946"/>
    </row>
    <row r="56" spans="1:36" s="48" customFormat="1">
      <c r="A56" s="940" t="s">
        <v>493</v>
      </c>
      <c r="B56" s="942" t="s">
        <v>556</v>
      </c>
      <c r="C56" s="940" t="s">
        <v>377</v>
      </c>
      <c r="D56" s="942"/>
      <c r="E56" s="942" t="s">
        <v>50</v>
      </c>
      <c r="F56" s="942"/>
      <c r="G56" s="942"/>
      <c r="H56" s="1216">
        <v>9</v>
      </c>
      <c r="I56" s="942"/>
      <c r="J56" s="942">
        <v>9</v>
      </c>
      <c r="K56" s="1216">
        <f t="shared" si="0"/>
        <v>2</v>
      </c>
      <c r="L56" s="943"/>
      <c r="M56" s="944"/>
      <c r="N56" s="943"/>
      <c r="O56" s="944"/>
      <c r="P56" s="943">
        <v>2</v>
      </c>
      <c r="Q56" s="945"/>
      <c r="R56" s="945"/>
      <c r="S56" s="945"/>
      <c r="T56" s="945"/>
      <c r="U56" s="945"/>
      <c r="V56" s="945"/>
      <c r="W56" s="945"/>
      <c r="X56" s="945"/>
      <c r="Y56" s="945"/>
      <c r="Z56" s="945"/>
      <c r="AA56" s="945"/>
      <c r="AB56" s="945"/>
      <c r="AC56" s="945"/>
      <c r="AD56" s="944"/>
      <c r="AE56" s="943"/>
      <c r="AF56" s="945"/>
      <c r="AG56" s="945"/>
      <c r="AH56" s="945"/>
      <c r="AI56" s="944"/>
      <c r="AJ56" s="946"/>
    </row>
    <row r="57" spans="1:36" s="48" customFormat="1">
      <c r="A57" s="940" t="s">
        <v>493</v>
      </c>
      <c r="B57" s="942" t="s">
        <v>495</v>
      </c>
      <c r="C57" s="940" t="s">
        <v>377</v>
      </c>
      <c r="D57" s="942"/>
      <c r="E57" s="942" t="s">
        <v>50</v>
      </c>
      <c r="F57" s="942"/>
      <c r="G57" s="942"/>
      <c r="H57" s="1216" t="s">
        <v>855</v>
      </c>
      <c r="I57" s="942"/>
      <c r="J57" s="942"/>
      <c r="K57" s="1216">
        <f t="shared" si="0"/>
        <v>1</v>
      </c>
      <c r="L57" s="943"/>
      <c r="M57" s="944"/>
      <c r="N57" s="943"/>
      <c r="O57" s="944"/>
      <c r="P57" s="943">
        <v>1</v>
      </c>
      <c r="Q57" s="945"/>
      <c r="R57" s="945"/>
      <c r="S57" s="945"/>
      <c r="T57" s="945"/>
      <c r="U57" s="945"/>
      <c r="V57" s="945"/>
      <c r="W57" s="945"/>
      <c r="X57" s="945"/>
      <c r="Y57" s="945"/>
      <c r="Z57" s="945"/>
      <c r="AA57" s="945"/>
      <c r="AB57" s="945"/>
      <c r="AC57" s="945"/>
      <c r="AD57" s="944"/>
      <c r="AE57" s="943"/>
      <c r="AF57" s="945"/>
      <c r="AG57" s="945"/>
      <c r="AH57" s="945"/>
      <c r="AI57" s="944"/>
      <c r="AJ57" s="946"/>
    </row>
    <row r="58" spans="1:36" s="48" customFormat="1">
      <c r="A58" s="940" t="s">
        <v>493</v>
      </c>
      <c r="B58" s="942" t="s">
        <v>555</v>
      </c>
      <c r="C58" s="940" t="s">
        <v>377</v>
      </c>
      <c r="D58" s="942"/>
      <c r="E58" s="942" t="s">
        <v>50</v>
      </c>
      <c r="F58" s="942"/>
      <c r="G58" s="942"/>
      <c r="H58" s="1216">
        <v>14</v>
      </c>
      <c r="I58" s="942"/>
      <c r="J58" s="942">
        <v>14</v>
      </c>
      <c r="K58" s="1216">
        <f t="shared" si="0"/>
        <v>1</v>
      </c>
      <c r="L58" s="943"/>
      <c r="M58" s="944"/>
      <c r="N58" s="943"/>
      <c r="O58" s="944"/>
      <c r="P58" s="943">
        <v>1</v>
      </c>
      <c r="Q58" s="945"/>
      <c r="R58" s="945"/>
      <c r="S58" s="945"/>
      <c r="T58" s="945"/>
      <c r="U58" s="945"/>
      <c r="V58" s="945"/>
      <c r="W58" s="945"/>
      <c r="X58" s="945"/>
      <c r="Y58" s="945"/>
      <c r="Z58" s="945"/>
      <c r="AA58" s="945"/>
      <c r="AB58" s="945"/>
      <c r="AC58" s="945"/>
      <c r="AD58" s="944"/>
      <c r="AE58" s="943"/>
      <c r="AF58" s="945"/>
      <c r="AG58" s="945"/>
      <c r="AH58" s="945"/>
      <c r="AI58" s="944"/>
      <c r="AJ58" s="946"/>
    </row>
    <row r="59" spans="1:36" s="48" customFormat="1">
      <c r="A59" s="940" t="s">
        <v>493</v>
      </c>
      <c r="B59" s="942" t="s">
        <v>509</v>
      </c>
      <c r="C59" s="940" t="s">
        <v>350</v>
      </c>
      <c r="D59" s="942"/>
      <c r="E59" s="942" t="s">
        <v>50</v>
      </c>
      <c r="F59" s="942"/>
      <c r="G59" s="942"/>
      <c r="H59" s="1216" t="s">
        <v>855</v>
      </c>
      <c r="I59" s="942"/>
      <c r="J59" s="942"/>
      <c r="K59" s="1216">
        <f t="shared" si="0"/>
        <v>1</v>
      </c>
      <c r="L59" s="943"/>
      <c r="M59" s="944"/>
      <c r="N59" s="943"/>
      <c r="O59" s="944"/>
      <c r="P59" s="943">
        <v>1</v>
      </c>
      <c r="Q59" s="945"/>
      <c r="R59" s="945"/>
      <c r="S59" s="945"/>
      <c r="T59" s="945"/>
      <c r="U59" s="945"/>
      <c r="V59" s="945"/>
      <c r="W59" s="945"/>
      <c r="X59" s="945"/>
      <c r="Y59" s="945"/>
      <c r="Z59" s="945"/>
      <c r="AA59" s="945"/>
      <c r="AB59" s="945"/>
      <c r="AC59" s="945"/>
      <c r="AD59" s="944"/>
      <c r="AE59" s="943"/>
      <c r="AF59" s="945"/>
      <c r="AG59" s="945"/>
      <c r="AH59" s="945"/>
      <c r="AI59" s="944"/>
      <c r="AJ59" s="946"/>
    </row>
    <row r="60" spans="1:36" s="48" customFormat="1">
      <c r="A60" s="940" t="s">
        <v>497</v>
      </c>
      <c r="B60" s="942" t="s">
        <v>506</v>
      </c>
      <c r="C60" s="940" t="s">
        <v>350</v>
      </c>
      <c r="D60" s="942"/>
      <c r="E60" s="942" t="s">
        <v>50</v>
      </c>
      <c r="F60" s="942"/>
      <c r="G60" s="942"/>
      <c r="H60" s="1216" t="s">
        <v>855</v>
      </c>
      <c r="I60" s="942"/>
      <c r="J60" s="942"/>
      <c r="K60" s="1216">
        <f t="shared" si="0"/>
        <v>1</v>
      </c>
      <c r="L60" s="943"/>
      <c r="M60" s="944"/>
      <c r="N60" s="943"/>
      <c r="O60" s="944"/>
      <c r="P60" s="943">
        <v>1</v>
      </c>
      <c r="Q60" s="945"/>
      <c r="R60" s="945"/>
      <c r="S60" s="945"/>
      <c r="T60" s="945"/>
      <c r="U60" s="945"/>
      <c r="V60" s="945"/>
      <c r="W60" s="945"/>
      <c r="X60" s="945"/>
      <c r="Y60" s="945"/>
      <c r="Z60" s="945"/>
      <c r="AA60" s="945"/>
      <c r="AB60" s="945"/>
      <c r="AC60" s="945"/>
      <c r="AD60" s="944"/>
      <c r="AE60" s="943"/>
      <c r="AF60" s="945"/>
      <c r="AG60" s="945"/>
      <c r="AH60" s="945"/>
      <c r="AI60" s="944"/>
      <c r="AJ60" s="946"/>
    </row>
    <row r="61" spans="1:36" s="48" customFormat="1">
      <c r="A61" s="940" t="s">
        <v>47</v>
      </c>
      <c r="B61" s="942" t="s">
        <v>683</v>
      </c>
      <c r="C61" s="940" t="s">
        <v>350</v>
      </c>
      <c r="D61" s="942"/>
      <c r="E61" s="942" t="s">
        <v>44</v>
      </c>
      <c r="F61" s="942"/>
      <c r="G61" s="942"/>
      <c r="H61" s="1216">
        <v>21</v>
      </c>
      <c r="I61" s="942"/>
      <c r="J61" s="942">
        <f>21-2</f>
        <v>19</v>
      </c>
      <c r="K61" s="1216">
        <f t="shared" si="0"/>
        <v>11</v>
      </c>
      <c r="L61" s="943"/>
      <c r="M61" s="944"/>
      <c r="N61" s="943"/>
      <c r="O61" s="944"/>
      <c r="P61" s="943"/>
      <c r="Q61" s="945">
        <v>9</v>
      </c>
      <c r="R61" s="945"/>
      <c r="S61" s="945"/>
      <c r="T61" s="945"/>
      <c r="U61" s="945"/>
      <c r="V61" s="945"/>
      <c r="W61" s="945"/>
      <c r="X61" s="945"/>
      <c r="Y61" s="945"/>
      <c r="Z61" s="945"/>
      <c r="AA61" s="945"/>
      <c r="AB61" s="945"/>
      <c r="AC61" s="945"/>
      <c r="AD61" s="944">
        <v>2</v>
      </c>
      <c r="AE61" s="943"/>
      <c r="AF61" s="945"/>
      <c r="AG61" s="945"/>
      <c r="AH61" s="945"/>
      <c r="AI61" s="944"/>
      <c r="AJ61" s="946"/>
    </row>
    <row r="62" spans="1:36" s="48" customFormat="1">
      <c r="A62" s="940" t="s">
        <v>47</v>
      </c>
      <c r="B62" s="942" t="s">
        <v>684</v>
      </c>
      <c r="C62" s="940" t="s">
        <v>350</v>
      </c>
      <c r="D62" s="942"/>
      <c r="E62" s="942" t="s">
        <v>44</v>
      </c>
      <c r="F62" s="942"/>
      <c r="G62" s="942"/>
      <c r="H62" s="1216">
        <v>179</v>
      </c>
      <c r="I62" s="942"/>
      <c r="J62" s="942">
        <v>179</v>
      </c>
      <c r="K62" s="1216">
        <f t="shared" si="0"/>
        <v>21</v>
      </c>
      <c r="L62" s="943"/>
      <c r="M62" s="944"/>
      <c r="N62" s="943"/>
      <c r="O62" s="944"/>
      <c r="P62" s="943"/>
      <c r="Q62" s="945">
        <v>21</v>
      </c>
      <c r="R62" s="945"/>
      <c r="S62" s="945"/>
      <c r="T62" s="945"/>
      <c r="U62" s="945"/>
      <c r="V62" s="945"/>
      <c r="W62" s="945"/>
      <c r="X62" s="945"/>
      <c r="Y62" s="945"/>
      <c r="Z62" s="945"/>
      <c r="AA62" s="945"/>
      <c r="AB62" s="945"/>
      <c r="AC62" s="945"/>
      <c r="AD62" s="944"/>
      <c r="AE62" s="943"/>
      <c r="AF62" s="945"/>
      <c r="AG62" s="945"/>
      <c r="AH62" s="945"/>
      <c r="AI62" s="944"/>
      <c r="AJ62" s="946"/>
    </row>
    <row r="63" spans="1:36" s="48" customFormat="1">
      <c r="A63" s="940" t="s">
        <v>62</v>
      </c>
      <c r="B63" s="942" t="s">
        <v>685</v>
      </c>
      <c r="C63" s="940" t="s">
        <v>350</v>
      </c>
      <c r="D63" s="942"/>
      <c r="E63" s="942" t="s">
        <v>50</v>
      </c>
      <c r="F63" s="942"/>
      <c r="G63" s="942"/>
      <c r="H63" s="1216" t="s">
        <v>855</v>
      </c>
      <c r="I63" s="942"/>
      <c r="J63" s="942">
        <v>0</v>
      </c>
      <c r="K63" s="1216">
        <f t="shared" si="0"/>
        <v>720</v>
      </c>
      <c r="L63" s="943"/>
      <c r="M63" s="944"/>
      <c r="N63" s="943"/>
      <c r="O63" s="944"/>
      <c r="P63" s="943"/>
      <c r="Q63" s="945">
        <v>720</v>
      </c>
      <c r="R63" s="945"/>
      <c r="S63" s="945"/>
      <c r="T63" s="945"/>
      <c r="U63" s="945"/>
      <c r="V63" s="945"/>
      <c r="W63" s="945"/>
      <c r="X63" s="945"/>
      <c r="Y63" s="945"/>
      <c r="Z63" s="945"/>
      <c r="AA63" s="945"/>
      <c r="AB63" s="945"/>
      <c r="AC63" s="945"/>
      <c r="AD63" s="944"/>
      <c r="AE63" s="943"/>
      <c r="AF63" s="945"/>
      <c r="AG63" s="945"/>
      <c r="AH63" s="945"/>
      <c r="AI63" s="944"/>
      <c r="AJ63" s="946"/>
    </row>
    <row r="64" spans="1:36" s="48" customFormat="1">
      <c r="A64" s="940" t="s">
        <v>493</v>
      </c>
      <c r="B64" s="942" t="s">
        <v>501</v>
      </c>
      <c r="C64" s="940" t="s">
        <v>350</v>
      </c>
      <c r="D64" s="942"/>
      <c r="E64" s="942" t="s">
        <v>50</v>
      </c>
      <c r="F64" s="942"/>
      <c r="G64" s="942"/>
      <c r="H64" s="1216" t="s">
        <v>855</v>
      </c>
      <c r="I64" s="942"/>
      <c r="J64" s="942"/>
      <c r="K64" s="1216">
        <f t="shared" si="0"/>
        <v>1</v>
      </c>
      <c r="L64" s="943"/>
      <c r="M64" s="944"/>
      <c r="N64" s="943"/>
      <c r="O64" s="944"/>
      <c r="P64" s="943">
        <v>1</v>
      </c>
      <c r="Q64" s="945"/>
      <c r="R64" s="945"/>
      <c r="S64" s="945"/>
      <c r="T64" s="945"/>
      <c r="U64" s="945"/>
      <c r="V64" s="945"/>
      <c r="W64" s="945"/>
      <c r="X64" s="945"/>
      <c r="Y64" s="945"/>
      <c r="Z64" s="945"/>
      <c r="AA64" s="945"/>
      <c r="AB64" s="945"/>
      <c r="AC64" s="945"/>
      <c r="AD64" s="944"/>
      <c r="AE64" s="943"/>
      <c r="AF64" s="945"/>
      <c r="AG64" s="945"/>
      <c r="AH64" s="945"/>
      <c r="AI64" s="944"/>
      <c r="AJ64" s="946"/>
    </row>
    <row r="65" spans="1:36" s="48" customFormat="1">
      <c r="A65" s="940" t="s">
        <v>493</v>
      </c>
      <c r="B65" s="942" t="s">
        <v>496</v>
      </c>
      <c r="C65" s="940" t="s">
        <v>377</v>
      </c>
      <c r="D65" s="942"/>
      <c r="E65" s="942" t="s">
        <v>50</v>
      </c>
      <c r="F65" s="942"/>
      <c r="G65" s="942"/>
      <c r="H65" s="1216" t="s">
        <v>855</v>
      </c>
      <c r="I65" s="942"/>
      <c r="J65" s="942"/>
      <c r="K65" s="1216">
        <f t="shared" si="0"/>
        <v>2</v>
      </c>
      <c r="L65" s="943"/>
      <c r="M65" s="944"/>
      <c r="N65" s="943"/>
      <c r="O65" s="944"/>
      <c r="P65" s="943">
        <v>2</v>
      </c>
      <c r="Q65" s="945"/>
      <c r="R65" s="945"/>
      <c r="S65" s="945"/>
      <c r="T65" s="945"/>
      <c r="U65" s="945"/>
      <c r="V65" s="945"/>
      <c r="W65" s="945"/>
      <c r="X65" s="945"/>
      <c r="Y65" s="945"/>
      <c r="Z65" s="945"/>
      <c r="AA65" s="945"/>
      <c r="AB65" s="945"/>
      <c r="AC65" s="945"/>
      <c r="AD65" s="944"/>
      <c r="AE65" s="943"/>
      <c r="AF65" s="945"/>
      <c r="AG65" s="945"/>
      <c r="AH65" s="945"/>
      <c r="AI65" s="944"/>
      <c r="AJ65" s="946"/>
    </row>
    <row r="66" spans="1:36" s="48" customFormat="1">
      <c r="A66" s="940" t="s">
        <v>468</v>
      </c>
      <c r="B66" s="942" t="s">
        <v>476</v>
      </c>
      <c r="C66" s="940" t="s">
        <v>477</v>
      </c>
      <c r="D66" s="942"/>
      <c r="E66" s="942" t="s">
        <v>44</v>
      </c>
      <c r="F66" s="942"/>
      <c r="G66" s="942"/>
      <c r="H66" s="1216" t="s">
        <v>855</v>
      </c>
      <c r="I66" s="942"/>
      <c r="J66" s="942"/>
      <c r="K66" s="1216">
        <f t="shared" si="0"/>
        <v>12260</v>
      </c>
      <c r="L66" s="943"/>
      <c r="M66" s="944"/>
      <c r="N66" s="943"/>
      <c r="O66" s="944"/>
      <c r="P66" s="943">
        <v>12260</v>
      </c>
      <c r="Q66" s="945"/>
      <c r="R66" s="945"/>
      <c r="S66" s="945"/>
      <c r="T66" s="945"/>
      <c r="U66" s="945"/>
      <c r="V66" s="945"/>
      <c r="W66" s="945"/>
      <c r="X66" s="945"/>
      <c r="Y66" s="945"/>
      <c r="Z66" s="945"/>
      <c r="AA66" s="945"/>
      <c r="AB66" s="945"/>
      <c r="AC66" s="945"/>
      <c r="AD66" s="944"/>
      <c r="AE66" s="943"/>
      <c r="AF66" s="945"/>
      <c r="AG66" s="945"/>
      <c r="AH66" s="945"/>
      <c r="AI66" s="944"/>
      <c r="AJ66" s="946"/>
    </row>
    <row r="67" spans="1:36" s="48" customFormat="1">
      <c r="A67" s="940" t="s">
        <v>468</v>
      </c>
      <c r="B67" s="942" t="s">
        <v>476</v>
      </c>
      <c r="C67" s="940" t="s">
        <v>477</v>
      </c>
      <c r="D67" s="942"/>
      <c r="E67" s="942" t="s">
        <v>44</v>
      </c>
      <c r="F67" s="942"/>
      <c r="G67" s="942"/>
      <c r="H67" s="1216" t="s">
        <v>855</v>
      </c>
      <c r="I67" s="942"/>
      <c r="J67" s="942"/>
      <c r="K67" s="1216">
        <f t="shared" si="0"/>
        <v>8000</v>
      </c>
      <c r="L67" s="943"/>
      <c r="M67" s="944"/>
      <c r="N67" s="943"/>
      <c r="O67" s="944"/>
      <c r="P67" s="943"/>
      <c r="Q67" s="945">
        <v>8000</v>
      </c>
      <c r="R67" s="945"/>
      <c r="S67" s="945"/>
      <c r="T67" s="945"/>
      <c r="U67" s="945"/>
      <c r="V67" s="945"/>
      <c r="W67" s="945"/>
      <c r="X67" s="945"/>
      <c r="Y67" s="945"/>
      <c r="Z67" s="945"/>
      <c r="AA67" s="945"/>
      <c r="AB67" s="945"/>
      <c r="AC67" s="945"/>
      <c r="AD67" s="944"/>
      <c r="AE67" s="943"/>
      <c r="AF67" s="945"/>
      <c r="AG67" s="945"/>
      <c r="AH67" s="945"/>
      <c r="AI67" s="944"/>
      <c r="AJ67" s="946"/>
    </row>
    <row r="68" spans="1:36" s="48" customFormat="1">
      <c r="A68" s="940" t="s">
        <v>468</v>
      </c>
      <c r="B68" s="942" t="s">
        <v>594</v>
      </c>
      <c r="C68" s="940" t="s">
        <v>350</v>
      </c>
      <c r="D68" s="942"/>
      <c r="E68" s="942" t="s">
        <v>44</v>
      </c>
      <c r="F68" s="942"/>
      <c r="G68" s="942"/>
      <c r="H68" s="1216">
        <v>20</v>
      </c>
      <c r="I68" s="942"/>
      <c r="J68" s="942">
        <v>20</v>
      </c>
      <c r="K68" s="1216">
        <f t="shared" si="0"/>
        <v>180</v>
      </c>
      <c r="L68" s="943"/>
      <c r="M68" s="944"/>
      <c r="N68" s="943"/>
      <c r="O68" s="944"/>
      <c r="P68" s="943">
        <v>60</v>
      </c>
      <c r="Q68" s="945">
        <v>120</v>
      </c>
      <c r="R68" s="945"/>
      <c r="S68" s="945"/>
      <c r="T68" s="945"/>
      <c r="U68" s="945"/>
      <c r="V68" s="945"/>
      <c r="W68" s="945"/>
      <c r="X68" s="945"/>
      <c r="Y68" s="945"/>
      <c r="Z68" s="945"/>
      <c r="AA68" s="945"/>
      <c r="AB68" s="945"/>
      <c r="AC68" s="945"/>
      <c r="AD68" s="944"/>
      <c r="AE68" s="943"/>
      <c r="AF68" s="945"/>
      <c r="AG68" s="945"/>
      <c r="AH68" s="945"/>
      <c r="AI68" s="944"/>
      <c r="AJ68" s="946"/>
    </row>
    <row r="69" spans="1:36" s="48" customFormat="1">
      <c r="A69" s="940" t="s">
        <v>47</v>
      </c>
      <c r="B69" s="942" t="s">
        <v>686</v>
      </c>
      <c r="C69" s="940" t="s">
        <v>350</v>
      </c>
      <c r="D69" s="942"/>
      <c r="E69" s="942" t="s">
        <v>44</v>
      </c>
      <c r="F69" s="942"/>
      <c r="G69" s="942"/>
      <c r="H69" s="1216">
        <v>120</v>
      </c>
      <c r="I69" s="942"/>
      <c r="J69" s="942">
        <v>120</v>
      </c>
      <c r="K69" s="1216">
        <f t="shared" si="0"/>
        <v>230</v>
      </c>
      <c r="L69" s="943"/>
      <c r="M69" s="944"/>
      <c r="N69" s="943">
        <v>32</v>
      </c>
      <c r="O69" s="944"/>
      <c r="P69" s="943">
        <v>40</v>
      </c>
      <c r="Q69" s="945"/>
      <c r="R69" s="945">
        <v>8</v>
      </c>
      <c r="S69" s="945"/>
      <c r="T69" s="945"/>
      <c r="U69" s="945"/>
      <c r="V69" s="945"/>
      <c r="W69" s="945"/>
      <c r="X69" s="945"/>
      <c r="Y69" s="945"/>
      <c r="Z69" s="945"/>
      <c r="AA69" s="945"/>
      <c r="AB69" s="945"/>
      <c r="AC69" s="945"/>
      <c r="AD69" s="944">
        <v>150</v>
      </c>
      <c r="AE69" s="943"/>
      <c r="AF69" s="945"/>
      <c r="AG69" s="945"/>
      <c r="AH69" s="945"/>
      <c r="AI69" s="944"/>
      <c r="AJ69" s="946"/>
    </row>
    <row r="70" spans="1:36" s="48" customFormat="1">
      <c r="A70" s="940" t="s">
        <v>69</v>
      </c>
      <c r="B70" s="942" t="s">
        <v>543</v>
      </c>
      <c r="C70" s="940" t="s">
        <v>419</v>
      </c>
      <c r="D70" s="942"/>
      <c r="E70" s="942" t="s">
        <v>50</v>
      </c>
      <c r="F70" s="942"/>
      <c r="G70" s="942"/>
      <c r="H70" s="1216">
        <v>240</v>
      </c>
      <c r="I70" s="942"/>
      <c r="J70" s="942">
        <v>240</v>
      </c>
      <c r="K70" s="1216">
        <f t="shared" ref="K70:K120" si="1">IF(SUM(L70:AJ70)=0, "", SUM(L70:AJ70))</f>
        <v>180</v>
      </c>
      <c r="L70" s="943"/>
      <c r="M70" s="944"/>
      <c r="N70" s="943"/>
      <c r="O70" s="944"/>
      <c r="P70" s="943"/>
      <c r="Q70" s="945">
        <v>180</v>
      </c>
      <c r="R70" s="945"/>
      <c r="S70" s="945"/>
      <c r="T70" s="945"/>
      <c r="U70" s="945"/>
      <c r="V70" s="945"/>
      <c r="W70" s="945"/>
      <c r="X70" s="945"/>
      <c r="Y70" s="945"/>
      <c r="Z70" s="945"/>
      <c r="AA70" s="945"/>
      <c r="AB70" s="945"/>
      <c r="AC70" s="945"/>
      <c r="AD70" s="944"/>
      <c r="AE70" s="943"/>
      <c r="AF70" s="945"/>
      <c r="AG70" s="945"/>
      <c r="AH70" s="945"/>
      <c r="AI70" s="944"/>
      <c r="AJ70" s="946"/>
    </row>
    <row r="71" spans="1:36" s="48" customFormat="1">
      <c r="A71" s="940" t="s">
        <v>687</v>
      </c>
      <c r="B71" s="942" t="s">
        <v>546</v>
      </c>
      <c r="C71" s="940" t="s">
        <v>419</v>
      </c>
      <c r="D71" s="942"/>
      <c r="E71" s="942"/>
      <c r="F71" s="942"/>
      <c r="G71" s="942"/>
      <c r="H71" s="1216">
        <v>144</v>
      </c>
      <c r="I71" s="942"/>
      <c r="J71" s="942">
        <v>144</v>
      </c>
      <c r="K71" s="1216">
        <f t="shared" si="1"/>
        <v>72</v>
      </c>
      <c r="L71" s="943"/>
      <c r="M71" s="944"/>
      <c r="N71" s="943"/>
      <c r="O71" s="944"/>
      <c r="P71" s="943"/>
      <c r="Q71" s="945">
        <v>72</v>
      </c>
      <c r="R71" s="945"/>
      <c r="S71" s="945"/>
      <c r="T71" s="945"/>
      <c r="U71" s="945"/>
      <c r="V71" s="945"/>
      <c r="W71" s="945"/>
      <c r="X71" s="945"/>
      <c r="Y71" s="945"/>
      <c r="Z71" s="945"/>
      <c r="AA71" s="945"/>
      <c r="AB71" s="945"/>
      <c r="AC71" s="945"/>
      <c r="AD71" s="944"/>
      <c r="AE71" s="943"/>
      <c r="AF71" s="945"/>
      <c r="AG71" s="945"/>
      <c r="AH71" s="945"/>
      <c r="AI71" s="944"/>
      <c r="AJ71" s="946"/>
    </row>
    <row r="72" spans="1:36" s="48" customFormat="1">
      <c r="A72" s="940" t="s">
        <v>687</v>
      </c>
      <c r="B72" s="942" t="s">
        <v>547</v>
      </c>
      <c r="C72" s="940" t="s">
        <v>419</v>
      </c>
      <c r="D72" s="942"/>
      <c r="E72" s="942"/>
      <c r="F72" s="942"/>
      <c r="G72" s="942"/>
      <c r="H72" s="1216">
        <v>48</v>
      </c>
      <c r="I72" s="942"/>
      <c r="J72" s="942">
        <v>48</v>
      </c>
      <c r="K72" s="1216">
        <f t="shared" si="1"/>
        <v>48</v>
      </c>
      <c r="L72" s="943"/>
      <c r="M72" s="944"/>
      <c r="N72" s="943"/>
      <c r="O72" s="944"/>
      <c r="P72" s="943"/>
      <c r="Q72" s="945">
        <v>48</v>
      </c>
      <c r="R72" s="945"/>
      <c r="S72" s="945"/>
      <c r="T72" s="945"/>
      <c r="U72" s="945"/>
      <c r="V72" s="945"/>
      <c r="W72" s="945"/>
      <c r="X72" s="945"/>
      <c r="Y72" s="945"/>
      <c r="Z72" s="945"/>
      <c r="AA72" s="945"/>
      <c r="AB72" s="945"/>
      <c r="AC72" s="945"/>
      <c r="AD72" s="944"/>
      <c r="AE72" s="943"/>
      <c r="AF72" s="945"/>
      <c r="AG72" s="945"/>
      <c r="AH72" s="945"/>
      <c r="AI72" s="944"/>
      <c r="AJ72" s="946"/>
    </row>
    <row r="73" spans="1:36" s="48" customFormat="1">
      <c r="A73" s="940" t="s">
        <v>688</v>
      </c>
      <c r="B73" s="942" t="s">
        <v>563</v>
      </c>
      <c r="C73" s="940" t="s">
        <v>350</v>
      </c>
      <c r="D73" s="942"/>
      <c r="E73" s="942"/>
      <c r="F73" s="942"/>
      <c r="G73" s="942"/>
      <c r="H73" s="1216">
        <v>100</v>
      </c>
      <c r="I73" s="942"/>
      <c r="J73" s="942">
        <v>100</v>
      </c>
      <c r="K73" s="1216" t="str">
        <f t="shared" si="1"/>
        <v/>
      </c>
      <c r="L73" s="943"/>
      <c r="M73" s="944"/>
      <c r="N73" s="943"/>
      <c r="O73" s="944"/>
      <c r="P73" s="943"/>
      <c r="Q73" s="945"/>
      <c r="R73" s="945"/>
      <c r="S73" s="945"/>
      <c r="T73" s="945"/>
      <c r="U73" s="945"/>
      <c r="V73" s="945"/>
      <c r="W73" s="945"/>
      <c r="X73" s="945"/>
      <c r="Y73" s="945"/>
      <c r="Z73" s="945"/>
      <c r="AA73" s="945"/>
      <c r="AB73" s="945"/>
      <c r="AC73" s="945"/>
      <c r="AD73" s="944"/>
      <c r="AE73" s="943"/>
      <c r="AF73" s="945"/>
      <c r="AG73" s="945"/>
      <c r="AH73" s="945"/>
      <c r="AI73" s="944"/>
      <c r="AJ73" s="946"/>
    </row>
    <row r="74" spans="1:36" s="48" customFormat="1">
      <c r="A74" s="940" t="s">
        <v>130</v>
      </c>
      <c r="B74" s="942" t="s">
        <v>550</v>
      </c>
      <c r="C74" s="940" t="s">
        <v>350</v>
      </c>
      <c r="D74" s="942"/>
      <c r="E74" s="942"/>
      <c r="F74" s="942"/>
      <c r="G74" s="942"/>
      <c r="H74" s="1216">
        <v>21</v>
      </c>
      <c r="I74" s="942"/>
      <c r="J74" s="942">
        <v>21</v>
      </c>
      <c r="K74" s="1216" t="str">
        <f t="shared" si="1"/>
        <v/>
      </c>
      <c r="L74" s="943"/>
      <c r="M74" s="944"/>
      <c r="N74" s="943"/>
      <c r="O74" s="944"/>
      <c r="P74" s="943"/>
      <c r="Q74" s="945"/>
      <c r="R74" s="945"/>
      <c r="S74" s="945"/>
      <c r="T74" s="945"/>
      <c r="U74" s="945"/>
      <c r="V74" s="945"/>
      <c r="W74" s="945"/>
      <c r="X74" s="945"/>
      <c r="Y74" s="945"/>
      <c r="Z74" s="945"/>
      <c r="AA74" s="945"/>
      <c r="AB74" s="945"/>
      <c r="AC74" s="945"/>
      <c r="AD74" s="944"/>
      <c r="AE74" s="943"/>
      <c r="AF74" s="945"/>
      <c r="AG74" s="945"/>
      <c r="AH74" s="945"/>
      <c r="AI74" s="944"/>
      <c r="AJ74" s="946"/>
    </row>
    <row r="75" spans="1:36" s="48" customFormat="1">
      <c r="A75" s="940" t="s">
        <v>130</v>
      </c>
      <c r="B75" s="942" t="s">
        <v>549</v>
      </c>
      <c r="C75" s="940" t="s">
        <v>350</v>
      </c>
      <c r="D75" s="942"/>
      <c r="E75" s="942"/>
      <c r="F75" s="942"/>
      <c r="G75" s="942"/>
      <c r="H75" s="1216">
        <v>8</v>
      </c>
      <c r="I75" s="942"/>
      <c r="J75" s="942">
        <v>8</v>
      </c>
      <c r="K75" s="1216" t="str">
        <f t="shared" si="1"/>
        <v/>
      </c>
      <c r="L75" s="943"/>
      <c r="M75" s="944"/>
      <c r="N75" s="943"/>
      <c r="O75" s="944"/>
      <c r="P75" s="943"/>
      <c r="Q75" s="945"/>
      <c r="R75" s="945"/>
      <c r="S75" s="945"/>
      <c r="T75" s="945"/>
      <c r="U75" s="945"/>
      <c r="V75" s="945"/>
      <c r="W75" s="945"/>
      <c r="X75" s="945"/>
      <c r="Y75" s="945"/>
      <c r="Z75" s="945"/>
      <c r="AA75" s="945"/>
      <c r="AB75" s="945"/>
      <c r="AC75" s="945"/>
      <c r="AD75" s="944"/>
      <c r="AE75" s="943"/>
      <c r="AF75" s="945"/>
      <c r="AG75" s="945"/>
      <c r="AH75" s="945"/>
      <c r="AI75" s="944"/>
      <c r="AJ75" s="946"/>
    </row>
    <row r="76" spans="1:36" s="48" customFormat="1">
      <c r="A76" s="940" t="s">
        <v>517</v>
      </c>
      <c r="B76" s="942" t="s">
        <v>518</v>
      </c>
      <c r="C76" s="940" t="s">
        <v>350</v>
      </c>
      <c r="D76" s="942"/>
      <c r="E76" s="942" t="s">
        <v>406</v>
      </c>
      <c r="F76" s="942"/>
      <c r="G76" s="942"/>
      <c r="H76" s="1216" t="s">
        <v>855</v>
      </c>
      <c r="I76" s="942"/>
      <c r="J76" s="942"/>
      <c r="K76" s="1216">
        <f t="shared" si="1"/>
        <v>1</v>
      </c>
      <c r="L76" s="943"/>
      <c r="M76" s="944"/>
      <c r="N76" s="943"/>
      <c r="O76" s="944"/>
      <c r="P76" s="943">
        <v>1</v>
      </c>
      <c r="Q76" s="945"/>
      <c r="R76" s="945"/>
      <c r="S76" s="945"/>
      <c r="T76" s="945"/>
      <c r="U76" s="945"/>
      <c r="V76" s="945"/>
      <c r="W76" s="945"/>
      <c r="X76" s="945"/>
      <c r="Y76" s="945"/>
      <c r="Z76" s="945"/>
      <c r="AA76" s="945"/>
      <c r="AB76" s="945"/>
      <c r="AC76" s="945"/>
      <c r="AD76" s="944"/>
      <c r="AE76" s="943"/>
      <c r="AF76" s="945"/>
      <c r="AG76" s="945"/>
      <c r="AH76" s="945"/>
      <c r="AI76" s="944"/>
      <c r="AJ76" s="946"/>
    </row>
    <row r="77" spans="1:36" s="48" customFormat="1">
      <c r="A77" s="940" t="s">
        <v>97</v>
      </c>
      <c r="B77" s="942" t="s">
        <v>557</v>
      </c>
      <c r="C77" s="940" t="s">
        <v>350</v>
      </c>
      <c r="D77" s="942"/>
      <c r="E77" s="942" t="s">
        <v>50</v>
      </c>
      <c r="F77" s="942"/>
      <c r="G77" s="942"/>
      <c r="H77" s="1216">
        <v>8</v>
      </c>
      <c r="I77" s="942"/>
      <c r="J77" s="942">
        <v>8</v>
      </c>
      <c r="K77" s="1216" t="str">
        <f t="shared" si="1"/>
        <v/>
      </c>
      <c r="L77" s="943"/>
      <c r="M77" s="944"/>
      <c r="N77" s="943"/>
      <c r="O77" s="944"/>
      <c r="P77" s="943"/>
      <c r="Q77" s="945"/>
      <c r="R77" s="945"/>
      <c r="S77" s="945"/>
      <c r="T77" s="945"/>
      <c r="U77" s="945"/>
      <c r="V77" s="945"/>
      <c r="W77" s="945"/>
      <c r="X77" s="945"/>
      <c r="Y77" s="945"/>
      <c r="Z77" s="945"/>
      <c r="AA77" s="945"/>
      <c r="AB77" s="945"/>
      <c r="AC77" s="945"/>
      <c r="AD77" s="944"/>
      <c r="AE77" s="943"/>
      <c r="AF77" s="945"/>
      <c r="AG77" s="945"/>
      <c r="AH77" s="945"/>
      <c r="AI77" s="944"/>
      <c r="AJ77" s="946"/>
    </row>
    <row r="78" spans="1:36" s="48" customFormat="1">
      <c r="A78" s="940" t="s">
        <v>534</v>
      </c>
      <c r="B78" s="942" t="s">
        <v>535</v>
      </c>
      <c r="C78" s="940" t="s">
        <v>566</v>
      </c>
      <c r="D78" s="942"/>
      <c r="E78" s="942"/>
      <c r="F78" s="942"/>
      <c r="G78" s="942"/>
      <c r="H78" s="1216" t="s">
        <v>855</v>
      </c>
      <c r="I78" s="942"/>
      <c r="J78" s="942"/>
      <c r="K78" s="1216">
        <f t="shared" si="1"/>
        <v>2</v>
      </c>
      <c r="L78" s="943"/>
      <c r="M78" s="944"/>
      <c r="N78" s="943"/>
      <c r="O78" s="944"/>
      <c r="P78" s="943"/>
      <c r="Q78" s="945">
        <v>2</v>
      </c>
      <c r="R78" s="945"/>
      <c r="S78" s="945"/>
      <c r="T78" s="945"/>
      <c r="U78" s="945"/>
      <c r="V78" s="945"/>
      <c r="W78" s="945"/>
      <c r="X78" s="945"/>
      <c r="Y78" s="945"/>
      <c r="Z78" s="945"/>
      <c r="AA78" s="945"/>
      <c r="AB78" s="945"/>
      <c r="AC78" s="945"/>
      <c r="AD78" s="944"/>
      <c r="AE78" s="943"/>
      <c r="AF78" s="945"/>
      <c r="AG78" s="945"/>
      <c r="AH78" s="945"/>
      <c r="AI78" s="944"/>
      <c r="AJ78" s="946"/>
    </row>
    <row r="79" spans="1:36" s="48" customFormat="1">
      <c r="A79" s="940" t="s">
        <v>47</v>
      </c>
      <c r="B79" s="942" t="s">
        <v>536</v>
      </c>
      <c r="C79" s="940" t="s">
        <v>350</v>
      </c>
      <c r="D79" s="942"/>
      <c r="E79" s="942" t="s">
        <v>44</v>
      </c>
      <c r="F79" s="942"/>
      <c r="G79" s="942"/>
      <c r="H79" s="1216">
        <v>50</v>
      </c>
      <c r="I79" s="942"/>
      <c r="J79" s="942">
        <v>50</v>
      </c>
      <c r="K79" s="1216">
        <f t="shared" si="1"/>
        <v>300</v>
      </c>
      <c r="L79" s="943"/>
      <c r="M79" s="944"/>
      <c r="N79" s="943"/>
      <c r="O79" s="944"/>
      <c r="P79" s="943"/>
      <c r="Q79" s="945">
        <v>300</v>
      </c>
      <c r="R79" s="945"/>
      <c r="S79" s="945"/>
      <c r="T79" s="945"/>
      <c r="U79" s="945"/>
      <c r="V79" s="945"/>
      <c r="W79" s="945"/>
      <c r="X79" s="945"/>
      <c r="Y79" s="945"/>
      <c r="Z79" s="945"/>
      <c r="AA79" s="945"/>
      <c r="AB79" s="945"/>
      <c r="AC79" s="945"/>
      <c r="AD79" s="944"/>
      <c r="AE79" s="943"/>
      <c r="AF79" s="945"/>
      <c r="AG79" s="945"/>
      <c r="AH79" s="945"/>
      <c r="AI79" s="944"/>
      <c r="AJ79" s="946"/>
    </row>
    <row r="80" spans="1:36" s="48" customFormat="1">
      <c r="A80" s="940" t="s">
        <v>47</v>
      </c>
      <c r="B80" s="942" t="s">
        <v>536</v>
      </c>
      <c r="C80" s="940" t="s">
        <v>350</v>
      </c>
      <c r="D80" s="942"/>
      <c r="E80" s="942" t="s">
        <v>44</v>
      </c>
      <c r="F80" s="942"/>
      <c r="G80" s="942"/>
      <c r="H80" s="1216" t="s">
        <v>855</v>
      </c>
      <c r="I80" s="942"/>
      <c r="J80" s="942"/>
      <c r="K80" s="1216">
        <f t="shared" si="1"/>
        <v>550</v>
      </c>
      <c r="L80" s="943"/>
      <c r="M80" s="944"/>
      <c r="N80" s="943">
        <v>550</v>
      </c>
      <c r="O80" s="944"/>
      <c r="P80" s="943"/>
      <c r="Q80" s="945"/>
      <c r="R80" s="945"/>
      <c r="S80" s="945"/>
      <c r="T80" s="945"/>
      <c r="U80" s="945"/>
      <c r="V80" s="945"/>
      <c r="W80" s="945"/>
      <c r="X80" s="945"/>
      <c r="Y80" s="945"/>
      <c r="Z80" s="945"/>
      <c r="AA80" s="945"/>
      <c r="AB80" s="945"/>
      <c r="AC80" s="945"/>
      <c r="AD80" s="944"/>
      <c r="AE80" s="943"/>
      <c r="AF80" s="945"/>
      <c r="AG80" s="945"/>
      <c r="AH80" s="945"/>
      <c r="AI80" s="944"/>
      <c r="AJ80" s="946"/>
    </row>
    <row r="81" spans="1:36" s="48" customFormat="1">
      <c r="A81" s="940" t="s">
        <v>47</v>
      </c>
      <c r="B81" s="942" t="s">
        <v>595</v>
      </c>
      <c r="C81" s="940" t="s">
        <v>350</v>
      </c>
      <c r="D81" s="942"/>
      <c r="E81" s="942" t="s">
        <v>44</v>
      </c>
      <c r="F81" s="942"/>
      <c r="G81" s="942"/>
      <c r="H81" s="1216" t="s">
        <v>855</v>
      </c>
      <c r="I81" s="942"/>
      <c r="J81" s="942"/>
      <c r="K81" s="1216">
        <f t="shared" si="1"/>
        <v>679</v>
      </c>
      <c r="L81" s="943"/>
      <c r="M81" s="944"/>
      <c r="N81" s="943">
        <v>361</v>
      </c>
      <c r="O81" s="944"/>
      <c r="P81" s="943"/>
      <c r="Q81" s="945"/>
      <c r="R81" s="945"/>
      <c r="S81" s="945"/>
      <c r="T81" s="945"/>
      <c r="U81" s="945"/>
      <c r="V81" s="945"/>
      <c r="W81" s="945"/>
      <c r="X81" s="945"/>
      <c r="Y81" s="945"/>
      <c r="Z81" s="945"/>
      <c r="AA81" s="945"/>
      <c r="AB81" s="945"/>
      <c r="AC81" s="945"/>
      <c r="AD81" s="944">
        <v>318</v>
      </c>
      <c r="AE81" s="943"/>
      <c r="AF81" s="945"/>
      <c r="AG81" s="945"/>
      <c r="AH81" s="945"/>
      <c r="AI81" s="944"/>
      <c r="AJ81" s="946"/>
    </row>
    <row r="82" spans="1:36" s="48" customFormat="1">
      <c r="A82" s="940" t="s">
        <v>47</v>
      </c>
      <c r="B82" s="942" t="s">
        <v>536</v>
      </c>
      <c r="C82" s="940" t="s">
        <v>350</v>
      </c>
      <c r="D82" s="942"/>
      <c r="E82" s="942" t="s">
        <v>44</v>
      </c>
      <c r="F82" s="942"/>
      <c r="G82" s="942"/>
      <c r="H82" s="1216" t="s">
        <v>855</v>
      </c>
      <c r="I82" s="942"/>
      <c r="J82" s="942"/>
      <c r="K82" s="1216">
        <f t="shared" si="1"/>
        <v>1460</v>
      </c>
      <c r="L82" s="943"/>
      <c r="M82" s="944"/>
      <c r="N82" s="943"/>
      <c r="O82" s="944"/>
      <c r="P82" s="943">
        <v>1460</v>
      </c>
      <c r="Q82" s="945"/>
      <c r="R82" s="945"/>
      <c r="S82" s="945"/>
      <c r="T82" s="945"/>
      <c r="U82" s="945"/>
      <c r="V82" s="945"/>
      <c r="W82" s="945"/>
      <c r="X82" s="945"/>
      <c r="Y82" s="945"/>
      <c r="Z82" s="945"/>
      <c r="AA82" s="945"/>
      <c r="AB82" s="945"/>
      <c r="AC82" s="945"/>
      <c r="AD82" s="944"/>
      <c r="AE82" s="943"/>
      <c r="AF82" s="945"/>
      <c r="AG82" s="945"/>
      <c r="AH82" s="945"/>
      <c r="AI82" s="944"/>
      <c r="AJ82" s="946"/>
    </row>
    <row r="83" spans="1:36" s="48" customFormat="1">
      <c r="A83" s="940" t="s">
        <v>47</v>
      </c>
      <c r="B83" s="942" t="s">
        <v>536</v>
      </c>
      <c r="C83" s="940" t="s">
        <v>350</v>
      </c>
      <c r="D83" s="942"/>
      <c r="E83" s="942" t="s">
        <v>44</v>
      </c>
      <c r="F83" s="942"/>
      <c r="G83" s="942"/>
      <c r="H83" s="1216" t="s">
        <v>855</v>
      </c>
      <c r="I83" s="942"/>
      <c r="J83" s="942"/>
      <c r="K83" s="1216">
        <f t="shared" si="1"/>
        <v>800</v>
      </c>
      <c r="L83" s="943"/>
      <c r="M83" s="944"/>
      <c r="N83" s="943"/>
      <c r="O83" s="944"/>
      <c r="P83" s="943"/>
      <c r="Q83" s="945">
        <v>800</v>
      </c>
      <c r="R83" s="945"/>
      <c r="S83" s="945"/>
      <c r="T83" s="945"/>
      <c r="U83" s="945"/>
      <c r="V83" s="945"/>
      <c r="W83" s="945"/>
      <c r="X83" s="945"/>
      <c r="Y83" s="945"/>
      <c r="Z83" s="945"/>
      <c r="AA83" s="945"/>
      <c r="AB83" s="945"/>
      <c r="AC83" s="945"/>
      <c r="AD83" s="944"/>
      <c r="AE83" s="943"/>
      <c r="AF83" s="945"/>
      <c r="AG83" s="945"/>
      <c r="AH83" s="945"/>
      <c r="AI83" s="944"/>
      <c r="AJ83" s="946"/>
    </row>
    <row r="84" spans="1:36" s="48" customFormat="1">
      <c r="A84" s="940" t="s">
        <v>47</v>
      </c>
      <c r="B84" s="942" t="s">
        <v>689</v>
      </c>
      <c r="C84" s="940" t="s">
        <v>350</v>
      </c>
      <c r="D84" s="942"/>
      <c r="E84" s="942" t="s">
        <v>44</v>
      </c>
      <c r="F84" s="942"/>
      <c r="G84" s="942"/>
      <c r="H84" s="1216" t="s">
        <v>855</v>
      </c>
      <c r="I84" s="942"/>
      <c r="J84" s="942"/>
      <c r="K84" s="1216">
        <f t="shared" si="1"/>
        <v>181</v>
      </c>
      <c r="L84" s="943"/>
      <c r="M84" s="944"/>
      <c r="N84" s="943"/>
      <c r="O84" s="944"/>
      <c r="P84" s="943">
        <v>86</v>
      </c>
      <c r="Q84" s="945"/>
      <c r="R84" s="945"/>
      <c r="S84" s="945"/>
      <c r="T84" s="945"/>
      <c r="U84" s="945"/>
      <c r="V84" s="945"/>
      <c r="W84" s="945"/>
      <c r="X84" s="945"/>
      <c r="Y84" s="945"/>
      <c r="Z84" s="945"/>
      <c r="AA84" s="945"/>
      <c r="AB84" s="945"/>
      <c r="AC84" s="945"/>
      <c r="AD84" s="944">
        <v>95</v>
      </c>
      <c r="AE84" s="943"/>
      <c r="AF84" s="945"/>
      <c r="AG84" s="945"/>
      <c r="AH84" s="945"/>
      <c r="AI84" s="944"/>
      <c r="AJ84" s="946"/>
    </row>
    <row r="85" spans="1:36" s="48" customFormat="1">
      <c r="A85" s="940" t="s">
        <v>355</v>
      </c>
      <c r="B85" s="942" t="s">
        <v>519</v>
      </c>
      <c r="C85" s="940" t="s">
        <v>434</v>
      </c>
      <c r="D85" s="942"/>
      <c r="E85" s="942"/>
      <c r="F85" s="942"/>
      <c r="G85" s="942"/>
      <c r="H85" s="1216" t="s">
        <v>855</v>
      </c>
      <c r="I85" s="942"/>
      <c r="J85" s="942"/>
      <c r="K85" s="1216">
        <f t="shared" si="1"/>
        <v>1</v>
      </c>
      <c r="L85" s="943"/>
      <c r="M85" s="944"/>
      <c r="N85" s="943"/>
      <c r="O85" s="944"/>
      <c r="P85" s="943">
        <v>1</v>
      </c>
      <c r="Q85" s="945"/>
      <c r="R85" s="945"/>
      <c r="S85" s="945"/>
      <c r="T85" s="945"/>
      <c r="U85" s="945"/>
      <c r="V85" s="945"/>
      <c r="W85" s="945"/>
      <c r="X85" s="945"/>
      <c r="Y85" s="945"/>
      <c r="Z85" s="945"/>
      <c r="AA85" s="945"/>
      <c r="AB85" s="945"/>
      <c r="AC85" s="945"/>
      <c r="AD85" s="944"/>
      <c r="AE85" s="943"/>
      <c r="AF85" s="945"/>
      <c r="AG85" s="945"/>
      <c r="AH85" s="945"/>
      <c r="AI85" s="944"/>
      <c r="AJ85" s="946"/>
    </row>
    <row r="86" spans="1:36" s="48" customFormat="1">
      <c r="A86" s="940" t="s">
        <v>355</v>
      </c>
      <c r="B86" s="942" t="s">
        <v>559</v>
      </c>
      <c r="C86" s="940" t="s">
        <v>434</v>
      </c>
      <c r="D86" s="942"/>
      <c r="E86" s="942"/>
      <c r="F86" s="942"/>
      <c r="G86" s="942"/>
      <c r="H86" s="1216">
        <v>5</v>
      </c>
      <c r="I86" s="942"/>
      <c r="J86" s="942">
        <v>5</v>
      </c>
      <c r="K86" s="1216" t="str">
        <f t="shared" si="1"/>
        <v/>
      </c>
      <c r="L86" s="943"/>
      <c r="M86" s="944"/>
      <c r="N86" s="943"/>
      <c r="O86" s="944"/>
      <c r="P86" s="943"/>
      <c r="Q86" s="945"/>
      <c r="R86" s="945"/>
      <c r="S86" s="945"/>
      <c r="T86" s="945"/>
      <c r="U86" s="945"/>
      <c r="V86" s="945"/>
      <c r="W86" s="945"/>
      <c r="X86" s="945"/>
      <c r="Y86" s="945"/>
      <c r="Z86" s="945"/>
      <c r="AA86" s="945"/>
      <c r="AB86" s="945"/>
      <c r="AC86" s="945"/>
      <c r="AD86" s="944"/>
      <c r="AE86" s="943"/>
      <c r="AF86" s="945"/>
      <c r="AG86" s="945"/>
      <c r="AH86" s="945"/>
      <c r="AI86" s="944"/>
      <c r="AJ86" s="946"/>
    </row>
    <row r="87" spans="1:36" s="48" customFormat="1">
      <c r="A87" s="940" t="s">
        <v>128</v>
      </c>
      <c r="B87" s="942" t="s">
        <v>492</v>
      </c>
      <c r="C87" s="940" t="s">
        <v>350</v>
      </c>
      <c r="D87" s="942"/>
      <c r="E87" s="942" t="s">
        <v>44</v>
      </c>
      <c r="F87" s="942"/>
      <c r="G87" s="942"/>
      <c r="H87" s="1216" t="s">
        <v>855</v>
      </c>
      <c r="I87" s="942"/>
      <c r="J87" s="942"/>
      <c r="K87" s="1216">
        <f t="shared" si="1"/>
        <v>263</v>
      </c>
      <c r="L87" s="943"/>
      <c r="M87" s="944"/>
      <c r="N87" s="943"/>
      <c r="O87" s="944"/>
      <c r="P87" s="943">
        <v>263</v>
      </c>
      <c r="Q87" s="945"/>
      <c r="R87" s="945"/>
      <c r="S87" s="945"/>
      <c r="T87" s="945"/>
      <c r="U87" s="945"/>
      <c r="V87" s="945"/>
      <c r="W87" s="945"/>
      <c r="X87" s="945"/>
      <c r="Y87" s="945"/>
      <c r="Z87" s="945"/>
      <c r="AA87" s="945"/>
      <c r="AB87" s="945"/>
      <c r="AC87" s="945"/>
      <c r="AD87" s="944"/>
      <c r="AE87" s="943"/>
      <c r="AF87" s="945"/>
      <c r="AG87" s="945"/>
      <c r="AH87" s="945"/>
      <c r="AI87" s="944"/>
      <c r="AJ87" s="946"/>
    </row>
    <row r="88" spans="1:36" s="48" customFormat="1">
      <c r="A88" s="940" t="s">
        <v>128</v>
      </c>
      <c r="B88" s="942" t="s">
        <v>527</v>
      </c>
      <c r="C88" s="940" t="s">
        <v>350</v>
      </c>
      <c r="D88" s="942"/>
      <c r="E88" s="942" t="s">
        <v>44</v>
      </c>
      <c r="F88" s="942"/>
      <c r="G88" s="942"/>
      <c r="H88" s="1216" t="s">
        <v>855</v>
      </c>
      <c r="I88" s="942"/>
      <c r="J88" s="942"/>
      <c r="K88" s="1216">
        <f t="shared" si="1"/>
        <v>228</v>
      </c>
      <c r="L88" s="943"/>
      <c r="M88" s="944"/>
      <c r="N88" s="943"/>
      <c r="O88" s="944"/>
      <c r="P88" s="943"/>
      <c r="Q88" s="945">
        <v>228</v>
      </c>
      <c r="R88" s="945"/>
      <c r="S88" s="945"/>
      <c r="T88" s="945"/>
      <c r="U88" s="945"/>
      <c r="V88" s="945"/>
      <c r="W88" s="945"/>
      <c r="X88" s="945"/>
      <c r="Y88" s="945"/>
      <c r="Z88" s="945"/>
      <c r="AA88" s="945"/>
      <c r="AB88" s="945"/>
      <c r="AC88" s="945"/>
      <c r="AD88" s="944"/>
      <c r="AE88" s="943"/>
      <c r="AF88" s="945"/>
      <c r="AG88" s="945"/>
      <c r="AH88" s="945"/>
      <c r="AI88" s="944"/>
      <c r="AJ88" s="946"/>
    </row>
    <row r="89" spans="1:36" s="48" customFormat="1">
      <c r="A89" s="940" t="s">
        <v>79</v>
      </c>
      <c r="B89" s="942" t="s">
        <v>538</v>
      </c>
      <c r="C89" s="940" t="s">
        <v>350</v>
      </c>
      <c r="D89" s="942"/>
      <c r="E89" s="942" t="s">
        <v>50</v>
      </c>
      <c r="F89" s="942"/>
      <c r="G89" s="942"/>
      <c r="H89" s="1216">
        <v>680</v>
      </c>
      <c r="I89" s="942"/>
      <c r="J89" s="942">
        <v>680</v>
      </c>
      <c r="K89" s="1216" t="str">
        <f t="shared" si="1"/>
        <v/>
      </c>
      <c r="L89" s="943"/>
      <c r="M89" s="944"/>
      <c r="N89" s="943"/>
      <c r="O89" s="944"/>
      <c r="P89" s="943"/>
      <c r="Q89" s="945"/>
      <c r="R89" s="945"/>
      <c r="S89" s="945"/>
      <c r="T89" s="945"/>
      <c r="U89" s="945"/>
      <c r="V89" s="945"/>
      <c r="W89" s="945"/>
      <c r="X89" s="945"/>
      <c r="Y89" s="945"/>
      <c r="Z89" s="945"/>
      <c r="AA89" s="945"/>
      <c r="AB89" s="945"/>
      <c r="AC89" s="945"/>
      <c r="AD89" s="944"/>
      <c r="AE89" s="943"/>
      <c r="AF89" s="945"/>
      <c r="AG89" s="945"/>
      <c r="AH89" s="945"/>
      <c r="AI89" s="944"/>
      <c r="AJ89" s="946"/>
    </row>
    <row r="90" spans="1:36" s="48" customFormat="1">
      <c r="A90" s="940" t="s">
        <v>79</v>
      </c>
      <c r="B90" s="942" t="s">
        <v>526</v>
      </c>
      <c r="C90" s="940" t="s">
        <v>350</v>
      </c>
      <c r="D90" s="942"/>
      <c r="E90" s="942" t="s">
        <v>50</v>
      </c>
      <c r="F90" s="942"/>
      <c r="G90" s="942"/>
      <c r="H90" s="1216" t="s">
        <v>855</v>
      </c>
      <c r="I90" s="942"/>
      <c r="J90" s="942"/>
      <c r="K90" s="1216">
        <f t="shared" si="1"/>
        <v>1270</v>
      </c>
      <c r="L90" s="943"/>
      <c r="M90" s="944"/>
      <c r="N90" s="943"/>
      <c r="O90" s="944"/>
      <c r="P90" s="943">
        <v>1270</v>
      </c>
      <c r="Q90" s="945"/>
      <c r="R90" s="945"/>
      <c r="S90" s="945"/>
      <c r="T90" s="945"/>
      <c r="U90" s="945"/>
      <c r="V90" s="945"/>
      <c r="W90" s="945"/>
      <c r="X90" s="945"/>
      <c r="Y90" s="945"/>
      <c r="Z90" s="945"/>
      <c r="AA90" s="945"/>
      <c r="AB90" s="945"/>
      <c r="AC90" s="945"/>
      <c r="AD90" s="944"/>
      <c r="AE90" s="943"/>
      <c r="AF90" s="945"/>
      <c r="AG90" s="945"/>
      <c r="AH90" s="945"/>
      <c r="AI90" s="944"/>
      <c r="AJ90" s="946"/>
    </row>
    <row r="91" spans="1:36" s="48" customFormat="1">
      <c r="A91" s="940" t="s">
        <v>76</v>
      </c>
      <c r="B91" s="942" t="s">
        <v>540</v>
      </c>
      <c r="C91" s="940" t="s">
        <v>350</v>
      </c>
      <c r="D91" s="942"/>
      <c r="E91" s="942" t="s">
        <v>50</v>
      </c>
      <c r="F91" s="942"/>
      <c r="G91" s="942"/>
      <c r="H91" s="1216" t="s">
        <v>855</v>
      </c>
      <c r="I91" s="942"/>
      <c r="J91" s="942">
        <v>0</v>
      </c>
      <c r="K91" s="1216">
        <f t="shared" si="1"/>
        <v>1880</v>
      </c>
      <c r="L91" s="943"/>
      <c r="M91" s="944"/>
      <c r="N91" s="943"/>
      <c r="O91" s="944"/>
      <c r="P91" s="943">
        <v>400</v>
      </c>
      <c r="Q91" s="945">
        <v>408</v>
      </c>
      <c r="R91" s="945"/>
      <c r="S91" s="945"/>
      <c r="T91" s="945"/>
      <c r="U91" s="945"/>
      <c r="V91" s="945"/>
      <c r="W91" s="945"/>
      <c r="X91" s="945"/>
      <c r="Y91" s="945"/>
      <c r="Z91" s="945"/>
      <c r="AA91" s="945"/>
      <c r="AB91" s="945"/>
      <c r="AC91" s="945"/>
      <c r="AD91" s="944">
        <v>1072</v>
      </c>
      <c r="AE91" s="943"/>
      <c r="AF91" s="945"/>
      <c r="AG91" s="945"/>
      <c r="AH91" s="945"/>
      <c r="AI91" s="944"/>
      <c r="AJ91" s="946"/>
    </row>
    <row r="92" spans="1:36" s="48" customFormat="1">
      <c r="A92" s="940" t="s">
        <v>101</v>
      </c>
      <c r="B92" s="942" t="s">
        <v>548</v>
      </c>
      <c r="C92" s="940" t="s">
        <v>350</v>
      </c>
      <c r="D92" s="942"/>
      <c r="E92" s="942" t="s">
        <v>50</v>
      </c>
      <c r="F92" s="942"/>
      <c r="G92" s="942"/>
      <c r="H92" s="1216">
        <v>126</v>
      </c>
      <c r="I92" s="942"/>
      <c r="J92" s="942">
        <v>126</v>
      </c>
      <c r="K92" s="1216" t="str">
        <f t="shared" si="1"/>
        <v/>
      </c>
      <c r="L92" s="943"/>
      <c r="M92" s="944"/>
      <c r="N92" s="943"/>
      <c r="O92" s="944"/>
      <c r="P92" s="943"/>
      <c r="Q92" s="945"/>
      <c r="R92" s="945"/>
      <c r="S92" s="945"/>
      <c r="T92" s="945"/>
      <c r="U92" s="945"/>
      <c r="V92" s="945"/>
      <c r="W92" s="945"/>
      <c r="X92" s="945"/>
      <c r="Y92" s="945"/>
      <c r="Z92" s="945"/>
      <c r="AA92" s="945"/>
      <c r="AB92" s="945"/>
      <c r="AC92" s="945"/>
      <c r="AD92" s="944"/>
      <c r="AE92" s="943"/>
      <c r="AF92" s="945"/>
      <c r="AG92" s="945"/>
      <c r="AH92" s="945"/>
      <c r="AI92" s="944"/>
      <c r="AJ92" s="946"/>
    </row>
    <row r="93" spans="1:36" s="48" customFormat="1">
      <c r="A93" s="940" t="s">
        <v>97</v>
      </c>
      <c r="B93" s="942" t="s">
        <v>485</v>
      </c>
      <c r="C93" s="940" t="s">
        <v>434</v>
      </c>
      <c r="D93" s="942"/>
      <c r="E93" s="942" t="s">
        <v>50</v>
      </c>
      <c r="F93" s="942"/>
      <c r="G93" s="942"/>
      <c r="H93" s="1216" t="s">
        <v>855</v>
      </c>
      <c r="I93" s="942"/>
      <c r="J93" s="942"/>
      <c r="K93" s="1216">
        <f t="shared" si="1"/>
        <v>1</v>
      </c>
      <c r="L93" s="943"/>
      <c r="M93" s="944"/>
      <c r="N93" s="943"/>
      <c r="O93" s="944"/>
      <c r="P93" s="943"/>
      <c r="Q93" s="945">
        <v>1</v>
      </c>
      <c r="R93" s="945"/>
      <c r="S93" s="945"/>
      <c r="T93" s="945"/>
      <c r="U93" s="945"/>
      <c r="V93" s="945"/>
      <c r="W93" s="945"/>
      <c r="X93" s="945"/>
      <c r="Y93" s="945"/>
      <c r="Z93" s="945"/>
      <c r="AA93" s="945"/>
      <c r="AB93" s="945"/>
      <c r="AC93" s="945"/>
      <c r="AD93" s="944"/>
      <c r="AE93" s="943"/>
      <c r="AF93" s="945"/>
      <c r="AG93" s="945"/>
      <c r="AH93" s="945"/>
      <c r="AI93" s="944"/>
      <c r="AJ93" s="946"/>
    </row>
    <row r="94" spans="1:36" s="48" customFormat="1">
      <c r="A94" s="940" t="s">
        <v>101</v>
      </c>
      <c r="B94" s="942" t="s">
        <v>539</v>
      </c>
      <c r="C94" s="940" t="s">
        <v>350</v>
      </c>
      <c r="D94" s="942"/>
      <c r="E94" s="942" t="s">
        <v>50</v>
      </c>
      <c r="F94" s="942"/>
      <c r="G94" s="942"/>
      <c r="H94" s="1216">
        <v>564</v>
      </c>
      <c r="I94" s="942"/>
      <c r="J94" s="942">
        <v>564</v>
      </c>
      <c r="K94" s="1216">
        <f t="shared" si="1"/>
        <v>936</v>
      </c>
      <c r="L94" s="943"/>
      <c r="M94" s="944"/>
      <c r="N94" s="943"/>
      <c r="O94" s="944"/>
      <c r="P94" s="943">
        <v>400</v>
      </c>
      <c r="Q94" s="945"/>
      <c r="R94" s="945"/>
      <c r="S94" s="945"/>
      <c r="T94" s="945"/>
      <c r="U94" s="945"/>
      <c r="V94" s="945"/>
      <c r="W94" s="945"/>
      <c r="X94" s="945"/>
      <c r="Y94" s="945"/>
      <c r="Z94" s="945"/>
      <c r="AA94" s="945"/>
      <c r="AB94" s="945"/>
      <c r="AC94" s="945"/>
      <c r="AD94" s="944">
        <v>536</v>
      </c>
      <c r="AE94" s="943"/>
      <c r="AF94" s="945"/>
      <c r="AG94" s="945"/>
      <c r="AH94" s="945"/>
      <c r="AI94" s="944"/>
      <c r="AJ94" s="946"/>
    </row>
    <row r="95" spans="1:36" s="48" customFormat="1">
      <c r="A95" s="940" t="s">
        <v>404</v>
      </c>
      <c r="B95" s="942" t="s">
        <v>537</v>
      </c>
      <c r="C95" s="940" t="s">
        <v>565</v>
      </c>
      <c r="D95" s="942"/>
      <c r="E95" s="942" t="s">
        <v>50</v>
      </c>
      <c r="F95" s="942"/>
      <c r="G95" s="942"/>
      <c r="H95" s="1216" t="s">
        <v>855</v>
      </c>
      <c r="I95" s="942"/>
      <c r="J95" s="942"/>
      <c r="K95" s="1216">
        <f t="shared" si="1"/>
        <v>25000</v>
      </c>
      <c r="L95" s="943"/>
      <c r="M95" s="944"/>
      <c r="N95" s="943">
        <v>25000</v>
      </c>
      <c r="O95" s="944"/>
      <c r="P95" s="943"/>
      <c r="Q95" s="945"/>
      <c r="R95" s="945"/>
      <c r="S95" s="945"/>
      <c r="T95" s="945"/>
      <c r="U95" s="945"/>
      <c r="V95" s="945"/>
      <c r="W95" s="945"/>
      <c r="X95" s="945"/>
      <c r="Y95" s="945"/>
      <c r="Z95" s="945"/>
      <c r="AA95" s="945"/>
      <c r="AB95" s="945"/>
      <c r="AC95" s="945"/>
      <c r="AD95" s="944"/>
      <c r="AE95" s="943"/>
      <c r="AF95" s="945"/>
      <c r="AG95" s="945"/>
      <c r="AH95" s="945"/>
      <c r="AI95" s="944"/>
      <c r="AJ95" s="946"/>
    </row>
    <row r="96" spans="1:36" s="48" customFormat="1">
      <c r="A96" s="940" t="s">
        <v>70</v>
      </c>
      <c r="B96" s="942" t="s">
        <v>489</v>
      </c>
      <c r="C96" s="940" t="s">
        <v>350</v>
      </c>
      <c r="D96" s="942"/>
      <c r="E96" s="942" t="s">
        <v>50</v>
      </c>
      <c r="F96" s="942"/>
      <c r="G96" s="942"/>
      <c r="H96" s="1216" t="s">
        <v>855</v>
      </c>
      <c r="I96" s="942"/>
      <c r="J96" s="942"/>
      <c r="K96" s="1216">
        <f t="shared" si="1"/>
        <v>17</v>
      </c>
      <c r="L96" s="943"/>
      <c r="M96" s="944"/>
      <c r="N96" s="943"/>
      <c r="O96" s="944"/>
      <c r="P96" s="943"/>
      <c r="Q96" s="945">
        <v>17</v>
      </c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4"/>
      <c r="AE96" s="943"/>
      <c r="AF96" s="945"/>
      <c r="AG96" s="945"/>
      <c r="AH96" s="945"/>
      <c r="AI96" s="944"/>
      <c r="AJ96" s="946"/>
    </row>
    <row r="97" spans="1:36" s="48" customFormat="1">
      <c r="A97" s="940" t="s">
        <v>97</v>
      </c>
      <c r="B97" s="942" t="s">
        <v>560</v>
      </c>
      <c r="C97" s="940" t="s">
        <v>130</v>
      </c>
      <c r="D97" s="942"/>
      <c r="E97" s="942"/>
      <c r="F97" s="942"/>
      <c r="G97" s="942"/>
      <c r="H97" s="1216">
        <v>4</v>
      </c>
      <c r="I97" s="942"/>
      <c r="J97" s="942">
        <v>4</v>
      </c>
      <c r="K97" s="1216" t="str">
        <f t="shared" si="1"/>
        <v/>
      </c>
      <c r="L97" s="943"/>
      <c r="M97" s="944"/>
      <c r="N97" s="943"/>
      <c r="O97" s="944"/>
      <c r="P97" s="943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4"/>
      <c r="AE97" s="943"/>
      <c r="AF97" s="945"/>
      <c r="AG97" s="945"/>
      <c r="AH97" s="945"/>
      <c r="AI97" s="944"/>
      <c r="AJ97" s="946"/>
    </row>
    <row r="98" spans="1:36" s="48" customFormat="1">
      <c r="A98" s="48" t="s">
        <v>97</v>
      </c>
      <c r="B98" s="942" t="s">
        <v>867</v>
      </c>
      <c r="C98" s="940" t="s">
        <v>130</v>
      </c>
      <c r="D98" s="942"/>
      <c r="E98" s="942" t="s">
        <v>50</v>
      </c>
      <c r="F98" s="942"/>
      <c r="G98" s="942"/>
      <c r="H98" s="1216">
        <v>2</v>
      </c>
      <c r="I98" s="942"/>
      <c r="J98" s="942">
        <v>2</v>
      </c>
      <c r="K98" s="1216" t="str">
        <f t="shared" si="1"/>
        <v/>
      </c>
      <c r="L98" s="943"/>
      <c r="M98" s="944"/>
      <c r="N98" s="943"/>
      <c r="O98" s="944"/>
      <c r="P98" s="943"/>
      <c r="Q98" s="945"/>
      <c r="R98" s="945"/>
      <c r="S98" s="945"/>
      <c r="T98" s="945"/>
      <c r="U98" s="945"/>
      <c r="V98" s="945"/>
      <c r="W98" s="945"/>
      <c r="X98" s="945"/>
      <c r="Y98" s="945"/>
      <c r="Z98" s="945"/>
      <c r="AA98" s="945"/>
      <c r="AB98" s="945"/>
      <c r="AC98" s="945"/>
      <c r="AD98" s="944"/>
      <c r="AE98" s="943"/>
      <c r="AF98" s="945"/>
      <c r="AG98" s="945"/>
      <c r="AH98" s="945"/>
      <c r="AI98" s="944"/>
      <c r="AJ98" s="946"/>
    </row>
    <row r="99" spans="1:36" s="48" customFormat="1">
      <c r="A99" s="48" t="s">
        <v>859</v>
      </c>
      <c r="B99" s="942" t="s">
        <v>868</v>
      </c>
      <c r="C99" s="940" t="s">
        <v>130</v>
      </c>
      <c r="D99" s="942"/>
      <c r="E99" s="942"/>
      <c r="F99" s="942"/>
      <c r="G99" s="942"/>
      <c r="H99" s="1216">
        <v>3</v>
      </c>
      <c r="I99" s="942"/>
      <c r="J99" s="942">
        <v>3</v>
      </c>
      <c r="K99" s="1216" t="str">
        <f t="shared" si="1"/>
        <v/>
      </c>
      <c r="L99" s="943"/>
      <c r="M99" s="944"/>
      <c r="N99" s="943"/>
      <c r="O99" s="944"/>
      <c r="P99" s="943"/>
      <c r="Q99" s="945"/>
      <c r="R99" s="945"/>
      <c r="S99" s="945"/>
      <c r="T99" s="945"/>
      <c r="U99" s="945"/>
      <c r="V99" s="945"/>
      <c r="W99" s="945"/>
      <c r="X99" s="945"/>
      <c r="Y99" s="945"/>
      <c r="Z99" s="945"/>
      <c r="AA99" s="945"/>
      <c r="AB99" s="945"/>
      <c r="AC99" s="945"/>
      <c r="AD99" s="944"/>
      <c r="AE99" s="943"/>
      <c r="AF99" s="945"/>
      <c r="AG99" s="945"/>
      <c r="AH99" s="945"/>
      <c r="AI99" s="944"/>
      <c r="AJ99" s="946"/>
    </row>
    <row r="100" spans="1:36" s="48" customFormat="1">
      <c r="A100" s="48" t="s">
        <v>73</v>
      </c>
      <c r="B100" s="942" t="s">
        <v>869</v>
      </c>
      <c r="C100" s="940" t="s">
        <v>350</v>
      </c>
      <c r="D100" s="942"/>
      <c r="E100" s="942" t="s">
        <v>44</v>
      </c>
      <c r="F100" s="942"/>
      <c r="G100" s="942"/>
      <c r="H100" s="1216">
        <v>420</v>
      </c>
      <c r="I100" s="942"/>
      <c r="J100" s="942">
        <v>420</v>
      </c>
      <c r="K100" s="1216">
        <f t="shared" si="1"/>
        <v>80</v>
      </c>
      <c r="L100" s="943"/>
      <c r="M100" s="944"/>
      <c r="N100" s="943"/>
      <c r="O100" s="944"/>
      <c r="P100" s="943"/>
      <c r="Q100" s="945"/>
      <c r="R100" s="945"/>
      <c r="S100" s="945"/>
      <c r="T100" s="945"/>
      <c r="U100" s="945"/>
      <c r="V100" s="945"/>
      <c r="W100" s="945"/>
      <c r="X100" s="945"/>
      <c r="Y100" s="945"/>
      <c r="Z100" s="945"/>
      <c r="AA100" s="945"/>
      <c r="AB100" s="945"/>
      <c r="AC100" s="945"/>
      <c r="AD100" s="944">
        <v>80</v>
      </c>
      <c r="AE100" s="943"/>
      <c r="AF100" s="945"/>
      <c r="AG100" s="945"/>
      <c r="AH100" s="945"/>
      <c r="AI100" s="944"/>
      <c r="AJ100" s="946"/>
    </row>
    <row r="101" spans="1:36" s="48" customFormat="1">
      <c r="A101" s="48" t="s">
        <v>690</v>
      </c>
      <c r="B101" s="942" t="s">
        <v>870</v>
      </c>
      <c r="C101" s="940" t="s">
        <v>350</v>
      </c>
      <c r="D101" s="942"/>
      <c r="E101" s="942" t="s">
        <v>406</v>
      </c>
      <c r="F101" s="942"/>
      <c r="G101" s="942"/>
      <c r="H101" s="1216">
        <v>32</v>
      </c>
      <c r="I101" s="942"/>
      <c r="J101" s="942">
        <v>32</v>
      </c>
      <c r="K101" s="1216">
        <f t="shared" si="1"/>
        <v>34</v>
      </c>
      <c r="L101" s="943"/>
      <c r="M101" s="944"/>
      <c r="N101" s="943"/>
      <c r="O101" s="944"/>
      <c r="P101" s="943">
        <v>14</v>
      </c>
      <c r="Q101" s="945">
        <v>18</v>
      </c>
      <c r="R101" s="945">
        <v>2</v>
      </c>
      <c r="S101" s="945"/>
      <c r="T101" s="945"/>
      <c r="U101" s="945"/>
      <c r="V101" s="945"/>
      <c r="W101" s="945"/>
      <c r="X101" s="945"/>
      <c r="Y101" s="945"/>
      <c r="Z101" s="945"/>
      <c r="AA101" s="945"/>
      <c r="AB101" s="945"/>
      <c r="AC101" s="945"/>
      <c r="AD101" s="944"/>
      <c r="AE101" s="943"/>
      <c r="AF101" s="945"/>
      <c r="AG101" s="945"/>
      <c r="AH101" s="945"/>
      <c r="AI101" s="944"/>
      <c r="AJ101" s="946"/>
    </row>
    <row r="102" spans="1:36" s="48" customFormat="1">
      <c r="A102" s="48" t="s">
        <v>880</v>
      </c>
      <c r="B102" s="942" t="s">
        <v>871</v>
      </c>
      <c r="C102" s="940" t="s">
        <v>350</v>
      </c>
      <c r="D102" s="942"/>
      <c r="E102" s="942" t="s">
        <v>406</v>
      </c>
      <c r="F102" s="942"/>
      <c r="G102" s="942"/>
      <c r="H102" s="1216">
        <v>645</v>
      </c>
      <c r="I102" s="942"/>
      <c r="J102" s="942">
        <v>645</v>
      </c>
      <c r="K102" s="1216">
        <f t="shared" si="1"/>
        <v>105</v>
      </c>
      <c r="L102" s="943"/>
      <c r="M102" s="944"/>
      <c r="N102" s="943"/>
      <c r="O102" s="944"/>
      <c r="P102" s="943"/>
      <c r="Q102" s="945"/>
      <c r="R102" s="945"/>
      <c r="S102" s="945"/>
      <c r="T102" s="945"/>
      <c r="U102" s="945"/>
      <c r="V102" s="945"/>
      <c r="W102" s="945"/>
      <c r="X102" s="945"/>
      <c r="Y102" s="945"/>
      <c r="Z102" s="945"/>
      <c r="AA102" s="945"/>
      <c r="AB102" s="945"/>
      <c r="AC102" s="945"/>
      <c r="AD102" s="944">
        <v>105</v>
      </c>
      <c r="AE102" s="943"/>
      <c r="AF102" s="945"/>
      <c r="AG102" s="945"/>
      <c r="AH102" s="945"/>
      <c r="AI102" s="944"/>
      <c r="AJ102" s="946"/>
    </row>
    <row r="103" spans="1:36" s="48" customFormat="1">
      <c r="A103" s="48" t="s">
        <v>413</v>
      </c>
      <c r="B103" s="942" t="s">
        <v>872</v>
      </c>
      <c r="C103" s="940" t="s">
        <v>350</v>
      </c>
      <c r="D103" s="942"/>
      <c r="E103" s="942" t="s">
        <v>406</v>
      </c>
      <c r="F103" s="942"/>
      <c r="G103" s="942"/>
      <c r="H103" s="1216">
        <v>5</v>
      </c>
      <c r="I103" s="942"/>
      <c r="J103" s="942">
        <v>5</v>
      </c>
      <c r="K103" s="1216" t="str">
        <f t="shared" si="1"/>
        <v/>
      </c>
      <c r="L103" s="943"/>
      <c r="M103" s="944"/>
      <c r="N103" s="943"/>
      <c r="O103" s="944"/>
      <c r="P103" s="943"/>
      <c r="Q103" s="945"/>
      <c r="R103" s="945"/>
      <c r="S103" s="945"/>
      <c r="T103" s="945"/>
      <c r="U103" s="945"/>
      <c r="V103" s="945"/>
      <c r="W103" s="945"/>
      <c r="X103" s="945"/>
      <c r="Y103" s="945"/>
      <c r="Z103" s="945"/>
      <c r="AA103" s="945"/>
      <c r="AB103" s="945"/>
      <c r="AC103" s="945"/>
      <c r="AD103" s="944"/>
      <c r="AE103" s="943"/>
      <c r="AF103" s="945"/>
      <c r="AG103" s="945"/>
      <c r="AH103" s="945"/>
      <c r="AI103" s="944"/>
      <c r="AJ103" s="946"/>
    </row>
    <row r="104" spans="1:36" s="48" customFormat="1">
      <c r="A104" s="48" t="s">
        <v>79</v>
      </c>
      <c r="B104" s="942" t="s">
        <v>873</v>
      </c>
      <c r="C104" s="940" t="s">
        <v>350</v>
      </c>
      <c r="D104" s="942"/>
      <c r="E104" s="942" t="s">
        <v>50</v>
      </c>
      <c r="F104" s="942"/>
      <c r="G104" s="942"/>
      <c r="H104" s="1216">
        <v>21</v>
      </c>
      <c r="I104" s="942"/>
      <c r="J104" s="942">
        <v>21</v>
      </c>
      <c r="K104" s="1216">
        <f t="shared" si="1"/>
        <v>35</v>
      </c>
      <c r="L104" s="943"/>
      <c r="M104" s="944"/>
      <c r="N104" s="943"/>
      <c r="O104" s="944"/>
      <c r="P104" s="943"/>
      <c r="Q104" s="945">
        <v>35</v>
      </c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4"/>
      <c r="AE104" s="943"/>
      <c r="AF104" s="945"/>
      <c r="AG104" s="945"/>
      <c r="AH104" s="945"/>
      <c r="AI104" s="944"/>
      <c r="AJ104" s="946"/>
    </row>
    <row r="105" spans="1:36" s="48" customFormat="1">
      <c r="A105" s="48" t="s">
        <v>568</v>
      </c>
      <c r="B105" s="942" t="s">
        <v>874</v>
      </c>
      <c r="C105" s="940" t="s">
        <v>350</v>
      </c>
      <c r="D105" s="942"/>
      <c r="E105" s="942" t="s">
        <v>50</v>
      </c>
      <c r="F105" s="942"/>
      <c r="G105" s="942"/>
      <c r="H105" s="1216">
        <v>10</v>
      </c>
      <c r="I105" s="942"/>
      <c r="J105" s="942">
        <v>10</v>
      </c>
      <c r="K105" s="1216" t="str">
        <f t="shared" si="1"/>
        <v/>
      </c>
      <c r="L105" s="943"/>
      <c r="M105" s="944"/>
      <c r="N105" s="943"/>
      <c r="O105" s="944"/>
      <c r="P105" s="943"/>
      <c r="Q105" s="945"/>
      <c r="R105" s="945"/>
      <c r="S105" s="945"/>
      <c r="T105" s="945"/>
      <c r="U105" s="945"/>
      <c r="V105" s="945"/>
      <c r="W105" s="945"/>
      <c r="X105" s="945"/>
      <c r="Y105" s="945"/>
      <c r="Z105" s="945"/>
      <c r="AA105" s="945"/>
      <c r="AB105" s="945"/>
      <c r="AC105" s="945"/>
      <c r="AD105" s="944"/>
      <c r="AE105" s="943"/>
      <c r="AF105" s="945"/>
      <c r="AG105" s="945"/>
      <c r="AH105" s="945"/>
      <c r="AI105" s="944"/>
      <c r="AJ105" s="946"/>
    </row>
    <row r="106" spans="1:36" s="48" customFormat="1">
      <c r="A106" s="48" t="s">
        <v>47</v>
      </c>
      <c r="B106" s="942" t="s">
        <v>875</v>
      </c>
      <c r="C106" s="940" t="s">
        <v>350</v>
      </c>
      <c r="D106" s="942"/>
      <c r="E106" s="942" t="s">
        <v>50</v>
      </c>
      <c r="F106" s="942"/>
      <c r="G106" s="942"/>
      <c r="H106" s="1216">
        <v>3</v>
      </c>
      <c r="I106" s="942"/>
      <c r="J106" s="942">
        <v>3</v>
      </c>
      <c r="K106" s="1216">
        <f t="shared" si="1"/>
        <v>1</v>
      </c>
      <c r="L106" s="943"/>
      <c r="M106" s="944"/>
      <c r="N106" s="943"/>
      <c r="O106" s="944"/>
      <c r="P106" s="943"/>
      <c r="Q106" s="945">
        <v>1</v>
      </c>
      <c r="R106" s="945"/>
      <c r="S106" s="945"/>
      <c r="T106" s="945"/>
      <c r="U106" s="945"/>
      <c r="V106" s="945"/>
      <c r="W106" s="945"/>
      <c r="X106" s="945"/>
      <c r="Y106" s="945"/>
      <c r="Z106" s="945"/>
      <c r="AA106" s="945"/>
      <c r="AB106" s="945"/>
      <c r="AC106" s="945"/>
      <c r="AD106" s="944"/>
      <c r="AE106" s="943"/>
      <c r="AF106" s="945"/>
      <c r="AG106" s="945"/>
      <c r="AH106" s="945"/>
      <c r="AI106" s="944"/>
      <c r="AJ106" s="946"/>
    </row>
    <row r="107" spans="1:36" s="48" customFormat="1">
      <c r="A107" s="48" t="s">
        <v>96</v>
      </c>
      <c r="B107" s="942" t="s">
        <v>876</v>
      </c>
      <c r="C107" s="940" t="s">
        <v>350</v>
      </c>
      <c r="D107" s="942"/>
      <c r="E107" s="942" t="s">
        <v>50</v>
      </c>
      <c r="F107" s="942"/>
      <c r="G107" s="942"/>
      <c r="H107" s="1216">
        <v>10</v>
      </c>
      <c r="I107" s="942"/>
      <c r="J107" s="942">
        <v>10</v>
      </c>
      <c r="K107" s="1216">
        <f t="shared" si="1"/>
        <v>10</v>
      </c>
      <c r="L107" s="943"/>
      <c r="M107" s="944"/>
      <c r="N107" s="943"/>
      <c r="O107" s="944"/>
      <c r="P107" s="943"/>
      <c r="Q107" s="945">
        <v>10</v>
      </c>
      <c r="R107" s="945"/>
      <c r="S107" s="945"/>
      <c r="T107" s="945"/>
      <c r="U107" s="945"/>
      <c r="V107" s="945"/>
      <c r="W107" s="945"/>
      <c r="X107" s="945"/>
      <c r="Y107" s="945"/>
      <c r="Z107" s="945"/>
      <c r="AA107" s="945"/>
      <c r="AB107" s="945"/>
      <c r="AC107" s="945"/>
      <c r="AD107" s="944"/>
      <c r="AE107" s="943"/>
      <c r="AF107" s="945"/>
      <c r="AG107" s="945"/>
      <c r="AH107" s="945"/>
      <c r="AI107" s="944"/>
      <c r="AJ107" s="946"/>
    </row>
    <row r="108" spans="1:36" s="48" customFormat="1">
      <c r="A108" s="48" t="s">
        <v>88</v>
      </c>
      <c r="B108" s="942" t="s">
        <v>877</v>
      </c>
      <c r="C108" s="940" t="s">
        <v>350</v>
      </c>
      <c r="D108" s="942"/>
      <c r="E108" s="942" t="s">
        <v>44</v>
      </c>
      <c r="F108" s="942"/>
      <c r="G108" s="942"/>
      <c r="H108" s="1216">
        <v>1200</v>
      </c>
      <c r="I108" s="942"/>
      <c r="J108" s="942">
        <v>1200</v>
      </c>
      <c r="K108" s="1216" t="str">
        <f t="shared" si="1"/>
        <v/>
      </c>
      <c r="L108" s="943"/>
      <c r="M108" s="944"/>
      <c r="N108" s="943"/>
      <c r="O108" s="944"/>
      <c r="P108" s="943"/>
      <c r="Q108" s="945"/>
      <c r="R108" s="945"/>
      <c r="S108" s="945"/>
      <c r="T108" s="945"/>
      <c r="U108" s="945"/>
      <c r="V108" s="945"/>
      <c r="W108" s="945"/>
      <c r="X108" s="945"/>
      <c r="Y108" s="945"/>
      <c r="Z108" s="945"/>
      <c r="AA108" s="945"/>
      <c r="AB108" s="945"/>
      <c r="AC108" s="945"/>
      <c r="AD108" s="944"/>
      <c r="AE108" s="943"/>
      <c r="AF108" s="945"/>
      <c r="AG108" s="945"/>
      <c r="AH108" s="945"/>
      <c r="AI108" s="944"/>
      <c r="AJ108" s="946"/>
    </row>
    <row r="109" spans="1:36">
      <c r="A109" s="1189" t="s">
        <v>830</v>
      </c>
      <c r="B109" s="942" t="s">
        <v>692</v>
      </c>
      <c r="C109" s="940" t="s">
        <v>350</v>
      </c>
      <c r="E109" s="942" t="s">
        <v>44</v>
      </c>
      <c r="G109" s="942">
        <v>704</v>
      </c>
      <c r="H109" s="1216" t="s">
        <v>855</v>
      </c>
      <c r="K109" s="1216" t="str">
        <f t="shared" si="1"/>
        <v/>
      </c>
    </row>
    <row r="110" spans="1:36">
      <c r="A110" s="1189" t="s">
        <v>62</v>
      </c>
      <c r="B110" s="942" t="s">
        <v>766</v>
      </c>
      <c r="C110" s="940"/>
      <c r="E110" s="942" t="s">
        <v>50</v>
      </c>
      <c r="H110" s="1216">
        <v>6700</v>
      </c>
      <c r="J110" s="942">
        <f>6700-60</f>
        <v>6640</v>
      </c>
      <c r="K110" s="1216">
        <f t="shared" si="1"/>
        <v>60</v>
      </c>
      <c r="AD110" s="944">
        <v>60</v>
      </c>
    </row>
    <row r="111" spans="1:36">
      <c r="A111" s="1189" t="s">
        <v>793</v>
      </c>
      <c r="B111" s="942" t="s">
        <v>794</v>
      </c>
      <c r="C111" s="940"/>
      <c r="E111" s="942" t="s">
        <v>795</v>
      </c>
      <c r="H111" s="1216" t="s">
        <v>855</v>
      </c>
      <c r="J111" s="942">
        <f>1-1</f>
        <v>0</v>
      </c>
      <c r="K111" s="1216">
        <f t="shared" si="1"/>
        <v>2</v>
      </c>
      <c r="AD111" s="944">
        <v>2</v>
      </c>
    </row>
    <row r="112" spans="1:36">
      <c r="A112" s="1189" t="s">
        <v>409</v>
      </c>
      <c r="B112" s="942" t="s">
        <v>796</v>
      </c>
      <c r="C112" s="940"/>
      <c r="E112" s="942" t="s">
        <v>44</v>
      </c>
      <c r="G112" s="942">
        <v>45</v>
      </c>
      <c r="H112" s="1216" t="s">
        <v>855</v>
      </c>
      <c r="K112" s="1216" t="str">
        <f t="shared" si="1"/>
        <v/>
      </c>
    </row>
    <row r="113" spans="1:36">
      <c r="A113" s="1189" t="s">
        <v>68</v>
      </c>
      <c r="B113" s="1247" t="s">
        <v>821</v>
      </c>
      <c r="C113" s="940"/>
      <c r="E113" s="1247" t="s">
        <v>50</v>
      </c>
      <c r="H113" s="1216">
        <v>4654</v>
      </c>
      <c r="J113" s="1228">
        <v>4654</v>
      </c>
      <c r="K113" s="1216" t="str">
        <f t="shared" si="1"/>
        <v/>
      </c>
    </row>
    <row r="114" spans="1:36">
      <c r="A114" s="940" t="s">
        <v>69</v>
      </c>
      <c r="B114" s="1247" t="s">
        <v>822</v>
      </c>
      <c r="C114" s="940"/>
      <c r="D114" s="1247" t="s">
        <v>823</v>
      </c>
      <c r="E114" s="1247" t="s">
        <v>50</v>
      </c>
      <c r="H114" s="1216">
        <v>720</v>
      </c>
      <c r="I114" s="942">
        <v>720</v>
      </c>
      <c r="J114" s="1228"/>
      <c r="K114" s="1216" t="str">
        <f t="shared" si="1"/>
        <v/>
      </c>
    </row>
    <row r="115" spans="1:36">
      <c r="A115" s="1197" t="s">
        <v>837</v>
      </c>
      <c r="B115" s="1247" t="s">
        <v>824</v>
      </c>
      <c r="C115" s="940"/>
      <c r="D115" s="1247" t="s">
        <v>823</v>
      </c>
      <c r="E115" s="1247" t="s">
        <v>50</v>
      </c>
      <c r="H115" s="1216">
        <v>146</v>
      </c>
      <c r="J115" s="1228">
        <v>146</v>
      </c>
      <c r="K115" s="1216" t="str">
        <f t="shared" si="1"/>
        <v/>
      </c>
    </row>
    <row r="116" spans="1:36">
      <c r="A116" s="1189" t="s">
        <v>831</v>
      </c>
      <c r="B116" s="1247" t="s">
        <v>825</v>
      </c>
      <c r="C116" s="940"/>
      <c r="H116" s="1216">
        <v>1016</v>
      </c>
      <c r="J116" s="1228">
        <v>1016</v>
      </c>
      <c r="K116" s="1216" t="str">
        <f t="shared" si="1"/>
        <v/>
      </c>
    </row>
    <row r="117" spans="1:36">
      <c r="A117" s="1197" t="s">
        <v>840</v>
      </c>
      <c r="B117" s="1247" t="s">
        <v>826</v>
      </c>
      <c r="C117" s="940"/>
      <c r="H117" s="1216">
        <v>1176</v>
      </c>
      <c r="I117" s="942">
        <v>1176</v>
      </c>
      <c r="J117" s="1228"/>
      <c r="K117" s="1216" t="str">
        <f t="shared" si="1"/>
        <v/>
      </c>
    </row>
    <row r="118" spans="1:36">
      <c r="A118" s="1197" t="s">
        <v>97</v>
      </c>
      <c r="B118" s="1247" t="s">
        <v>827</v>
      </c>
      <c r="C118" s="940"/>
      <c r="E118" s="1247" t="s">
        <v>50</v>
      </c>
      <c r="H118" s="1216">
        <v>1</v>
      </c>
      <c r="J118" s="1228">
        <v>1</v>
      </c>
      <c r="K118" s="1216" t="str">
        <f t="shared" si="1"/>
        <v/>
      </c>
    </row>
    <row r="119" spans="1:36">
      <c r="A119" s="1189" t="s">
        <v>832</v>
      </c>
      <c r="B119" s="1247" t="s">
        <v>828</v>
      </c>
      <c r="C119" s="940"/>
      <c r="E119" s="1247" t="s">
        <v>829</v>
      </c>
      <c r="H119" s="1216" t="s">
        <v>855</v>
      </c>
      <c r="J119" s="1228"/>
      <c r="K119" s="1216">
        <f t="shared" si="1"/>
        <v>105</v>
      </c>
      <c r="AD119" s="944">
        <v>105</v>
      </c>
    </row>
    <row r="120" spans="1:36">
      <c r="A120" s="1210" t="s">
        <v>881</v>
      </c>
      <c r="B120" s="1209" t="s">
        <v>878</v>
      </c>
      <c r="C120" s="940"/>
      <c r="D120" s="1209" t="s">
        <v>879</v>
      </c>
      <c r="E120" s="1209" t="s">
        <v>795</v>
      </c>
      <c r="H120" s="1216" t="s">
        <v>855</v>
      </c>
      <c r="J120" s="1228"/>
      <c r="K120" s="1216">
        <f t="shared" si="1"/>
        <v>1920</v>
      </c>
      <c r="N120" s="943">
        <v>1920</v>
      </c>
    </row>
    <row r="121" spans="1:36" ht="15">
      <c r="C121" s="940"/>
      <c r="K121" s="941" t="str">
        <f t="shared" ref="K121:K122" si="2">IF(SUM(L121:AJ121)=0, "", SUM(L121:AJ121))</f>
        <v/>
      </c>
      <c r="L121" s="947"/>
      <c r="M121" s="947"/>
      <c r="N121" s="947"/>
      <c r="O121" s="947"/>
      <c r="P121" s="947"/>
      <c r="Q121" s="947"/>
      <c r="R121" s="947"/>
      <c r="S121" s="947"/>
      <c r="T121" s="947"/>
      <c r="U121" s="947"/>
      <c r="V121" s="947"/>
      <c r="W121" s="947"/>
      <c r="X121" s="947"/>
      <c r="Y121" s="947"/>
      <c r="Z121" s="947"/>
      <c r="AA121" s="947"/>
      <c r="AB121" s="947"/>
      <c r="AC121" s="947"/>
      <c r="AD121" s="947"/>
      <c r="AE121" s="947"/>
      <c r="AF121" s="947"/>
      <c r="AG121" s="947"/>
      <c r="AH121" s="947"/>
      <c r="AI121" s="947"/>
      <c r="AJ121" s="947"/>
    </row>
    <row r="122" spans="1:36" ht="15">
      <c r="C122" s="940"/>
      <c r="K122" s="941" t="str">
        <f t="shared" si="2"/>
        <v/>
      </c>
      <c r="L122" s="947"/>
      <c r="M122" s="947"/>
      <c r="N122" s="947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</row>
    <row r="123" spans="1:36" ht="15">
      <c r="C123" s="940"/>
      <c r="L123" s="947"/>
      <c r="M123" s="947"/>
      <c r="N123" s="947"/>
      <c r="O123" s="947"/>
      <c r="P123" s="947"/>
      <c r="Q123" s="947"/>
      <c r="R123" s="947"/>
      <c r="S123" s="947"/>
      <c r="T123" s="947"/>
      <c r="U123" s="947"/>
      <c r="V123" s="947"/>
      <c r="W123" s="947"/>
      <c r="X123" s="947"/>
      <c r="Y123" s="947"/>
      <c r="Z123" s="947"/>
      <c r="AA123" s="947"/>
      <c r="AB123" s="947"/>
      <c r="AC123" s="947"/>
      <c r="AD123" s="947"/>
      <c r="AE123" s="947"/>
      <c r="AF123" s="947"/>
      <c r="AG123" s="947"/>
      <c r="AH123" s="947"/>
      <c r="AI123" s="947"/>
      <c r="AJ123" s="947"/>
    </row>
    <row r="124" spans="1:36" ht="15">
      <c r="C124" s="940"/>
      <c r="L124" s="947"/>
      <c r="M124" s="947"/>
      <c r="N124" s="947"/>
      <c r="O124" s="947"/>
      <c r="P124" s="947"/>
      <c r="Q124" s="947"/>
      <c r="R124" s="947"/>
      <c r="S124" s="947"/>
      <c r="T124" s="947"/>
      <c r="U124" s="947"/>
      <c r="V124" s="947"/>
      <c r="W124" s="947"/>
      <c r="X124" s="947"/>
      <c r="Y124" s="947"/>
      <c r="Z124" s="947"/>
      <c r="AA124" s="947"/>
      <c r="AB124" s="947"/>
      <c r="AC124" s="947"/>
      <c r="AD124" s="947"/>
      <c r="AE124" s="947"/>
      <c r="AF124" s="947"/>
      <c r="AG124" s="947"/>
      <c r="AH124" s="947"/>
      <c r="AI124" s="947"/>
      <c r="AJ124" s="947"/>
    </row>
    <row r="125" spans="1:36" ht="15">
      <c r="C125" s="940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947"/>
      <c r="Q125" s="947"/>
      <c r="R125" s="947"/>
      <c r="S125" s="947"/>
      <c r="T125" s="947"/>
      <c r="U125" s="947"/>
      <c r="V125" s="947"/>
      <c r="W125" s="947"/>
      <c r="X125" s="947"/>
      <c r="Y125" s="947"/>
      <c r="Z125" s="947"/>
      <c r="AA125" s="947"/>
      <c r="AB125" s="947"/>
      <c r="AC125" s="947"/>
      <c r="AD125" s="947"/>
      <c r="AE125" s="947"/>
      <c r="AF125" s="947"/>
      <c r="AG125" s="947"/>
      <c r="AH125" s="947"/>
      <c r="AI125" s="947"/>
      <c r="AJ125" s="947"/>
    </row>
    <row r="126" spans="1:36" ht="15">
      <c r="C126" s="940"/>
      <c r="D126" s="947"/>
      <c r="E126" s="947"/>
      <c r="F126" s="947"/>
      <c r="G126" s="947"/>
      <c r="H126" s="947"/>
      <c r="I126" s="947"/>
      <c r="J126" s="947"/>
      <c r="K126" s="947"/>
      <c r="L126" s="947"/>
      <c r="M126" s="947"/>
      <c r="N126" s="947"/>
      <c r="O126" s="947"/>
      <c r="P126" s="947"/>
      <c r="Q126" s="947"/>
      <c r="R126" s="947"/>
      <c r="S126" s="947"/>
      <c r="T126" s="947"/>
      <c r="U126" s="947"/>
      <c r="V126" s="947"/>
      <c r="W126" s="947"/>
      <c r="X126" s="947"/>
      <c r="Y126" s="947"/>
      <c r="Z126" s="947"/>
      <c r="AA126" s="947"/>
      <c r="AB126" s="947"/>
      <c r="AC126" s="947"/>
      <c r="AD126" s="947"/>
      <c r="AE126" s="947"/>
      <c r="AF126" s="947"/>
      <c r="AG126" s="947"/>
      <c r="AH126" s="947"/>
      <c r="AI126" s="947"/>
      <c r="AJ126" s="947"/>
    </row>
    <row r="127" spans="1:36" ht="15">
      <c r="C127" s="940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947"/>
      <c r="U127" s="947"/>
      <c r="V127" s="947"/>
      <c r="W127" s="947"/>
      <c r="X127" s="947"/>
      <c r="Y127" s="947"/>
      <c r="Z127" s="947"/>
      <c r="AA127" s="947"/>
      <c r="AB127" s="947"/>
      <c r="AC127" s="947"/>
      <c r="AD127" s="947"/>
      <c r="AE127" s="947"/>
      <c r="AF127" s="947"/>
      <c r="AG127" s="947"/>
      <c r="AH127" s="947"/>
      <c r="AI127" s="947"/>
      <c r="AJ127" s="947"/>
    </row>
    <row r="128" spans="1:36" ht="15">
      <c r="C128" s="940"/>
      <c r="D128" s="947"/>
      <c r="E128" s="947"/>
      <c r="F128" s="947"/>
      <c r="G128" s="947"/>
      <c r="H128" s="947"/>
      <c r="I128" s="947"/>
      <c r="J128" s="947"/>
      <c r="K128" s="947"/>
      <c r="L128" s="947"/>
      <c r="M128" s="947"/>
      <c r="N128" s="947"/>
      <c r="O128" s="947"/>
      <c r="P128" s="947"/>
      <c r="Q128" s="947"/>
      <c r="R128" s="947"/>
      <c r="S128" s="947"/>
      <c r="T128" s="947"/>
      <c r="U128" s="947"/>
      <c r="V128" s="947"/>
      <c r="W128" s="947"/>
      <c r="X128" s="947"/>
      <c r="Y128" s="947"/>
      <c r="Z128" s="947"/>
      <c r="AA128" s="947"/>
      <c r="AB128" s="947"/>
      <c r="AC128" s="947"/>
      <c r="AD128" s="947"/>
      <c r="AE128" s="947"/>
      <c r="AF128" s="947"/>
      <c r="AG128" s="947"/>
      <c r="AH128" s="947"/>
      <c r="AI128" s="947"/>
      <c r="AJ128" s="947"/>
    </row>
    <row r="129" spans="1:36" ht="15">
      <c r="C129" s="940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7"/>
      <c r="T129" s="947"/>
      <c r="U129" s="947"/>
      <c r="V129" s="947"/>
      <c r="W129" s="947"/>
      <c r="X129" s="947"/>
      <c r="Y129" s="947"/>
      <c r="Z129" s="947"/>
      <c r="AA129" s="947"/>
      <c r="AB129" s="947"/>
      <c r="AC129" s="947"/>
      <c r="AD129" s="947"/>
      <c r="AE129" s="947"/>
      <c r="AF129" s="947"/>
      <c r="AG129" s="947"/>
      <c r="AH129" s="947"/>
      <c r="AI129" s="947"/>
      <c r="AJ129" s="947"/>
    </row>
    <row r="130" spans="1:36" ht="15">
      <c r="C130" s="940"/>
      <c r="D130" s="947"/>
      <c r="E130" s="947"/>
      <c r="F130" s="947"/>
      <c r="G130" s="947"/>
      <c r="H130" s="947"/>
      <c r="I130" s="947"/>
      <c r="J130" s="947"/>
      <c r="K130" s="947"/>
      <c r="L130" s="947"/>
      <c r="M130" s="947"/>
      <c r="N130" s="947"/>
      <c r="O130" s="947"/>
      <c r="P130" s="947"/>
      <c r="Q130" s="947"/>
      <c r="R130" s="947"/>
      <c r="S130" s="947"/>
      <c r="T130" s="947"/>
      <c r="U130" s="947"/>
      <c r="V130" s="947"/>
      <c r="W130" s="947"/>
      <c r="X130" s="947"/>
      <c r="Y130" s="947"/>
      <c r="Z130" s="947"/>
      <c r="AA130" s="947"/>
      <c r="AB130" s="947"/>
      <c r="AC130" s="947"/>
      <c r="AD130" s="947"/>
      <c r="AE130" s="947"/>
      <c r="AF130" s="947"/>
      <c r="AG130" s="947"/>
      <c r="AH130" s="947"/>
      <c r="AI130" s="947"/>
      <c r="AJ130" s="947"/>
    </row>
    <row r="131" spans="1:36" ht="15">
      <c r="C131" s="940"/>
      <c r="D131" s="947"/>
      <c r="E131" s="947"/>
      <c r="F131" s="947"/>
      <c r="G131" s="947"/>
      <c r="H131" s="947"/>
      <c r="I131" s="947"/>
      <c r="J131" s="947"/>
      <c r="K131" s="947"/>
      <c r="L131" s="947"/>
      <c r="M131" s="947"/>
      <c r="N131" s="947"/>
      <c r="O131" s="947"/>
      <c r="P131" s="947"/>
      <c r="Q131" s="947"/>
      <c r="R131" s="947"/>
      <c r="S131" s="947"/>
      <c r="T131" s="947"/>
      <c r="U131" s="947"/>
      <c r="V131" s="947"/>
      <c r="W131" s="947"/>
      <c r="X131" s="947"/>
      <c r="Y131" s="947"/>
      <c r="Z131" s="947"/>
      <c r="AA131" s="947"/>
      <c r="AB131" s="947"/>
      <c r="AC131" s="947"/>
      <c r="AD131" s="947"/>
      <c r="AE131" s="947"/>
      <c r="AF131" s="947"/>
      <c r="AG131" s="947"/>
      <c r="AH131" s="947"/>
      <c r="AI131" s="947"/>
      <c r="AJ131" s="947"/>
    </row>
    <row r="132" spans="1:36" ht="15">
      <c r="C132" s="940"/>
      <c r="D132" s="947"/>
      <c r="E132" s="947"/>
      <c r="F132" s="947"/>
      <c r="G132" s="947"/>
      <c r="H132" s="947"/>
      <c r="I132" s="947"/>
      <c r="J132" s="947"/>
      <c r="K132" s="947"/>
      <c r="L132" s="947"/>
      <c r="M132" s="947"/>
      <c r="N132" s="947"/>
      <c r="O132" s="947"/>
      <c r="P132" s="947"/>
      <c r="Q132" s="947"/>
      <c r="R132" s="947"/>
      <c r="S132" s="947"/>
      <c r="T132" s="947"/>
      <c r="U132" s="947"/>
      <c r="V132" s="947"/>
      <c r="W132" s="947"/>
      <c r="X132" s="947"/>
      <c r="Y132" s="947"/>
      <c r="Z132" s="947"/>
      <c r="AA132" s="947"/>
      <c r="AB132" s="947"/>
      <c r="AC132" s="947"/>
      <c r="AD132" s="947"/>
      <c r="AE132" s="947"/>
      <c r="AF132" s="947"/>
      <c r="AG132" s="947"/>
      <c r="AH132" s="947"/>
      <c r="AI132" s="947"/>
      <c r="AJ132" s="947"/>
    </row>
    <row r="133" spans="1:36" ht="15">
      <c r="C133" s="940"/>
      <c r="D133" s="947"/>
      <c r="E133" s="947"/>
      <c r="F133" s="947"/>
      <c r="G133" s="947"/>
      <c r="H133" s="947"/>
      <c r="I133" s="947"/>
      <c r="J133" s="947"/>
      <c r="K133" s="947"/>
      <c r="L133" s="947"/>
      <c r="M133" s="947"/>
      <c r="N133" s="947"/>
      <c r="O133" s="947"/>
      <c r="P133" s="947"/>
      <c r="Q133" s="947"/>
      <c r="R133" s="947"/>
      <c r="S133" s="947"/>
      <c r="T133" s="947"/>
      <c r="U133" s="947"/>
      <c r="V133" s="947"/>
      <c r="W133" s="947"/>
      <c r="X133" s="947"/>
      <c r="Y133" s="947"/>
      <c r="Z133" s="947"/>
      <c r="AA133" s="947"/>
      <c r="AB133" s="947"/>
      <c r="AC133" s="947"/>
      <c r="AD133" s="947"/>
      <c r="AE133" s="947"/>
      <c r="AF133" s="947"/>
      <c r="AG133" s="947"/>
      <c r="AH133" s="947"/>
      <c r="AI133" s="947"/>
      <c r="AJ133" s="947"/>
    </row>
    <row r="134" spans="1:36" ht="15">
      <c r="C134" s="940"/>
      <c r="D134" s="947"/>
      <c r="E134" s="947"/>
      <c r="F134" s="947"/>
      <c r="G134" s="947"/>
      <c r="H134" s="947"/>
      <c r="I134" s="947"/>
      <c r="J134" s="947"/>
      <c r="K134" s="947"/>
      <c r="L134" s="947"/>
      <c r="M134" s="947"/>
      <c r="N134" s="947"/>
      <c r="O134" s="947"/>
      <c r="P134" s="947"/>
      <c r="Q134" s="947"/>
      <c r="R134" s="947"/>
      <c r="S134" s="947"/>
      <c r="T134" s="947"/>
      <c r="U134" s="947"/>
      <c r="V134" s="947"/>
      <c r="W134" s="947"/>
      <c r="X134" s="947"/>
      <c r="Y134" s="947"/>
      <c r="Z134" s="947"/>
      <c r="AA134" s="947"/>
      <c r="AB134" s="947"/>
      <c r="AC134" s="947"/>
      <c r="AD134" s="947"/>
      <c r="AE134" s="947"/>
      <c r="AF134" s="947"/>
      <c r="AG134" s="947"/>
      <c r="AH134" s="947"/>
      <c r="AI134" s="947"/>
      <c r="AJ134" s="947"/>
    </row>
    <row r="135" spans="1:36" ht="15">
      <c r="C135" s="940"/>
      <c r="D135" s="947"/>
      <c r="E135" s="947"/>
      <c r="F135" s="947"/>
      <c r="G135" s="947"/>
      <c r="H135" s="947"/>
      <c r="I135" s="947"/>
      <c r="J135" s="947"/>
      <c r="K135" s="947"/>
      <c r="L135" s="947"/>
      <c r="M135" s="947"/>
      <c r="N135" s="947"/>
      <c r="O135" s="947"/>
      <c r="P135" s="947"/>
      <c r="Q135" s="947"/>
      <c r="R135" s="947"/>
      <c r="S135" s="947"/>
      <c r="T135" s="947"/>
      <c r="U135" s="947"/>
      <c r="V135" s="947"/>
      <c r="W135" s="947"/>
      <c r="X135" s="947"/>
      <c r="Y135" s="947"/>
      <c r="Z135" s="947"/>
      <c r="AA135" s="947"/>
      <c r="AB135" s="947"/>
      <c r="AC135" s="947"/>
      <c r="AD135" s="947"/>
      <c r="AE135" s="947"/>
      <c r="AF135" s="947"/>
      <c r="AG135" s="947"/>
      <c r="AH135" s="947"/>
      <c r="AI135" s="947"/>
      <c r="AJ135" s="947"/>
    </row>
    <row r="136" spans="1:36" ht="15">
      <c r="C136" s="940"/>
      <c r="D136" s="947"/>
      <c r="E136" s="947"/>
      <c r="F136" s="947"/>
      <c r="G136" s="947"/>
      <c r="H136" s="947"/>
      <c r="I136" s="947"/>
      <c r="J136" s="947"/>
      <c r="K136" s="947"/>
      <c r="L136" s="947"/>
      <c r="M136" s="947"/>
      <c r="N136" s="947"/>
      <c r="O136" s="947"/>
      <c r="P136" s="947"/>
      <c r="Q136" s="947"/>
      <c r="R136" s="947"/>
      <c r="S136" s="947"/>
      <c r="T136" s="947"/>
      <c r="U136" s="947"/>
      <c r="V136" s="947"/>
      <c r="W136" s="947"/>
      <c r="X136" s="947"/>
      <c r="Y136" s="947"/>
      <c r="Z136" s="947"/>
      <c r="AA136" s="947"/>
      <c r="AB136" s="947"/>
      <c r="AC136" s="947"/>
      <c r="AD136" s="947"/>
      <c r="AE136" s="947"/>
      <c r="AF136" s="947"/>
      <c r="AG136" s="947"/>
      <c r="AH136" s="947"/>
      <c r="AI136" s="947"/>
      <c r="AJ136" s="947"/>
    </row>
    <row r="137" spans="1:36" ht="15">
      <c r="C137" s="940"/>
      <c r="D137" s="947"/>
      <c r="E137" s="947"/>
      <c r="F137" s="947"/>
      <c r="G137" s="947"/>
      <c r="H137" s="947"/>
      <c r="I137" s="947"/>
      <c r="J137" s="947"/>
      <c r="K137" s="947"/>
      <c r="L137" s="947"/>
      <c r="M137" s="947"/>
      <c r="N137" s="947"/>
      <c r="O137" s="947"/>
      <c r="P137" s="947"/>
      <c r="Q137" s="947"/>
      <c r="R137" s="947"/>
      <c r="S137" s="947"/>
      <c r="T137" s="947"/>
      <c r="U137" s="947"/>
      <c r="V137" s="947"/>
      <c r="W137" s="947"/>
      <c r="X137" s="947"/>
      <c r="Y137" s="947"/>
      <c r="Z137" s="947"/>
      <c r="AA137" s="947"/>
      <c r="AB137" s="947"/>
      <c r="AC137" s="947"/>
      <c r="AD137" s="947"/>
      <c r="AE137" s="947"/>
      <c r="AF137" s="947"/>
      <c r="AG137" s="947"/>
      <c r="AH137" s="947"/>
      <c r="AI137" s="947"/>
      <c r="AJ137" s="947"/>
    </row>
    <row r="138" spans="1:36" ht="15">
      <c r="C138" s="940"/>
      <c r="D138" s="947"/>
      <c r="E138" s="947"/>
      <c r="F138" s="947"/>
      <c r="G138" s="947"/>
      <c r="H138" s="947"/>
      <c r="I138" s="947"/>
      <c r="J138" s="947"/>
      <c r="K138" s="947"/>
      <c r="L138" s="947"/>
      <c r="M138" s="947"/>
      <c r="N138" s="947"/>
      <c r="O138" s="947"/>
      <c r="P138" s="947"/>
      <c r="Q138" s="947"/>
      <c r="R138" s="947"/>
      <c r="S138" s="947"/>
      <c r="T138" s="947"/>
      <c r="U138" s="947"/>
      <c r="V138" s="947"/>
      <c r="W138" s="947"/>
      <c r="X138" s="947"/>
      <c r="Y138" s="947"/>
      <c r="Z138" s="947"/>
      <c r="AA138" s="947"/>
      <c r="AB138" s="947"/>
      <c r="AC138" s="947"/>
      <c r="AD138" s="947"/>
      <c r="AE138" s="947"/>
      <c r="AF138" s="947"/>
      <c r="AG138" s="947"/>
      <c r="AH138" s="947"/>
      <c r="AI138" s="947"/>
      <c r="AJ138" s="947"/>
    </row>
    <row r="139" spans="1:36" ht="15">
      <c r="D139" s="947"/>
      <c r="E139" s="947"/>
      <c r="F139" s="947"/>
      <c r="G139" s="947"/>
      <c r="H139" s="947"/>
      <c r="I139" s="947"/>
      <c r="J139" s="947"/>
      <c r="K139" s="947"/>
      <c r="L139" s="947"/>
      <c r="M139" s="947"/>
      <c r="N139" s="947"/>
      <c r="O139" s="947"/>
      <c r="P139" s="947"/>
      <c r="Q139" s="947"/>
      <c r="R139" s="947"/>
      <c r="S139" s="947"/>
      <c r="T139" s="947"/>
      <c r="U139" s="947"/>
      <c r="V139" s="947"/>
      <c r="W139" s="947"/>
      <c r="X139" s="947"/>
      <c r="Y139" s="947"/>
      <c r="Z139" s="947"/>
      <c r="AA139" s="947"/>
      <c r="AB139" s="947"/>
      <c r="AC139" s="947"/>
      <c r="AD139" s="947"/>
      <c r="AE139" s="947"/>
      <c r="AF139" s="947"/>
      <c r="AG139" s="947"/>
      <c r="AH139" s="947"/>
      <c r="AI139" s="947"/>
      <c r="AJ139" s="947"/>
    </row>
    <row r="140" spans="1:36" ht="15">
      <c r="D140" s="947"/>
      <c r="E140" s="947"/>
      <c r="F140" s="947"/>
      <c r="G140" s="947"/>
      <c r="H140" s="947"/>
      <c r="I140" s="947"/>
      <c r="J140" s="947"/>
      <c r="K140" s="947"/>
      <c r="L140" s="947"/>
      <c r="M140" s="947"/>
      <c r="N140" s="947"/>
      <c r="O140" s="947"/>
      <c r="P140" s="947"/>
      <c r="Q140" s="947"/>
      <c r="R140" s="947"/>
      <c r="S140" s="947"/>
      <c r="T140" s="947"/>
      <c r="U140" s="947"/>
      <c r="V140" s="947"/>
      <c r="W140" s="947"/>
      <c r="X140" s="947"/>
      <c r="Y140" s="947"/>
      <c r="Z140" s="947"/>
      <c r="AA140" s="947"/>
      <c r="AB140" s="947"/>
      <c r="AC140" s="947"/>
      <c r="AD140" s="947"/>
      <c r="AE140" s="947"/>
      <c r="AF140" s="947"/>
      <c r="AG140" s="947"/>
      <c r="AH140" s="947"/>
      <c r="AI140" s="947"/>
      <c r="AJ140" s="947"/>
    </row>
    <row r="141" spans="1:36" ht="15">
      <c r="A141" s="947"/>
      <c r="B141" s="947"/>
      <c r="C141" s="947"/>
      <c r="D141" s="947"/>
      <c r="E141" s="947"/>
      <c r="F141" s="947"/>
      <c r="G141" s="947"/>
      <c r="H141" s="947"/>
      <c r="I141" s="947"/>
      <c r="J141" s="947"/>
      <c r="K141" s="947"/>
      <c r="L141" s="947"/>
      <c r="M141" s="947"/>
      <c r="N141" s="947"/>
      <c r="O141" s="947"/>
      <c r="P141" s="947"/>
      <c r="Q141" s="947"/>
      <c r="R141" s="947"/>
      <c r="S141" s="947"/>
      <c r="T141" s="947"/>
      <c r="U141" s="947"/>
      <c r="V141" s="947"/>
      <c r="W141" s="947"/>
      <c r="X141" s="947"/>
      <c r="Y141" s="947"/>
      <c r="Z141" s="947"/>
      <c r="AA141" s="947"/>
      <c r="AB141" s="947"/>
      <c r="AC141" s="947"/>
      <c r="AD141" s="947"/>
      <c r="AE141" s="947"/>
      <c r="AF141" s="947"/>
      <c r="AG141" s="947"/>
      <c r="AH141" s="947"/>
      <c r="AI141" s="947"/>
      <c r="AJ141" s="947"/>
    </row>
    <row r="142" spans="1:36" ht="15">
      <c r="A142" s="947"/>
      <c r="B142" s="947"/>
      <c r="C142" s="947"/>
      <c r="D142" s="947"/>
      <c r="E142" s="947"/>
      <c r="F142" s="947"/>
      <c r="G142" s="947"/>
      <c r="H142" s="947"/>
      <c r="I142" s="947"/>
      <c r="J142" s="947"/>
      <c r="K142" s="947"/>
      <c r="L142" s="947"/>
      <c r="M142" s="947"/>
      <c r="N142" s="947"/>
      <c r="O142" s="947"/>
      <c r="P142" s="947"/>
      <c r="Q142" s="947"/>
      <c r="R142" s="947"/>
      <c r="S142" s="947"/>
      <c r="T142" s="947"/>
      <c r="U142" s="947"/>
      <c r="V142" s="947"/>
      <c r="W142" s="947"/>
      <c r="X142" s="947"/>
      <c r="Y142" s="947"/>
      <c r="Z142" s="947"/>
      <c r="AA142" s="947"/>
      <c r="AB142" s="947"/>
      <c r="AC142" s="947"/>
      <c r="AD142" s="947"/>
      <c r="AE142" s="947"/>
      <c r="AF142" s="947"/>
      <c r="AG142" s="947"/>
      <c r="AH142" s="947"/>
      <c r="AI142" s="947"/>
      <c r="AJ142" s="947"/>
    </row>
    <row r="143" spans="1:36" ht="15">
      <c r="A143" s="947"/>
      <c r="B143" s="947"/>
      <c r="C143" s="947"/>
      <c r="D143" s="947"/>
      <c r="E143" s="947"/>
      <c r="F143" s="947"/>
      <c r="G143" s="947"/>
      <c r="H143" s="947"/>
      <c r="I143" s="947"/>
      <c r="J143" s="947"/>
      <c r="K143" s="947"/>
      <c r="L143" s="947"/>
      <c r="M143" s="947"/>
      <c r="N143" s="947"/>
      <c r="O143" s="947"/>
      <c r="P143" s="947"/>
      <c r="Q143" s="947"/>
      <c r="R143" s="947"/>
      <c r="S143" s="947"/>
      <c r="T143" s="947"/>
      <c r="U143" s="947"/>
      <c r="V143" s="947"/>
      <c r="W143" s="947"/>
      <c r="X143" s="947"/>
      <c r="Y143" s="947"/>
      <c r="Z143" s="947"/>
      <c r="AA143" s="947"/>
      <c r="AB143" s="947"/>
      <c r="AC143" s="947"/>
      <c r="AD143" s="947"/>
      <c r="AE143" s="947"/>
      <c r="AF143" s="947"/>
      <c r="AG143" s="947"/>
      <c r="AH143" s="947"/>
      <c r="AI143" s="947"/>
      <c r="AJ143" s="947"/>
    </row>
    <row r="144" spans="1:36" ht="15">
      <c r="A144" s="947"/>
      <c r="B144" s="947"/>
      <c r="C144" s="947"/>
      <c r="D144" s="947"/>
      <c r="E144" s="947"/>
      <c r="F144" s="947"/>
      <c r="G144" s="947"/>
      <c r="H144" s="947"/>
      <c r="I144" s="947"/>
      <c r="J144" s="947"/>
      <c r="K144" s="947"/>
      <c r="L144" s="947"/>
      <c r="M144" s="947"/>
      <c r="N144" s="947"/>
      <c r="O144" s="947"/>
      <c r="P144" s="947"/>
      <c r="Q144" s="947"/>
      <c r="R144" s="947"/>
      <c r="S144" s="947"/>
      <c r="T144" s="947"/>
      <c r="U144" s="947"/>
      <c r="V144" s="947"/>
      <c r="W144" s="947"/>
      <c r="X144" s="947"/>
      <c r="Y144" s="947"/>
      <c r="Z144" s="947"/>
      <c r="AA144" s="947"/>
      <c r="AB144" s="947"/>
      <c r="AC144" s="947"/>
      <c r="AD144" s="947"/>
      <c r="AE144" s="947"/>
      <c r="AF144" s="947"/>
      <c r="AG144" s="947"/>
      <c r="AH144" s="947"/>
      <c r="AI144" s="947"/>
      <c r="AJ144" s="947"/>
    </row>
    <row r="145" spans="1:36" ht="15">
      <c r="A145" s="947"/>
      <c r="B145" s="947"/>
      <c r="C145" s="947"/>
      <c r="D145" s="947"/>
      <c r="E145" s="947"/>
      <c r="F145" s="947"/>
      <c r="G145" s="947"/>
      <c r="H145" s="947"/>
      <c r="I145" s="947"/>
      <c r="J145" s="947"/>
      <c r="K145" s="947"/>
      <c r="L145" s="947"/>
      <c r="M145" s="947"/>
      <c r="N145" s="947"/>
      <c r="O145" s="947"/>
      <c r="P145" s="947"/>
      <c r="Q145" s="947"/>
      <c r="R145" s="947"/>
      <c r="S145" s="947"/>
      <c r="T145" s="947"/>
      <c r="U145" s="947"/>
      <c r="V145" s="947"/>
      <c r="W145" s="947"/>
      <c r="X145" s="947"/>
      <c r="Y145" s="947"/>
      <c r="Z145" s="947"/>
      <c r="AA145" s="947"/>
      <c r="AB145" s="947"/>
      <c r="AC145" s="947"/>
      <c r="AD145" s="947"/>
      <c r="AE145" s="947"/>
      <c r="AF145" s="947"/>
      <c r="AG145" s="947"/>
      <c r="AH145" s="947"/>
      <c r="AI145" s="947"/>
      <c r="AJ145" s="947"/>
    </row>
    <row r="146" spans="1:36" ht="15">
      <c r="A146" s="947"/>
      <c r="B146" s="947"/>
      <c r="C146" s="947"/>
      <c r="D146" s="947"/>
      <c r="E146" s="947"/>
      <c r="F146" s="947"/>
      <c r="G146" s="947"/>
      <c r="H146" s="947"/>
      <c r="I146" s="947"/>
      <c r="J146" s="947"/>
      <c r="K146" s="947"/>
      <c r="L146" s="947"/>
      <c r="M146" s="947"/>
      <c r="N146" s="947"/>
      <c r="O146" s="947"/>
      <c r="P146" s="947"/>
      <c r="Q146" s="947"/>
      <c r="R146" s="947"/>
      <c r="S146" s="947"/>
      <c r="T146" s="947"/>
      <c r="U146" s="947"/>
      <c r="V146" s="947"/>
      <c r="W146" s="947"/>
      <c r="X146" s="947"/>
      <c r="Y146" s="947"/>
      <c r="Z146" s="947"/>
      <c r="AA146" s="947"/>
      <c r="AB146" s="947"/>
      <c r="AC146" s="947"/>
      <c r="AD146" s="947"/>
      <c r="AE146" s="947"/>
      <c r="AF146" s="947"/>
      <c r="AG146" s="947"/>
      <c r="AH146" s="947"/>
      <c r="AI146" s="947"/>
      <c r="AJ146" s="947"/>
    </row>
    <row r="147" spans="1:36" ht="15">
      <c r="A147" s="947"/>
      <c r="B147" s="947"/>
      <c r="C147" s="947"/>
      <c r="D147" s="947"/>
      <c r="E147" s="947"/>
      <c r="F147" s="947"/>
      <c r="G147" s="947"/>
      <c r="H147" s="947"/>
      <c r="I147" s="947"/>
      <c r="J147" s="947"/>
      <c r="K147" s="947"/>
      <c r="L147" s="947"/>
      <c r="M147" s="947"/>
      <c r="N147" s="947"/>
      <c r="O147" s="947"/>
      <c r="P147" s="947"/>
      <c r="Q147" s="947"/>
      <c r="R147" s="947"/>
      <c r="S147" s="947"/>
      <c r="T147" s="947"/>
      <c r="U147" s="947"/>
      <c r="V147" s="947"/>
      <c r="W147" s="947"/>
      <c r="X147" s="947"/>
      <c r="Y147" s="947"/>
      <c r="Z147" s="947"/>
      <c r="AA147" s="947"/>
      <c r="AB147" s="947"/>
      <c r="AC147" s="947"/>
      <c r="AD147" s="947"/>
      <c r="AE147" s="947"/>
      <c r="AF147" s="947"/>
      <c r="AG147" s="947"/>
      <c r="AH147" s="947"/>
      <c r="AI147" s="947"/>
      <c r="AJ147" s="947"/>
    </row>
    <row r="148" spans="1:36" ht="15">
      <c r="A148" s="947"/>
      <c r="B148" s="947"/>
      <c r="C148" s="947"/>
      <c r="D148" s="947"/>
      <c r="E148" s="947"/>
      <c r="F148" s="947"/>
      <c r="G148" s="947"/>
      <c r="H148" s="947"/>
      <c r="I148" s="947"/>
      <c r="J148" s="947"/>
      <c r="K148" s="947"/>
      <c r="L148" s="947"/>
      <c r="M148" s="947"/>
      <c r="N148" s="947"/>
      <c r="O148" s="947"/>
      <c r="P148" s="947"/>
      <c r="Q148" s="947"/>
      <c r="R148" s="947"/>
      <c r="S148" s="947"/>
      <c r="T148" s="947"/>
      <c r="U148" s="947"/>
      <c r="V148" s="947"/>
      <c r="W148" s="947"/>
      <c r="X148" s="947"/>
      <c r="Y148" s="947"/>
      <c r="Z148" s="947"/>
      <c r="AA148" s="947"/>
      <c r="AB148" s="947"/>
      <c r="AC148" s="947"/>
      <c r="AD148" s="947"/>
      <c r="AE148" s="947"/>
      <c r="AF148" s="947"/>
      <c r="AG148" s="947"/>
      <c r="AH148" s="947"/>
      <c r="AI148" s="947"/>
      <c r="AJ148" s="947"/>
    </row>
    <row r="149" spans="1:36" ht="15">
      <c r="A149" s="947"/>
      <c r="B149" s="947"/>
      <c r="C149" s="947"/>
      <c r="D149" s="947"/>
      <c r="E149" s="947"/>
      <c r="F149" s="947"/>
      <c r="G149" s="947"/>
      <c r="H149" s="947"/>
      <c r="I149" s="947"/>
      <c r="J149" s="947"/>
      <c r="K149" s="947"/>
      <c r="L149" s="947"/>
      <c r="M149" s="947"/>
      <c r="N149" s="947"/>
      <c r="O149" s="947"/>
      <c r="P149" s="947"/>
      <c r="Q149" s="947"/>
      <c r="R149" s="947"/>
      <c r="S149" s="947"/>
      <c r="T149" s="947"/>
      <c r="U149" s="947"/>
      <c r="V149" s="947"/>
      <c r="W149" s="947"/>
      <c r="X149" s="947"/>
      <c r="Y149" s="947"/>
      <c r="Z149" s="947"/>
      <c r="AA149" s="947"/>
      <c r="AB149" s="947"/>
      <c r="AC149" s="947"/>
      <c r="AD149" s="947"/>
      <c r="AE149" s="947"/>
      <c r="AF149" s="947"/>
      <c r="AG149" s="947"/>
      <c r="AH149" s="947"/>
      <c r="AI149" s="947"/>
      <c r="AJ149" s="947"/>
    </row>
    <row r="150" spans="1:36" ht="15">
      <c r="A150" s="947"/>
      <c r="B150" s="947"/>
      <c r="C150" s="947"/>
      <c r="D150" s="947"/>
      <c r="E150" s="947"/>
      <c r="F150" s="947"/>
      <c r="G150" s="947"/>
      <c r="H150" s="947"/>
      <c r="I150" s="947"/>
      <c r="J150" s="947"/>
      <c r="K150" s="947"/>
      <c r="L150" s="947"/>
      <c r="M150" s="947"/>
      <c r="N150" s="947"/>
      <c r="O150" s="947"/>
      <c r="P150" s="947"/>
      <c r="Q150" s="947"/>
      <c r="R150" s="947"/>
      <c r="S150" s="947"/>
      <c r="T150" s="947"/>
      <c r="U150" s="947"/>
      <c r="V150" s="947"/>
      <c r="W150" s="947"/>
      <c r="X150" s="947"/>
      <c r="Y150" s="947"/>
      <c r="Z150" s="947"/>
      <c r="AA150" s="947"/>
      <c r="AB150" s="947"/>
      <c r="AC150" s="947"/>
      <c r="AD150" s="947"/>
      <c r="AE150" s="947"/>
      <c r="AF150" s="947"/>
      <c r="AG150" s="947"/>
      <c r="AH150" s="947"/>
      <c r="AI150" s="947"/>
      <c r="AJ150" s="947"/>
    </row>
    <row r="151" spans="1:36" ht="15">
      <c r="A151" s="947"/>
      <c r="B151" s="947"/>
      <c r="C151" s="947"/>
      <c r="D151" s="947"/>
      <c r="E151" s="947"/>
      <c r="F151" s="947"/>
      <c r="G151" s="947"/>
      <c r="H151" s="947"/>
      <c r="I151" s="947"/>
      <c r="J151" s="947"/>
      <c r="K151" s="947"/>
      <c r="L151" s="947"/>
      <c r="M151" s="947"/>
      <c r="N151" s="947"/>
      <c r="O151" s="947"/>
      <c r="P151" s="947"/>
      <c r="Q151" s="947"/>
      <c r="R151" s="947"/>
      <c r="S151" s="947"/>
      <c r="T151" s="947"/>
      <c r="U151" s="947"/>
      <c r="V151" s="947"/>
      <c r="W151" s="947"/>
      <c r="X151" s="947"/>
      <c r="Y151" s="947"/>
      <c r="Z151" s="947"/>
      <c r="AA151" s="947"/>
      <c r="AB151" s="947"/>
      <c r="AC151" s="947"/>
      <c r="AD151" s="947"/>
      <c r="AE151" s="947"/>
      <c r="AF151" s="947"/>
      <c r="AG151" s="947"/>
      <c r="AH151" s="947"/>
      <c r="AI151" s="947"/>
      <c r="AJ151" s="947"/>
    </row>
    <row r="152" spans="1:36" ht="15">
      <c r="A152" s="947"/>
      <c r="B152" s="947"/>
      <c r="C152" s="947"/>
      <c r="D152" s="947"/>
      <c r="E152" s="947"/>
      <c r="F152" s="947"/>
      <c r="G152" s="947"/>
      <c r="H152" s="947"/>
      <c r="I152" s="947"/>
      <c r="J152" s="947"/>
      <c r="K152" s="947"/>
      <c r="L152" s="947"/>
      <c r="M152" s="947"/>
      <c r="N152" s="947"/>
      <c r="O152" s="947"/>
      <c r="P152" s="947"/>
      <c r="Q152" s="947"/>
      <c r="R152" s="947"/>
      <c r="S152" s="947"/>
      <c r="T152" s="947"/>
      <c r="U152" s="947"/>
      <c r="V152" s="947"/>
      <c r="W152" s="947"/>
      <c r="X152" s="947"/>
      <c r="Y152" s="947"/>
      <c r="Z152" s="947"/>
      <c r="AA152" s="947"/>
      <c r="AB152" s="947"/>
      <c r="AC152" s="947"/>
      <c r="AD152" s="947"/>
      <c r="AE152" s="947"/>
      <c r="AF152" s="947"/>
      <c r="AG152" s="947"/>
      <c r="AH152" s="947"/>
      <c r="AI152" s="947"/>
      <c r="AJ152" s="947"/>
    </row>
    <row r="153" spans="1:36" ht="15">
      <c r="A153" s="947"/>
      <c r="B153" s="947"/>
      <c r="C153" s="947"/>
      <c r="D153" s="947"/>
      <c r="E153" s="947"/>
      <c r="F153" s="947"/>
      <c r="G153" s="947"/>
      <c r="H153" s="947"/>
      <c r="I153" s="947"/>
      <c r="J153" s="947"/>
      <c r="K153" s="947"/>
      <c r="L153" s="947"/>
      <c r="M153" s="947"/>
      <c r="N153" s="947"/>
      <c r="O153" s="947"/>
      <c r="P153" s="947"/>
      <c r="Q153" s="947"/>
      <c r="R153" s="947"/>
      <c r="S153" s="947"/>
      <c r="T153" s="947"/>
      <c r="U153" s="947"/>
      <c r="V153" s="947"/>
      <c r="W153" s="947"/>
      <c r="X153" s="947"/>
      <c r="Y153" s="947"/>
      <c r="Z153" s="947"/>
      <c r="AA153" s="947"/>
      <c r="AB153" s="947"/>
      <c r="AC153" s="947"/>
      <c r="AD153" s="947"/>
      <c r="AE153" s="947"/>
      <c r="AF153" s="947"/>
      <c r="AG153" s="947"/>
      <c r="AH153" s="947"/>
      <c r="AI153" s="947"/>
      <c r="AJ153" s="947"/>
    </row>
    <row r="154" spans="1:36" ht="15">
      <c r="A154" s="947"/>
      <c r="B154" s="947"/>
      <c r="C154" s="947"/>
      <c r="D154" s="947"/>
      <c r="E154" s="947"/>
      <c r="F154" s="947"/>
      <c r="G154" s="947"/>
      <c r="H154" s="947"/>
      <c r="I154" s="947"/>
      <c r="J154" s="947"/>
      <c r="K154" s="947"/>
      <c r="L154" s="947"/>
      <c r="M154" s="947"/>
      <c r="N154" s="947"/>
      <c r="O154" s="947"/>
      <c r="P154" s="947"/>
      <c r="Q154" s="947"/>
      <c r="R154" s="947"/>
      <c r="S154" s="947"/>
      <c r="T154" s="947"/>
      <c r="U154" s="947"/>
      <c r="V154" s="947"/>
      <c r="W154" s="947"/>
      <c r="X154" s="947"/>
      <c r="Y154" s="947"/>
      <c r="Z154" s="947"/>
      <c r="AA154" s="947"/>
      <c r="AB154" s="947"/>
      <c r="AC154" s="947"/>
      <c r="AD154" s="947"/>
      <c r="AE154" s="947"/>
      <c r="AF154" s="947"/>
      <c r="AG154" s="947"/>
      <c r="AH154" s="947"/>
      <c r="AI154" s="947"/>
      <c r="AJ154" s="947"/>
    </row>
    <row r="155" spans="1:36" ht="15">
      <c r="A155" s="947"/>
      <c r="B155" s="947"/>
      <c r="C155" s="947"/>
      <c r="D155" s="947"/>
      <c r="E155" s="947"/>
      <c r="F155" s="947"/>
      <c r="G155" s="947"/>
      <c r="H155" s="947"/>
      <c r="I155" s="947"/>
      <c r="J155" s="947"/>
      <c r="K155" s="947"/>
      <c r="L155" s="947"/>
      <c r="M155" s="947"/>
      <c r="N155" s="947"/>
      <c r="O155" s="947"/>
      <c r="P155" s="947"/>
      <c r="Q155" s="947"/>
      <c r="R155" s="947"/>
      <c r="S155" s="947"/>
      <c r="T155" s="947"/>
      <c r="U155" s="947"/>
      <c r="V155" s="947"/>
      <c r="W155" s="947"/>
      <c r="X155" s="947"/>
      <c r="Y155" s="947"/>
      <c r="Z155" s="947"/>
      <c r="AA155" s="947"/>
      <c r="AB155" s="947"/>
      <c r="AC155" s="947"/>
      <c r="AD155" s="947"/>
      <c r="AE155" s="947"/>
      <c r="AF155" s="947"/>
      <c r="AG155" s="947"/>
      <c r="AH155" s="947"/>
      <c r="AI155" s="947"/>
      <c r="AJ155" s="947"/>
    </row>
    <row r="156" spans="1:36" ht="15">
      <c r="A156" s="947"/>
      <c r="B156" s="947"/>
      <c r="C156" s="947"/>
      <c r="D156" s="947"/>
      <c r="E156" s="947"/>
      <c r="F156" s="947"/>
      <c r="G156" s="947"/>
      <c r="H156" s="947"/>
      <c r="I156" s="947"/>
      <c r="J156" s="947"/>
      <c r="K156" s="947"/>
      <c r="L156" s="947"/>
      <c r="M156" s="947"/>
      <c r="N156" s="947"/>
      <c r="O156" s="947"/>
      <c r="P156" s="947"/>
      <c r="Q156" s="947"/>
      <c r="R156" s="947"/>
      <c r="S156" s="947"/>
      <c r="T156" s="947"/>
      <c r="U156" s="947"/>
      <c r="V156" s="947"/>
      <c r="W156" s="947"/>
      <c r="X156" s="947"/>
      <c r="Y156" s="947"/>
      <c r="Z156" s="947"/>
      <c r="AA156" s="947"/>
      <c r="AB156" s="947"/>
      <c r="AC156" s="947"/>
      <c r="AD156" s="947"/>
      <c r="AE156" s="947"/>
      <c r="AF156" s="947"/>
      <c r="AG156" s="947"/>
      <c r="AH156" s="947"/>
      <c r="AI156" s="947"/>
      <c r="AJ156" s="947"/>
    </row>
    <row r="157" spans="1:36" ht="15">
      <c r="A157" s="947"/>
      <c r="B157" s="947"/>
      <c r="C157" s="947"/>
      <c r="D157" s="947"/>
      <c r="E157" s="947"/>
      <c r="F157" s="947"/>
      <c r="G157" s="947"/>
      <c r="H157" s="947"/>
      <c r="I157" s="947"/>
      <c r="J157" s="947"/>
      <c r="K157" s="947"/>
      <c r="L157" s="947"/>
      <c r="M157" s="947"/>
      <c r="N157" s="947"/>
      <c r="O157" s="947"/>
      <c r="P157" s="947"/>
      <c r="Q157" s="947"/>
      <c r="R157" s="947"/>
      <c r="S157" s="947"/>
      <c r="T157" s="947"/>
      <c r="U157" s="947"/>
      <c r="V157" s="947"/>
      <c r="W157" s="947"/>
      <c r="X157" s="947"/>
      <c r="Y157" s="947"/>
      <c r="Z157" s="947"/>
      <c r="AA157" s="947"/>
      <c r="AB157" s="947"/>
      <c r="AC157" s="947"/>
      <c r="AD157" s="947"/>
      <c r="AE157" s="947"/>
      <c r="AF157" s="947"/>
      <c r="AG157" s="947"/>
      <c r="AH157" s="947"/>
      <c r="AI157" s="947"/>
      <c r="AJ157" s="947"/>
    </row>
    <row r="158" spans="1:36" ht="15">
      <c r="A158" s="947"/>
      <c r="B158" s="947"/>
      <c r="C158" s="947"/>
      <c r="D158" s="947"/>
      <c r="E158" s="947"/>
      <c r="F158" s="947"/>
      <c r="G158" s="947"/>
      <c r="H158" s="947"/>
      <c r="I158" s="947"/>
      <c r="J158" s="947"/>
      <c r="K158" s="947"/>
      <c r="L158" s="947"/>
      <c r="M158" s="947"/>
      <c r="N158" s="947"/>
      <c r="O158" s="947"/>
      <c r="P158" s="947"/>
      <c r="Q158" s="947"/>
      <c r="R158" s="947"/>
      <c r="S158" s="947"/>
      <c r="T158" s="947"/>
      <c r="U158" s="947"/>
      <c r="V158" s="947"/>
      <c r="W158" s="947"/>
      <c r="X158" s="947"/>
      <c r="Y158" s="947"/>
      <c r="Z158" s="947"/>
      <c r="AA158" s="947"/>
      <c r="AB158" s="947"/>
      <c r="AC158" s="947"/>
      <c r="AD158" s="947"/>
      <c r="AE158" s="947"/>
      <c r="AF158" s="947"/>
      <c r="AG158" s="947"/>
      <c r="AH158" s="947"/>
      <c r="AI158" s="947"/>
      <c r="AJ158" s="947"/>
    </row>
    <row r="159" spans="1:36" ht="15">
      <c r="A159" s="947"/>
      <c r="B159" s="947"/>
      <c r="C159" s="947"/>
      <c r="D159" s="947"/>
      <c r="E159" s="947"/>
      <c r="F159" s="947"/>
      <c r="G159" s="947"/>
      <c r="H159" s="947"/>
      <c r="I159" s="947"/>
      <c r="J159" s="947"/>
      <c r="K159" s="947"/>
      <c r="L159" s="947"/>
      <c r="M159" s="947"/>
      <c r="N159" s="947"/>
      <c r="O159" s="947"/>
      <c r="P159" s="947"/>
      <c r="Q159" s="947"/>
      <c r="R159" s="947"/>
      <c r="S159" s="947"/>
      <c r="T159" s="947"/>
      <c r="U159" s="947"/>
      <c r="V159" s="947"/>
      <c r="W159" s="947"/>
      <c r="X159" s="947"/>
      <c r="Y159" s="947"/>
      <c r="Z159" s="947"/>
      <c r="AA159" s="947"/>
      <c r="AB159" s="947"/>
      <c r="AC159" s="947"/>
      <c r="AD159" s="947"/>
      <c r="AE159" s="947"/>
      <c r="AF159" s="947"/>
      <c r="AG159" s="947"/>
      <c r="AH159" s="947"/>
      <c r="AI159" s="947"/>
      <c r="AJ159" s="947"/>
    </row>
    <row r="160" spans="1:36" ht="15">
      <c r="A160" s="947"/>
      <c r="B160" s="947"/>
      <c r="C160" s="947"/>
      <c r="D160" s="947"/>
      <c r="E160" s="947"/>
      <c r="F160" s="947"/>
      <c r="G160" s="947"/>
      <c r="H160" s="947"/>
      <c r="I160" s="947"/>
      <c r="J160" s="947"/>
      <c r="K160" s="947"/>
      <c r="L160" s="947"/>
      <c r="M160" s="947"/>
      <c r="N160" s="947"/>
      <c r="O160" s="947"/>
      <c r="P160" s="947"/>
      <c r="Q160" s="947"/>
      <c r="R160" s="947"/>
      <c r="S160" s="947"/>
      <c r="T160" s="947"/>
      <c r="U160" s="947"/>
      <c r="V160" s="947"/>
      <c r="W160" s="947"/>
      <c r="X160" s="947"/>
      <c r="Y160" s="947"/>
      <c r="Z160" s="947"/>
      <c r="AA160" s="947"/>
      <c r="AB160" s="947"/>
      <c r="AC160" s="947"/>
      <c r="AD160" s="947"/>
      <c r="AE160" s="947"/>
      <c r="AF160" s="947"/>
      <c r="AG160" s="947"/>
      <c r="AH160" s="947"/>
      <c r="AI160" s="947"/>
      <c r="AJ160" s="947"/>
    </row>
    <row r="161" spans="1:36" ht="15">
      <c r="A161" s="947"/>
      <c r="B161" s="947"/>
      <c r="C161" s="947"/>
      <c r="D161" s="947"/>
      <c r="E161" s="947"/>
      <c r="F161" s="947"/>
      <c r="G161" s="947"/>
      <c r="H161" s="947"/>
      <c r="I161" s="947"/>
      <c r="J161" s="947"/>
      <c r="K161" s="947"/>
      <c r="L161" s="947"/>
      <c r="M161" s="947"/>
      <c r="N161" s="947"/>
      <c r="O161" s="947"/>
      <c r="P161" s="947"/>
      <c r="Q161" s="947"/>
      <c r="R161" s="947"/>
      <c r="S161" s="947"/>
      <c r="T161" s="947"/>
      <c r="U161" s="947"/>
      <c r="V161" s="947"/>
      <c r="W161" s="947"/>
      <c r="X161" s="947"/>
      <c r="Y161" s="947"/>
      <c r="Z161" s="947"/>
      <c r="AA161" s="947"/>
      <c r="AB161" s="947"/>
      <c r="AC161" s="947"/>
      <c r="AD161" s="947"/>
      <c r="AE161" s="947"/>
      <c r="AF161" s="947"/>
      <c r="AG161" s="947"/>
      <c r="AH161" s="947"/>
      <c r="AI161" s="947"/>
      <c r="AJ161" s="947"/>
    </row>
    <row r="162" spans="1:36" ht="15">
      <c r="A162" s="947"/>
      <c r="B162" s="947"/>
      <c r="C162" s="947"/>
      <c r="D162" s="947"/>
      <c r="E162" s="947"/>
      <c r="F162" s="947"/>
      <c r="G162" s="947"/>
      <c r="H162" s="947"/>
      <c r="I162" s="947"/>
      <c r="J162" s="947"/>
      <c r="K162" s="947"/>
      <c r="L162" s="947"/>
      <c r="M162" s="947"/>
      <c r="N162" s="947"/>
      <c r="O162" s="947"/>
      <c r="P162" s="947"/>
      <c r="Q162" s="947"/>
      <c r="R162" s="947"/>
      <c r="S162" s="947"/>
      <c r="T162" s="947"/>
      <c r="U162" s="947"/>
      <c r="V162" s="947"/>
      <c r="W162" s="947"/>
      <c r="X162" s="947"/>
      <c r="Y162" s="947"/>
      <c r="Z162" s="947"/>
      <c r="AA162" s="947"/>
      <c r="AB162" s="947"/>
      <c r="AC162" s="947"/>
      <c r="AD162" s="947"/>
      <c r="AE162" s="947"/>
      <c r="AF162" s="947"/>
      <c r="AG162" s="947"/>
      <c r="AH162" s="947"/>
      <c r="AI162" s="947"/>
      <c r="AJ162" s="947"/>
    </row>
    <row r="163" spans="1:36" ht="15">
      <c r="A163" s="947"/>
      <c r="B163" s="947"/>
      <c r="C163" s="947"/>
      <c r="D163" s="947"/>
      <c r="E163" s="947"/>
      <c r="F163" s="947"/>
      <c r="G163" s="947"/>
      <c r="H163" s="947"/>
      <c r="I163" s="947"/>
      <c r="J163" s="947"/>
      <c r="K163" s="947"/>
      <c r="L163" s="947"/>
      <c r="M163" s="947"/>
      <c r="N163" s="947"/>
      <c r="O163" s="947"/>
      <c r="P163" s="947"/>
      <c r="Q163" s="947"/>
      <c r="R163" s="947"/>
      <c r="S163" s="947"/>
      <c r="T163" s="947"/>
      <c r="U163" s="947"/>
      <c r="V163" s="947"/>
      <c r="W163" s="947"/>
      <c r="X163" s="947"/>
      <c r="Y163" s="947"/>
      <c r="Z163" s="947"/>
      <c r="AA163" s="947"/>
      <c r="AB163" s="947"/>
      <c r="AC163" s="947"/>
      <c r="AD163" s="947"/>
      <c r="AE163" s="947"/>
      <c r="AF163" s="947"/>
      <c r="AG163" s="947"/>
      <c r="AH163" s="947"/>
      <c r="AI163" s="947"/>
      <c r="AJ163" s="947"/>
    </row>
    <row r="164" spans="1:36" ht="15">
      <c r="A164" s="947"/>
      <c r="B164" s="947"/>
      <c r="C164" s="947"/>
      <c r="D164" s="947"/>
      <c r="E164" s="947"/>
      <c r="F164" s="947"/>
      <c r="G164" s="947"/>
      <c r="H164" s="947"/>
      <c r="I164" s="947"/>
      <c r="J164" s="947"/>
      <c r="K164" s="947"/>
      <c r="L164" s="947"/>
      <c r="M164" s="947"/>
      <c r="N164" s="947"/>
      <c r="O164" s="947"/>
      <c r="P164" s="947"/>
      <c r="Q164" s="947"/>
      <c r="R164" s="947"/>
      <c r="S164" s="947"/>
      <c r="T164" s="947"/>
      <c r="U164" s="947"/>
      <c r="V164" s="947"/>
      <c r="W164" s="947"/>
      <c r="X164" s="947"/>
      <c r="Y164" s="947"/>
      <c r="Z164" s="947"/>
      <c r="AA164" s="947"/>
      <c r="AB164" s="947"/>
      <c r="AC164" s="947"/>
      <c r="AD164" s="947"/>
      <c r="AE164" s="947"/>
      <c r="AF164" s="947"/>
      <c r="AG164" s="947"/>
      <c r="AH164" s="947"/>
      <c r="AI164" s="947"/>
      <c r="AJ164" s="947"/>
    </row>
    <row r="165" spans="1:36" ht="15">
      <c r="A165" s="947"/>
      <c r="B165" s="947"/>
      <c r="C165" s="947"/>
      <c r="D165" s="947"/>
      <c r="E165" s="947"/>
      <c r="F165" s="947"/>
      <c r="G165" s="947"/>
      <c r="H165" s="947"/>
      <c r="I165" s="947"/>
      <c r="J165" s="947"/>
      <c r="K165" s="947"/>
      <c r="L165" s="947"/>
      <c r="M165" s="947"/>
      <c r="N165" s="947"/>
      <c r="O165" s="947"/>
      <c r="P165" s="947"/>
      <c r="Q165" s="947"/>
      <c r="R165" s="947"/>
      <c r="S165" s="947"/>
      <c r="T165" s="947"/>
      <c r="U165" s="947"/>
      <c r="V165" s="947"/>
      <c r="W165" s="947"/>
      <c r="X165" s="947"/>
      <c r="Y165" s="947"/>
      <c r="Z165" s="947"/>
      <c r="AA165" s="947"/>
      <c r="AB165" s="947"/>
      <c r="AC165" s="947"/>
      <c r="AD165" s="947"/>
      <c r="AE165" s="947"/>
      <c r="AF165" s="947"/>
      <c r="AG165" s="947"/>
      <c r="AH165" s="947"/>
      <c r="AI165" s="947"/>
      <c r="AJ165" s="947"/>
    </row>
    <row r="166" spans="1:36" ht="15">
      <c r="A166" s="947"/>
      <c r="B166" s="947"/>
      <c r="C166" s="947"/>
      <c r="D166" s="947"/>
      <c r="E166" s="947"/>
      <c r="F166" s="947"/>
      <c r="G166" s="947"/>
      <c r="H166" s="947"/>
      <c r="I166" s="947"/>
      <c r="J166" s="947"/>
      <c r="K166" s="947"/>
      <c r="L166" s="947"/>
      <c r="M166" s="947"/>
      <c r="N166" s="947"/>
      <c r="O166" s="947"/>
      <c r="P166" s="947"/>
      <c r="Q166" s="947"/>
      <c r="R166" s="947"/>
      <c r="S166" s="947"/>
      <c r="T166" s="947"/>
      <c r="U166" s="947"/>
      <c r="V166" s="947"/>
      <c r="W166" s="947"/>
      <c r="X166" s="947"/>
      <c r="Y166" s="947"/>
      <c r="Z166" s="947"/>
      <c r="AA166" s="947"/>
      <c r="AB166" s="947"/>
      <c r="AC166" s="947"/>
      <c r="AD166" s="947"/>
      <c r="AE166" s="947"/>
      <c r="AF166" s="947"/>
      <c r="AG166" s="947"/>
      <c r="AH166" s="947"/>
      <c r="AI166" s="947"/>
      <c r="AJ166" s="947"/>
    </row>
    <row r="167" spans="1:36" ht="15">
      <c r="A167" s="947"/>
      <c r="B167" s="947"/>
      <c r="C167" s="947"/>
      <c r="D167" s="947"/>
      <c r="E167" s="947"/>
      <c r="F167" s="947"/>
      <c r="G167" s="947"/>
      <c r="H167" s="947"/>
      <c r="I167" s="947"/>
      <c r="J167" s="947"/>
      <c r="K167" s="947"/>
      <c r="L167" s="947"/>
      <c r="M167" s="947"/>
      <c r="N167" s="947"/>
      <c r="O167" s="947"/>
      <c r="P167" s="947"/>
      <c r="Q167" s="947"/>
      <c r="R167" s="947"/>
      <c r="S167" s="947"/>
      <c r="T167" s="947"/>
      <c r="U167" s="947"/>
      <c r="V167" s="947"/>
      <c r="W167" s="947"/>
      <c r="X167" s="947"/>
      <c r="Y167" s="947"/>
      <c r="Z167" s="947"/>
      <c r="AA167" s="947"/>
      <c r="AB167" s="947"/>
      <c r="AC167" s="947"/>
      <c r="AD167" s="947"/>
      <c r="AE167" s="947"/>
      <c r="AF167" s="947"/>
      <c r="AG167" s="947"/>
      <c r="AH167" s="947"/>
      <c r="AI167" s="947"/>
      <c r="AJ167" s="947"/>
    </row>
    <row r="168" spans="1:36" ht="15">
      <c r="A168" s="947"/>
      <c r="B168" s="947"/>
      <c r="C168" s="947"/>
      <c r="D168" s="947"/>
      <c r="E168" s="947"/>
      <c r="F168" s="947"/>
      <c r="G168" s="947"/>
      <c r="H168" s="947"/>
      <c r="I168" s="947"/>
      <c r="J168" s="947"/>
      <c r="K168" s="947"/>
      <c r="L168" s="947"/>
      <c r="M168" s="947"/>
      <c r="N168" s="947"/>
      <c r="O168" s="947"/>
      <c r="P168" s="947"/>
      <c r="Q168" s="947"/>
      <c r="R168" s="947"/>
      <c r="S168" s="947"/>
      <c r="T168" s="947"/>
      <c r="U168" s="947"/>
      <c r="V168" s="947"/>
      <c r="W168" s="947"/>
      <c r="X168" s="947"/>
      <c r="Y168" s="947"/>
      <c r="Z168" s="947"/>
      <c r="AA168" s="947"/>
      <c r="AB168" s="947"/>
      <c r="AC168" s="947"/>
      <c r="AD168" s="947"/>
      <c r="AE168" s="947"/>
      <c r="AF168" s="947"/>
      <c r="AG168" s="947"/>
      <c r="AH168" s="947"/>
      <c r="AI168" s="947"/>
      <c r="AJ168" s="947"/>
    </row>
    <row r="169" spans="1:36" ht="15">
      <c r="A169" s="947"/>
      <c r="B169" s="947"/>
      <c r="C169" s="947"/>
      <c r="D169" s="947"/>
      <c r="E169" s="947"/>
      <c r="F169" s="947"/>
      <c r="G169" s="947"/>
      <c r="H169" s="947"/>
      <c r="I169" s="947"/>
      <c r="J169" s="947"/>
      <c r="K169" s="947"/>
      <c r="L169" s="947"/>
      <c r="M169" s="947"/>
      <c r="N169" s="947"/>
      <c r="O169" s="947"/>
      <c r="P169" s="947"/>
      <c r="Q169" s="947"/>
      <c r="R169" s="947"/>
      <c r="S169" s="947"/>
      <c r="T169" s="947"/>
      <c r="U169" s="947"/>
      <c r="V169" s="947"/>
      <c r="W169" s="947"/>
      <c r="X169" s="947"/>
      <c r="Y169" s="947"/>
      <c r="Z169" s="947"/>
      <c r="AA169" s="947"/>
      <c r="AB169" s="947"/>
      <c r="AC169" s="947"/>
      <c r="AD169" s="947"/>
      <c r="AE169" s="947"/>
      <c r="AF169" s="947"/>
      <c r="AG169" s="947"/>
      <c r="AH169" s="947"/>
      <c r="AI169" s="947"/>
      <c r="AJ169" s="947"/>
    </row>
    <row r="170" spans="1:36" ht="15">
      <c r="A170" s="947"/>
      <c r="B170" s="947"/>
      <c r="C170" s="947"/>
      <c r="D170" s="947"/>
      <c r="E170" s="947"/>
      <c r="F170" s="947"/>
      <c r="G170" s="947"/>
      <c r="H170" s="947"/>
      <c r="I170" s="947"/>
      <c r="J170" s="947"/>
      <c r="K170" s="947"/>
      <c r="L170" s="947"/>
      <c r="M170" s="947"/>
      <c r="N170" s="947"/>
      <c r="O170" s="947"/>
      <c r="P170" s="947"/>
      <c r="Q170" s="947"/>
      <c r="R170" s="947"/>
      <c r="S170" s="947"/>
      <c r="T170" s="947"/>
      <c r="U170" s="947"/>
      <c r="V170" s="947"/>
      <c r="W170" s="947"/>
      <c r="X170" s="947"/>
      <c r="Y170" s="947"/>
      <c r="Z170" s="947"/>
      <c r="AA170" s="947"/>
      <c r="AB170" s="947"/>
      <c r="AC170" s="947"/>
      <c r="AD170" s="947"/>
      <c r="AE170" s="947"/>
      <c r="AF170" s="947"/>
      <c r="AG170" s="947"/>
      <c r="AH170" s="947"/>
      <c r="AI170" s="947"/>
      <c r="AJ170" s="947"/>
    </row>
    <row r="171" spans="1:36" ht="15">
      <c r="A171" s="947"/>
      <c r="B171" s="947"/>
      <c r="C171" s="947"/>
      <c r="D171" s="947"/>
      <c r="E171" s="947"/>
      <c r="F171" s="947"/>
      <c r="G171" s="947"/>
      <c r="H171" s="947"/>
      <c r="I171" s="947"/>
      <c r="J171" s="947"/>
      <c r="K171" s="947"/>
      <c r="L171" s="947"/>
      <c r="M171" s="947"/>
      <c r="N171" s="947"/>
      <c r="O171" s="947"/>
      <c r="P171" s="947"/>
      <c r="Q171" s="947"/>
      <c r="R171" s="947"/>
      <c r="S171" s="947"/>
      <c r="T171" s="947"/>
      <c r="U171" s="947"/>
      <c r="V171" s="947"/>
      <c r="W171" s="947"/>
      <c r="X171" s="947"/>
      <c r="Y171" s="947"/>
      <c r="Z171" s="947"/>
      <c r="AA171" s="947"/>
      <c r="AB171" s="947"/>
      <c r="AC171" s="947"/>
      <c r="AD171" s="947"/>
      <c r="AE171" s="947"/>
      <c r="AF171" s="947"/>
      <c r="AG171" s="947"/>
      <c r="AH171" s="947"/>
      <c r="AI171" s="947"/>
      <c r="AJ171" s="947"/>
    </row>
    <row r="172" spans="1:36" ht="15">
      <c r="A172" s="947"/>
      <c r="B172" s="947"/>
      <c r="C172" s="947"/>
      <c r="D172" s="947"/>
      <c r="E172" s="947"/>
      <c r="F172" s="947"/>
      <c r="G172" s="947"/>
      <c r="H172" s="947"/>
      <c r="I172" s="947"/>
      <c r="J172" s="947"/>
      <c r="K172" s="947"/>
      <c r="L172" s="947"/>
      <c r="M172" s="947"/>
      <c r="N172" s="947"/>
      <c r="O172" s="947"/>
      <c r="P172" s="947"/>
      <c r="Q172" s="947"/>
      <c r="R172" s="947"/>
      <c r="S172" s="947"/>
      <c r="T172" s="947"/>
      <c r="U172" s="947"/>
      <c r="V172" s="947"/>
      <c r="W172" s="947"/>
      <c r="X172" s="947"/>
      <c r="Y172" s="947"/>
      <c r="Z172" s="947"/>
      <c r="AA172" s="947"/>
      <c r="AB172" s="947"/>
      <c r="AC172" s="947"/>
      <c r="AD172" s="947"/>
      <c r="AE172" s="947"/>
      <c r="AF172" s="947"/>
      <c r="AG172" s="947"/>
      <c r="AH172" s="947"/>
      <c r="AI172" s="947"/>
      <c r="AJ172" s="947"/>
    </row>
    <row r="173" spans="1:36" ht="15">
      <c r="A173" s="947"/>
      <c r="B173" s="947"/>
      <c r="C173" s="947"/>
      <c r="D173" s="947"/>
      <c r="E173" s="947"/>
      <c r="F173" s="947"/>
      <c r="G173" s="947"/>
      <c r="H173" s="947"/>
      <c r="I173" s="947"/>
      <c r="J173" s="947"/>
      <c r="K173" s="947"/>
      <c r="L173" s="947"/>
      <c r="M173" s="947"/>
      <c r="N173" s="947"/>
      <c r="O173" s="947"/>
      <c r="P173" s="947"/>
      <c r="Q173" s="947"/>
      <c r="R173" s="947"/>
      <c r="S173" s="947"/>
      <c r="T173" s="947"/>
      <c r="U173" s="947"/>
      <c r="V173" s="947"/>
      <c r="W173" s="947"/>
      <c r="X173" s="947"/>
      <c r="Y173" s="947"/>
      <c r="Z173" s="947"/>
      <c r="AA173" s="947"/>
      <c r="AB173" s="947"/>
      <c r="AC173" s="947"/>
      <c r="AD173" s="947"/>
      <c r="AE173" s="947"/>
      <c r="AF173" s="947"/>
      <c r="AG173" s="947"/>
      <c r="AH173" s="947"/>
      <c r="AI173" s="947"/>
      <c r="AJ173" s="947"/>
    </row>
    <row r="174" spans="1:36" ht="15">
      <c r="A174" s="947"/>
      <c r="B174" s="947"/>
      <c r="C174" s="947"/>
      <c r="D174" s="947"/>
      <c r="E174" s="947"/>
      <c r="F174" s="947"/>
      <c r="G174" s="947"/>
      <c r="H174" s="947"/>
      <c r="I174" s="947"/>
      <c r="J174" s="947"/>
      <c r="K174" s="947"/>
      <c r="L174" s="947"/>
      <c r="M174" s="947"/>
      <c r="N174" s="947"/>
      <c r="O174" s="947"/>
      <c r="P174" s="947"/>
      <c r="Q174" s="947"/>
      <c r="R174" s="947"/>
      <c r="S174" s="947"/>
      <c r="T174" s="947"/>
      <c r="U174" s="947"/>
      <c r="V174" s="947"/>
      <c r="W174" s="947"/>
      <c r="X174" s="947"/>
      <c r="Y174" s="947"/>
      <c r="Z174" s="947"/>
      <c r="AA174" s="947"/>
      <c r="AB174" s="947"/>
      <c r="AC174" s="947"/>
      <c r="AD174" s="947"/>
      <c r="AE174" s="947"/>
      <c r="AF174" s="947"/>
      <c r="AG174" s="947"/>
      <c r="AH174" s="947"/>
      <c r="AI174" s="947"/>
      <c r="AJ174" s="947"/>
    </row>
    <row r="175" spans="1:36" ht="15">
      <c r="A175" s="947"/>
      <c r="B175" s="947"/>
      <c r="C175" s="947"/>
      <c r="D175" s="947"/>
      <c r="E175" s="947"/>
      <c r="F175" s="947"/>
      <c r="G175" s="947"/>
      <c r="H175" s="947"/>
      <c r="I175" s="947"/>
      <c r="J175" s="947"/>
      <c r="K175" s="947"/>
      <c r="L175" s="947"/>
      <c r="M175" s="947"/>
      <c r="N175" s="947"/>
      <c r="O175" s="947"/>
      <c r="P175" s="947"/>
      <c r="Q175" s="947"/>
      <c r="R175" s="947"/>
      <c r="S175" s="947"/>
      <c r="T175" s="947"/>
      <c r="U175" s="947"/>
      <c r="V175" s="947"/>
      <c r="W175" s="947"/>
      <c r="X175" s="947"/>
      <c r="Y175" s="947"/>
      <c r="Z175" s="947"/>
      <c r="AA175" s="947"/>
      <c r="AB175" s="947"/>
      <c r="AC175" s="947"/>
      <c r="AD175" s="947"/>
      <c r="AE175" s="947"/>
      <c r="AF175" s="947"/>
      <c r="AG175" s="947"/>
      <c r="AH175" s="947"/>
      <c r="AI175" s="947"/>
      <c r="AJ175" s="947"/>
    </row>
    <row r="176" spans="1:36" ht="15">
      <c r="A176" s="947"/>
      <c r="B176" s="947"/>
      <c r="C176" s="947"/>
      <c r="D176" s="947"/>
      <c r="E176" s="947"/>
      <c r="F176" s="947"/>
      <c r="G176" s="947"/>
      <c r="H176" s="947"/>
      <c r="I176" s="947"/>
      <c r="J176" s="947"/>
      <c r="K176" s="947"/>
      <c r="L176" s="947"/>
      <c r="M176" s="947"/>
      <c r="N176" s="947"/>
      <c r="O176" s="947"/>
      <c r="P176" s="947"/>
      <c r="Q176" s="947"/>
      <c r="R176" s="947"/>
      <c r="S176" s="947"/>
      <c r="T176" s="947"/>
      <c r="U176" s="947"/>
      <c r="V176" s="947"/>
      <c r="W176" s="947"/>
      <c r="X176" s="947"/>
      <c r="Y176" s="947"/>
      <c r="Z176" s="947"/>
      <c r="AA176" s="947"/>
      <c r="AB176" s="947"/>
      <c r="AC176" s="947"/>
      <c r="AD176" s="947"/>
      <c r="AE176" s="947"/>
      <c r="AF176" s="947"/>
      <c r="AG176" s="947"/>
      <c r="AH176" s="947"/>
      <c r="AI176" s="947"/>
      <c r="AJ176" s="947"/>
    </row>
    <row r="177" spans="1:36" ht="15">
      <c r="A177" s="947"/>
      <c r="B177" s="947"/>
      <c r="C177" s="947"/>
      <c r="D177" s="947"/>
      <c r="E177" s="947"/>
      <c r="F177" s="947"/>
      <c r="G177" s="947"/>
      <c r="H177" s="947"/>
      <c r="I177" s="947"/>
      <c r="J177" s="947"/>
      <c r="K177" s="947"/>
      <c r="L177" s="947"/>
      <c r="M177" s="947"/>
      <c r="N177" s="947"/>
      <c r="O177" s="947"/>
      <c r="P177" s="947"/>
      <c r="Q177" s="947"/>
      <c r="R177" s="947"/>
      <c r="S177" s="947"/>
      <c r="T177" s="947"/>
      <c r="U177" s="947"/>
      <c r="V177" s="947"/>
      <c r="W177" s="947"/>
      <c r="X177" s="947"/>
      <c r="Y177" s="947"/>
      <c r="Z177" s="947"/>
      <c r="AA177" s="947"/>
      <c r="AB177" s="947"/>
      <c r="AC177" s="947"/>
      <c r="AD177" s="947"/>
      <c r="AE177" s="947"/>
      <c r="AF177" s="947"/>
      <c r="AG177" s="947"/>
      <c r="AH177" s="947"/>
      <c r="AI177" s="947"/>
      <c r="AJ177" s="947"/>
    </row>
    <row r="178" spans="1:36" ht="15">
      <c r="A178" s="947"/>
      <c r="B178" s="947"/>
      <c r="C178" s="947"/>
      <c r="D178" s="947"/>
      <c r="E178" s="947"/>
      <c r="F178" s="947"/>
      <c r="G178" s="947"/>
      <c r="H178" s="947"/>
      <c r="I178" s="947"/>
      <c r="J178" s="947"/>
      <c r="K178" s="947"/>
      <c r="L178" s="947"/>
      <c r="M178" s="947"/>
      <c r="N178" s="947"/>
      <c r="O178" s="947"/>
      <c r="P178" s="947"/>
      <c r="Q178" s="947"/>
      <c r="R178" s="947"/>
      <c r="S178" s="947"/>
      <c r="T178" s="947"/>
      <c r="U178" s="947"/>
      <c r="V178" s="947"/>
      <c r="W178" s="947"/>
      <c r="X178" s="947"/>
      <c r="Y178" s="947"/>
      <c r="Z178" s="947"/>
      <c r="AA178" s="947"/>
      <c r="AB178" s="947"/>
      <c r="AC178" s="947"/>
      <c r="AD178" s="947"/>
      <c r="AE178" s="947"/>
      <c r="AF178" s="947"/>
      <c r="AG178" s="947"/>
      <c r="AH178" s="947"/>
      <c r="AI178" s="947"/>
      <c r="AJ178" s="947"/>
    </row>
    <row r="179" spans="1:36" ht="15">
      <c r="A179" s="947"/>
      <c r="B179" s="947"/>
      <c r="C179" s="947"/>
      <c r="D179" s="947"/>
      <c r="E179" s="947"/>
      <c r="F179" s="947"/>
      <c r="G179" s="947"/>
      <c r="H179" s="947"/>
      <c r="I179" s="947"/>
      <c r="J179" s="947"/>
      <c r="K179" s="947"/>
      <c r="L179" s="947"/>
      <c r="M179" s="947"/>
      <c r="N179" s="947"/>
      <c r="O179" s="947"/>
      <c r="P179" s="947"/>
      <c r="Q179" s="947"/>
      <c r="R179" s="947"/>
      <c r="S179" s="947"/>
      <c r="T179" s="947"/>
      <c r="U179" s="947"/>
      <c r="V179" s="947"/>
      <c r="W179" s="947"/>
      <c r="X179" s="947"/>
      <c r="Y179" s="947"/>
      <c r="Z179" s="947"/>
      <c r="AA179" s="947"/>
      <c r="AB179" s="947"/>
      <c r="AC179" s="947"/>
      <c r="AD179" s="947"/>
      <c r="AE179" s="947"/>
      <c r="AF179" s="947"/>
      <c r="AG179" s="947"/>
      <c r="AH179" s="947"/>
      <c r="AI179" s="947"/>
      <c r="AJ179" s="947"/>
    </row>
    <row r="180" spans="1:36" ht="15">
      <c r="A180" s="947"/>
      <c r="B180" s="947"/>
      <c r="C180" s="947"/>
      <c r="D180" s="947"/>
      <c r="E180" s="947"/>
      <c r="F180" s="947"/>
      <c r="G180" s="947"/>
      <c r="H180" s="947"/>
      <c r="I180" s="947"/>
      <c r="J180" s="947"/>
      <c r="K180" s="947"/>
      <c r="L180" s="947"/>
      <c r="M180" s="947"/>
      <c r="N180" s="947"/>
      <c r="O180" s="947"/>
      <c r="P180" s="947"/>
      <c r="Q180" s="947"/>
      <c r="R180" s="947"/>
      <c r="S180" s="947"/>
      <c r="T180" s="947"/>
      <c r="U180" s="947"/>
      <c r="V180" s="947"/>
      <c r="W180" s="947"/>
      <c r="X180" s="947"/>
      <c r="Y180" s="947"/>
      <c r="Z180" s="947"/>
      <c r="AA180" s="947"/>
      <c r="AB180" s="947"/>
      <c r="AC180" s="947"/>
      <c r="AD180" s="947"/>
      <c r="AE180" s="947"/>
      <c r="AF180" s="947"/>
      <c r="AG180" s="947"/>
      <c r="AH180" s="947"/>
      <c r="AI180" s="947"/>
      <c r="AJ180" s="947"/>
    </row>
    <row r="181" spans="1:36" ht="15">
      <c r="A181" s="947"/>
      <c r="B181" s="947"/>
      <c r="C181" s="947"/>
      <c r="D181" s="947"/>
      <c r="E181" s="947"/>
      <c r="F181" s="947"/>
      <c r="G181" s="947"/>
      <c r="H181" s="947"/>
      <c r="I181" s="947"/>
      <c r="J181" s="947"/>
      <c r="K181" s="947"/>
      <c r="L181" s="947"/>
      <c r="M181" s="947"/>
      <c r="N181" s="947"/>
      <c r="O181" s="947"/>
      <c r="P181" s="947"/>
      <c r="Q181" s="947"/>
      <c r="R181" s="947"/>
      <c r="S181" s="947"/>
      <c r="T181" s="947"/>
      <c r="U181" s="947"/>
      <c r="V181" s="947"/>
      <c r="W181" s="947"/>
      <c r="X181" s="947"/>
      <c r="Y181" s="947"/>
      <c r="Z181" s="947"/>
      <c r="AA181" s="947"/>
      <c r="AB181" s="947"/>
      <c r="AC181" s="947"/>
      <c r="AD181" s="947"/>
      <c r="AE181" s="947"/>
      <c r="AF181" s="947"/>
      <c r="AG181" s="947"/>
      <c r="AH181" s="947"/>
      <c r="AI181" s="947"/>
      <c r="AJ181" s="947"/>
    </row>
    <row r="182" spans="1:36" ht="15">
      <c r="A182" s="947"/>
      <c r="B182" s="947"/>
      <c r="C182" s="947"/>
      <c r="D182" s="947"/>
      <c r="E182" s="947"/>
      <c r="F182" s="947"/>
      <c r="G182" s="947"/>
      <c r="H182" s="947"/>
      <c r="I182" s="947"/>
      <c r="J182" s="947"/>
      <c r="K182" s="947"/>
      <c r="L182" s="947"/>
      <c r="M182" s="947"/>
      <c r="N182" s="947"/>
      <c r="O182" s="947"/>
      <c r="P182" s="947"/>
      <c r="Q182" s="947"/>
      <c r="R182" s="947"/>
      <c r="S182" s="947"/>
      <c r="T182" s="947"/>
      <c r="U182" s="947"/>
      <c r="V182" s="947"/>
      <c r="W182" s="947"/>
      <c r="X182" s="947"/>
      <c r="Y182" s="947"/>
      <c r="Z182" s="947"/>
      <c r="AA182" s="947"/>
      <c r="AB182" s="947"/>
      <c r="AC182" s="947"/>
      <c r="AD182" s="947"/>
      <c r="AE182" s="947"/>
      <c r="AF182" s="947"/>
      <c r="AG182" s="947"/>
      <c r="AH182" s="947"/>
      <c r="AI182" s="947"/>
      <c r="AJ182" s="947"/>
    </row>
    <row r="183" spans="1:36" ht="15">
      <c r="A183" s="947"/>
      <c r="B183" s="947"/>
      <c r="C183" s="947"/>
      <c r="D183" s="947"/>
      <c r="E183" s="947"/>
      <c r="F183" s="947"/>
      <c r="G183" s="947"/>
      <c r="H183" s="947"/>
      <c r="I183" s="947"/>
      <c r="J183" s="947"/>
      <c r="K183" s="947"/>
      <c r="L183" s="947"/>
      <c r="M183" s="947"/>
      <c r="N183" s="947"/>
      <c r="O183" s="947"/>
      <c r="P183" s="947"/>
      <c r="Q183" s="947"/>
      <c r="R183" s="947"/>
      <c r="S183" s="947"/>
      <c r="T183" s="947"/>
      <c r="U183" s="947"/>
      <c r="V183" s="947"/>
      <c r="W183" s="947"/>
      <c r="X183" s="947"/>
      <c r="Y183" s="947"/>
      <c r="Z183" s="947"/>
      <c r="AA183" s="947"/>
      <c r="AB183" s="947"/>
      <c r="AC183" s="947"/>
      <c r="AD183" s="947"/>
      <c r="AE183" s="947"/>
      <c r="AF183" s="947"/>
      <c r="AG183" s="947"/>
      <c r="AH183" s="947"/>
      <c r="AI183" s="947"/>
      <c r="AJ183" s="947"/>
    </row>
    <row r="184" spans="1:36" ht="15">
      <c r="A184" s="947"/>
      <c r="B184" s="947"/>
      <c r="C184" s="947"/>
      <c r="D184" s="947"/>
      <c r="E184" s="947"/>
      <c r="F184" s="947"/>
      <c r="G184" s="947"/>
      <c r="H184" s="947"/>
      <c r="I184" s="947"/>
      <c r="J184" s="947"/>
      <c r="K184" s="947"/>
      <c r="L184" s="947"/>
      <c r="M184" s="947"/>
      <c r="N184" s="947"/>
      <c r="O184" s="947"/>
      <c r="P184" s="947"/>
      <c r="Q184" s="947"/>
      <c r="R184" s="947"/>
      <c r="S184" s="947"/>
      <c r="T184" s="947"/>
      <c r="U184" s="947"/>
      <c r="V184" s="947"/>
      <c r="W184" s="947"/>
      <c r="X184" s="947"/>
      <c r="Y184" s="947"/>
      <c r="Z184" s="947"/>
      <c r="AA184" s="947"/>
      <c r="AB184" s="947"/>
      <c r="AC184" s="947"/>
      <c r="AD184" s="947"/>
      <c r="AE184" s="947"/>
      <c r="AF184" s="947"/>
      <c r="AG184" s="947"/>
      <c r="AH184" s="947"/>
      <c r="AI184" s="947"/>
      <c r="AJ184" s="947"/>
    </row>
    <row r="185" spans="1:36" ht="15">
      <c r="A185" s="947"/>
      <c r="B185" s="947"/>
      <c r="C185" s="947"/>
      <c r="D185" s="947"/>
      <c r="E185" s="947"/>
      <c r="F185" s="947"/>
      <c r="G185" s="947"/>
      <c r="H185" s="947"/>
      <c r="I185" s="947"/>
      <c r="J185" s="947"/>
      <c r="K185" s="947"/>
      <c r="L185" s="947"/>
      <c r="M185" s="947"/>
      <c r="N185" s="947"/>
      <c r="O185" s="947"/>
      <c r="P185" s="947"/>
      <c r="Q185" s="947"/>
      <c r="R185" s="947"/>
      <c r="S185" s="947"/>
      <c r="T185" s="947"/>
      <c r="U185" s="947"/>
      <c r="V185" s="947"/>
      <c r="W185" s="947"/>
      <c r="X185" s="947"/>
      <c r="Y185" s="947"/>
      <c r="Z185" s="947"/>
      <c r="AA185" s="947"/>
      <c r="AB185" s="947"/>
      <c r="AC185" s="947"/>
      <c r="AD185" s="947"/>
      <c r="AE185" s="947"/>
      <c r="AF185" s="947"/>
      <c r="AG185" s="947"/>
      <c r="AH185" s="947"/>
      <c r="AI185" s="947"/>
      <c r="AJ185" s="947"/>
    </row>
    <row r="186" spans="1:36" ht="15">
      <c r="A186" s="947"/>
      <c r="B186" s="947"/>
      <c r="C186" s="947"/>
      <c r="D186" s="947"/>
      <c r="E186" s="947"/>
      <c r="F186" s="947"/>
      <c r="G186" s="947"/>
      <c r="H186" s="947"/>
      <c r="I186" s="947"/>
      <c r="J186" s="947"/>
      <c r="K186" s="947"/>
      <c r="L186" s="947"/>
      <c r="M186" s="947"/>
      <c r="N186" s="947"/>
      <c r="O186" s="947"/>
      <c r="P186" s="947"/>
      <c r="Q186" s="947"/>
      <c r="R186" s="947"/>
      <c r="S186" s="947"/>
      <c r="T186" s="947"/>
      <c r="U186" s="947"/>
      <c r="V186" s="947"/>
      <c r="W186" s="947"/>
      <c r="X186" s="947"/>
      <c r="Y186" s="947"/>
      <c r="Z186" s="947"/>
      <c r="AA186" s="947"/>
      <c r="AB186" s="947"/>
      <c r="AC186" s="947"/>
      <c r="AD186" s="947"/>
      <c r="AE186" s="947"/>
      <c r="AF186" s="947"/>
      <c r="AG186" s="947"/>
      <c r="AH186" s="947"/>
      <c r="AI186" s="947"/>
      <c r="AJ186" s="947"/>
    </row>
    <row r="187" spans="1:36" ht="15">
      <c r="A187" s="947"/>
      <c r="B187" s="947"/>
      <c r="C187" s="947"/>
      <c r="D187" s="947"/>
      <c r="E187" s="947"/>
      <c r="F187" s="947"/>
      <c r="G187" s="947"/>
      <c r="H187" s="947"/>
      <c r="I187" s="947"/>
      <c r="J187" s="947"/>
      <c r="K187" s="947"/>
      <c r="L187" s="947"/>
      <c r="M187" s="947"/>
      <c r="N187" s="947"/>
      <c r="O187" s="947"/>
      <c r="P187" s="947"/>
      <c r="Q187" s="947"/>
      <c r="R187" s="947"/>
      <c r="S187" s="947"/>
      <c r="T187" s="947"/>
      <c r="U187" s="947"/>
      <c r="V187" s="947"/>
      <c r="W187" s="947"/>
      <c r="X187" s="947"/>
      <c r="Y187" s="947"/>
      <c r="Z187" s="947"/>
      <c r="AA187" s="947"/>
      <c r="AB187" s="947"/>
      <c r="AC187" s="947"/>
      <c r="AD187" s="947"/>
      <c r="AE187" s="947"/>
      <c r="AF187" s="947"/>
      <c r="AG187" s="947"/>
      <c r="AH187" s="947"/>
      <c r="AI187" s="947"/>
      <c r="AJ187" s="947"/>
    </row>
    <row r="188" spans="1:36" ht="15">
      <c r="A188" s="947"/>
      <c r="B188" s="947"/>
      <c r="C188" s="947"/>
      <c r="D188" s="947"/>
      <c r="E188" s="947"/>
      <c r="F188" s="947"/>
      <c r="G188" s="947"/>
      <c r="H188" s="947"/>
      <c r="I188" s="947"/>
      <c r="J188" s="947"/>
      <c r="K188" s="947"/>
      <c r="L188" s="947"/>
      <c r="M188" s="947"/>
      <c r="N188" s="947"/>
      <c r="O188" s="947"/>
      <c r="P188" s="947"/>
      <c r="Q188" s="947"/>
      <c r="R188" s="947"/>
      <c r="S188" s="947"/>
      <c r="T188" s="947"/>
      <c r="U188" s="947"/>
      <c r="V188" s="947"/>
      <c r="W188" s="947"/>
      <c r="X188" s="947"/>
      <c r="Y188" s="947"/>
      <c r="Z188" s="947"/>
      <c r="AA188" s="947"/>
      <c r="AB188" s="947"/>
      <c r="AC188" s="947"/>
      <c r="AD188" s="947"/>
      <c r="AE188" s="947"/>
      <c r="AF188" s="947"/>
      <c r="AG188" s="947"/>
      <c r="AH188" s="947"/>
      <c r="AI188" s="947"/>
      <c r="AJ188" s="947"/>
    </row>
    <row r="189" spans="1:36" ht="15">
      <c r="A189" s="947"/>
      <c r="B189" s="947"/>
      <c r="C189" s="947"/>
      <c r="D189" s="947"/>
      <c r="E189" s="947"/>
      <c r="F189" s="947"/>
      <c r="G189" s="947"/>
      <c r="H189" s="947"/>
      <c r="I189" s="947"/>
      <c r="J189" s="947"/>
      <c r="K189" s="947"/>
      <c r="L189" s="947"/>
      <c r="M189" s="947"/>
      <c r="N189" s="947"/>
      <c r="O189" s="947"/>
      <c r="P189" s="947"/>
      <c r="Q189" s="947"/>
      <c r="R189" s="947"/>
      <c r="S189" s="947"/>
      <c r="T189" s="947"/>
      <c r="U189" s="947"/>
      <c r="V189" s="947"/>
      <c r="W189" s="947"/>
      <c r="X189" s="947"/>
      <c r="Y189" s="947"/>
      <c r="Z189" s="947"/>
      <c r="AA189" s="947"/>
      <c r="AB189" s="947"/>
      <c r="AC189" s="947"/>
      <c r="AD189" s="947"/>
      <c r="AE189" s="947"/>
      <c r="AF189" s="947"/>
      <c r="AG189" s="947"/>
      <c r="AH189" s="947"/>
      <c r="AI189" s="947"/>
      <c r="AJ189" s="947"/>
    </row>
    <row r="190" spans="1:36" ht="15">
      <c r="A190" s="947"/>
      <c r="B190" s="947"/>
      <c r="C190" s="947"/>
      <c r="D190" s="947"/>
      <c r="E190" s="947"/>
      <c r="F190" s="947"/>
      <c r="G190" s="947"/>
      <c r="H190" s="947"/>
      <c r="I190" s="947"/>
      <c r="J190" s="947"/>
      <c r="K190" s="947"/>
      <c r="L190" s="947"/>
      <c r="M190" s="947"/>
      <c r="N190" s="947"/>
      <c r="O190" s="947"/>
      <c r="P190" s="947"/>
      <c r="Q190" s="947"/>
      <c r="R190" s="947"/>
      <c r="S190" s="947"/>
      <c r="T190" s="947"/>
      <c r="U190" s="947"/>
      <c r="V190" s="947"/>
      <c r="W190" s="947"/>
      <c r="X190" s="947"/>
      <c r="Y190" s="947"/>
      <c r="Z190" s="947"/>
      <c r="AA190" s="947"/>
      <c r="AB190" s="947"/>
      <c r="AC190" s="947"/>
      <c r="AD190" s="947"/>
      <c r="AE190" s="947"/>
      <c r="AF190" s="947"/>
      <c r="AG190" s="947"/>
      <c r="AH190" s="947"/>
      <c r="AI190" s="947"/>
      <c r="AJ190" s="947"/>
    </row>
    <row r="191" spans="1:36" ht="15">
      <c r="A191" s="947"/>
      <c r="B191" s="947"/>
      <c r="C191" s="947"/>
      <c r="D191" s="947"/>
      <c r="E191" s="947"/>
      <c r="F191" s="947"/>
      <c r="G191" s="947"/>
      <c r="H191" s="947"/>
      <c r="I191" s="947"/>
      <c r="J191" s="947"/>
      <c r="K191" s="947"/>
      <c r="L191" s="947"/>
      <c r="M191" s="947"/>
      <c r="N191" s="947"/>
      <c r="O191" s="947"/>
      <c r="P191" s="947"/>
      <c r="Q191" s="947"/>
      <c r="R191" s="947"/>
      <c r="S191" s="947"/>
      <c r="T191" s="947"/>
      <c r="U191" s="947"/>
      <c r="V191" s="947"/>
      <c r="W191" s="947"/>
      <c r="X191" s="947"/>
      <c r="Y191" s="947"/>
      <c r="Z191" s="947"/>
      <c r="AA191" s="947"/>
      <c r="AB191" s="947"/>
      <c r="AC191" s="947"/>
      <c r="AD191" s="947"/>
      <c r="AE191" s="947"/>
      <c r="AF191" s="947"/>
      <c r="AG191" s="947"/>
      <c r="AH191" s="947"/>
      <c r="AI191" s="947"/>
      <c r="AJ191" s="947"/>
    </row>
    <row r="192" spans="1:36" ht="15">
      <c r="A192" s="947"/>
      <c r="B192" s="947"/>
      <c r="C192" s="947"/>
      <c r="D192" s="947"/>
      <c r="E192" s="947"/>
      <c r="F192" s="947"/>
      <c r="G192" s="947"/>
      <c r="H192" s="947"/>
      <c r="I192" s="947"/>
      <c r="J192" s="947"/>
      <c r="K192" s="947"/>
      <c r="L192" s="947"/>
      <c r="M192" s="947"/>
      <c r="N192" s="947"/>
      <c r="O192" s="947"/>
      <c r="P192" s="947"/>
      <c r="Q192" s="947"/>
      <c r="R192" s="947"/>
      <c r="S192" s="947"/>
      <c r="T192" s="947"/>
      <c r="U192" s="947"/>
      <c r="V192" s="947"/>
      <c r="W192" s="947"/>
      <c r="X192" s="947"/>
      <c r="Y192" s="947"/>
      <c r="Z192" s="947"/>
      <c r="AA192" s="947"/>
      <c r="AB192" s="947"/>
      <c r="AC192" s="947"/>
      <c r="AD192" s="947"/>
      <c r="AE192" s="947"/>
      <c r="AF192" s="947"/>
      <c r="AG192" s="947"/>
      <c r="AH192" s="947"/>
      <c r="AI192" s="947"/>
      <c r="AJ192" s="947"/>
    </row>
    <row r="193" spans="1:36" ht="15">
      <c r="A193" s="947"/>
      <c r="B193" s="947"/>
      <c r="C193" s="947"/>
      <c r="D193" s="947"/>
      <c r="E193" s="947"/>
      <c r="F193" s="947"/>
      <c r="G193" s="947"/>
      <c r="H193" s="947"/>
      <c r="I193" s="947"/>
      <c r="J193" s="947"/>
      <c r="K193" s="947"/>
      <c r="L193" s="947"/>
      <c r="M193" s="947"/>
      <c r="N193" s="947"/>
      <c r="O193" s="947"/>
      <c r="P193" s="947"/>
      <c r="Q193" s="947"/>
      <c r="R193" s="947"/>
      <c r="S193" s="947"/>
      <c r="T193" s="947"/>
      <c r="U193" s="947"/>
      <c r="V193" s="947"/>
      <c r="W193" s="947"/>
      <c r="X193" s="947"/>
      <c r="Y193" s="947"/>
      <c r="Z193" s="947"/>
      <c r="AA193" s="947"/>
      <c r="AB193" s="947"/>
      <c r="AC193" s="947"/>
      <c r="AD193" s="947"/>
      <c r="AE193" s="947"/>
      <c r="AF193" s="947"/>
      <c r="AG193" s="947"/>
      <c r="AH193" s="947"/>
      <c r="AI193" s="947"/>
      <c r="AJ193" s="947"/>
    </row>
    <row r="194" spans="1:36" ht="15">
      <c r="A194" s="947"/>
      <c r="B194" s="947"/>
      <c r="C194" s="947"/>
      <c r="D194" s="947"/>
      <c r="E194" s="947"/>
      <c r="F194" s="947"/>
      <c r="G194" s="947"/>
      <c r="H194" s="947"/>
      <c r="I194" s="947"/>
      <c r="J194" s="947"/>
      <c r="K194" s="947"/>
      <c r="L194" s="947"/>
      <c r="M194" s="947"/>
      <c r="N194" s="947"/>
      <c r="O194" s="947"/>
      <c r="P194" s="947"/>
      <c r="Q194" s="947"/>
      <c r="R194" s="947"/>
      <c r="S194" s="947"/>
      <c r="T194" s="947"/>
      <c r="U194" s="947"/>
      <c r="V194" s="947"/>
      <c r="W194" s="947"/>
      <c r="X194" s="947"/>
      <c r="Y194" s="947"/>
      <c r="Z194" s="947"/>
      <c r="AA194" s="947"/>
      <c r="AB194" s="947"/>
      <c r="AC194" s="947"/>
      <c r="AD194" s="947"/>
      <c r="AE194" s="947"/>
      <c r="AF194" s="947"/>
      <c r="AG194" s="947"/>
      <c r="AH194" s="947"/>
      <c r="AI194" s="947"/>
      <c r="AJ194" s="947"/>
    </row>
    <row r="195" spans="1:36" ht="15">
      <c r="A195" s="947"/>
      <c r="B195" s="947"/>
      <c r="C195" s="947"/>
      <c r="D195" s="947"/>
      <c r="E195" s="947"/>
      <c r="F195" s="947"/>
      <c r="G195" s="947"/>
      <c r="H195" s="947"/>
      <c r="I195" s="947"/>
      <c r="J195" s="947"/>
      <c r="K195" s="947"/>
      <c r="L195" s="947"/>
      <c r="M195" s="947"/>
      <c r="N195" s="947"/>
      <c r="O195" s="947"/>
      <c r="P195" s="947"/>
      <c r="Q195" s="947"/>
      <c r="R195" s="947"/>
      <c r="S195" s="947"/>
      <c r="T195" s="947"/>
      <c r="U195" s="947"/>
      <c r="V195" s="947"/>
      <c r="W195" s="947"/>
      <c r="X195" s="947"/>
      <c r="Y195" s="947"/>
      <c r="Z195" s="947"/>
      <c r="AA195" s="947"/>
      <c r="AB195" s="947"/>
      <c r="AC195" s="947"/>
      <c r="AD195" s="947"/>
      <c r="AE195" s="947"/>
      <c r="AF195" s="947"/>
      <c r="AG195" s="947"/>
      <c r="AH195" s="947"/>
      <c r="AI195" s="947"/>
      <c r="AJ195" s="947"/>
    </row>
    <row r="196" spans="1:36" ht="15">
      <c r="A196" s="947"/>
      <c r="B196" s="947"/>
      <c r="C196" s="947"/>
      <c r="D196" s="947"/>
      <c r="E196" s="947"/>
      <c r="F196" s="947"/>
      <c r="G196" s="947"/>
      <c r="H196" s="947"/>
      <c r="I196" s="947"/>
      <c r="J196" s="947"/>
      <c r="K196" s="947"/>
      <c r="L196" s="947"/>
      <c r="M196" s="947"/>
      <c r="N196" s="947"/>
      <c r="O196" s="947"/>
      <c r="P196" s="947"/>
      <c r="Q196" s="947"/>
      <c r="R196" s="947"/>
      <c r="S196" s="947"/>
      <c r="T196" s="947"/>
      <c r="U196" s="947"/>
      <c r="V196" s="947"/>
      <c r="W196" s="947"/>
      <c r="X196" s="947"/>
      <c r="Y196" s="947"/>
      <c r="Z196" s="947"/>
      <c r="AA196" s="947"/>
      <c r="AB196" s="947"/>
      <c r="AC196" s="947"/>
      <c r="AD196" s="947"/>
      <c r="AE196" s="947"/>
      <c r="AF196" s="947"/>
      <c r="AG196" s="947"/>
      <c r="AH196" s="947"/>
      <c r="AI196" s="947"/>
      <c r="AJ196" s="947"/>
    </row>
    <row r="197" spans="1:36" ht="15">
      <c r="A197" s="947"/>
      <c r="B197" s="947"/>
      <c r="C197" s="947"/>
      <c r="D197" s="947"/>
      <c r="E197" s="947"/>
      <c r="F197" s="947"/>
      <c r="G197" s="947"/>
      <c r="H197" s="947"/>
      <c r="I197" s="947"/>
      <c r="J197" s="947"/>
      <c r="K197" s="947"/>
      <c r="L197" s="947"/>
      <c r="M197" s="947"/>
      <c r="N197" s="947"/>
      <c r="O197" s="947"/>
      <c r="P197" s="947"/>
      <c r="Q197" s="947"/>
      <c r="R197" s="947"/>
      <c r="S197" s="947"/>
      <c r="T197" s="947"/>
      <c r="U197" s="947"/>
      <c r="V197" s="947"/>
      <c r="W197" s="947"/>
      <c r="X197" s="947"/>
      <c r="Y197" s="947"/>
      <c r="Z197" s="947"/>
      <c r="AA197" s="947"/>
      <c r="AB197" s="947"/>
      <c r="AC197" s="947"/>
      <c r="AD197" s="947"/>
      <c r="AE197" s="947"/>
      <c r="AF197" s="947"/>
      <c r="AG197" s="947"/>
      <c r="AH197" s="947"/>
      <c r="AI197" s="947"/>
      <c r="AJ197" s="947"/>
    </row>
    <row r="198" spans="1:36" ht="15">
      <c r="A198" s="947"/>
      <c r="B198" s="947"/>
      <c r="C198" s="947"/>
      <c r="D198" s="947"/>
      <c r="E198" s="947"/>
      <c r="F198" s="947"/>
      <c r="G198" s="947"/>
      <c r="H198" s="947"/>
      <c r="I198" s="947"/>
      <c r="J198" s="947"/>
      <c r="K198" s="947"/>
      <c r="L198" s="947"/>
      <c r="M198" s="947"/>
      <c r="N198" s="947"/>
      <c r="O198" s="947"/>
      <c r="P198" s="947"/>
      <c r="Q198" s="947"/>
      <c r="R198" s="947"/>
      <c r="S198" s="947"/>
      <c r="T198" s="947"/>
      <c r="U198" s="947"/>
      <c r="V198" s="947"/>
      <c r="W198" s="947"/>
      <c r="X198" s="947"/>
      <c r="Y198" s="947"/>
      <c r="Z198" s="947"/>
      <c r="AA198" s="947"/>
      <c r="AB198" s="947"/>
      <c r="AC198" s="947"/>
      <c r="AD198" s="947"/>
      <c r="AE198" s="947"/>
      <c r="AF198" s="947"/>
      <c r="AG198" s="947"/>
      <c r="AH198" s="947"/>
      <c r="AI198" s="947"/>
      <c r="AJ198" s="947"/>
    </row>
    <row r="199" spans="1:36" ht="15">
      <c r="A199" s="947"/>
      <c r="B199" s="947"/>
      <c r="C199" s="947"/>
      <c r="D199" s="947"/>
      <c r="E199" s="947"/>
      <c r="F199" s="947"/>
      <c r="G199" s="947"/>
      <c r="H199" s="947"/>
      <c r="I199" s="947"/>
      <c r="J199" s="947"/>
      <c r="K199" s="947"/>
      <c r="L199" s="947"/>
      <c r="M199" s="947"/>
      <c r="N199" s="947"/>
      <c r="O199" s="947"/>
      <c r="P199" s="947"/>
      <c r="Q199" s="947"/>
      <c r="R199" s="947"/>
      <c r="S199" s="947"/>
      <c r="T199" s="947"/>
      <c r="U199" s="947"/>
      <c r="V199" s="947"/>
      <c r="W199" s="947"/>
      <c r="X199" s="947"/>
      <c r="Y199" s="947"/>
      <c r="Z199" s="947"/>
      <c r="AA199" s="947"/>
      <c r="AB199" s="947"/>
      <c r="AC199" s="947"/>
      <c r="AD199" s="947"/>
      <c r="AE199" s="947"/>
      <c r="AF199" s="947"/>
      <c r="AG199" s="947"/>
      <c r="AH199" s="947"/>
      <c r="AI199" s="947"/>
      <c r="AJ199" s="947"/>
    </row>
    <row r="200" spans="1:36" ht="15">
      <c r="A200" s="947"/>
      <c r="B200" s="947"/>
      <c r="C200" s="947"/>
      <c r="D200" s="947"/>
      <c r="E200" s="947"/>
      <c r="F200" s="947"/>
      <c r="G200" s="947"/>
      <c r="H200" s="947"/>
      <c r="I200" s="947"/>
      <c r="J200" s="947"/>
      <c r="K200" s="947"/>
      <c r="L200" s="947"/>
      <c r="M200" s="947"/>
      <c r="N200" s="947"/>
      <c r="O200" s="947"/>
      <c r="P200" s="947"/>
      <c r="Q200" s="947"/>
      <c r="R200" s="947"/>
      <c r="S200" s="947"/>
      <c r="T200" s="947"/>
      <c r="U200" s="947"/>
      <c r="V200" s="947"/>
      <c r="W200" s="947"/>
      <c r="X200" s="947"/>
      <c r="Y200" s="947"/>
      <c r="Z200" s="947"/>
      <c r="AA200" s="947"/>
      <c r="AB200" s="947"/>
      <c r="AC200" s="947"/>
      <c r="AD200" s="947"/>
      <c r="AE200" s="947"/>
      <c r="AF200" s="947"/>
      <c r="AG200" s="947"/>
      <c r="AH200" s="947"/>
      <c r="AI200" s="947"/>
      <c r="AJ200" s="947"/>
    </row>
    <row r="201" spans="1:36" ht="15">
      <c r="A201" s="947"/>
      <c r="B201" s="947"/>
      <c r="C201" s="947"/>
      <c r="D201" s="947"/>
      <c r="E201" s="947"/>
      <c r="F201" s="947"/>
      <c r="G201" s="947"/>
      <c r="H201" s="947"/>
      <c r="I201" s="947"/>
      <c r="J201" s="947"/>
      <c r="K201" s="947"/>
      <c r="L201" s="947"/>
      <c r="M201" s="947"/>
      <c r="N201" s="947"/>
      <c r="O201" s="947"/>
      <c r="P201" s="947"/>
      <c r="Q201" s="947"/>
      <c r="R201" s="947"/>
      <c r="S201" s="947"/>
      <c r="T201" s="947"/>
      <c r="U201" s="947"/>
      <c r="V201" s="947"/>
      <c r="W201" s="947"/>
      <c r="X201" s="947"/>
      <c r="Y201" s="947"/>
      <c r="Z201" s="947"/>
      <c r="AA201" s="947"/>
      <c r="AB201" s="947"/>
      <c r="AC201" s="947"/>
      <c r="AD201" s="947"/>
      <c r="AE201" s="947"/>
      <c r="AF201" s="947"/>
      <c r="AG201" s="947"/>
      <c r="AH201" s="947"/>
      <c r="AI201" s="947"/>
      <c r="AJ201" s="947"/>
    </row>
    <row r="202" spans="1:36" ht="15">
      <c r="A202" s="947"/>
      <c r="B202" s="947"/>
      <c r="C202" s="947"/>
      <c r="D202" s="947"/>
      <c r="E202" s="947"/>
      <c r="F202" s="947"/>
      <c r="G202" s="947"/>
      <c r="H202" s="947"/>
      <c r="I202" s="947"/>
      <c r="J202" s="947"/>
      <c r="K202" s="947"/>
      <c r="L202" s="947"/>
      <c r="M202" s="947"/>
      <c r="N202" s="947"/>
      <c r="O202" s="947"/>
      <c r="P202" s="947"/>
      <c r="Q202" s="947"/>
      <c r="R202" s="947"/>
      <c r="S202" s="947"/>
      <c r="T202" s="947"/>
      <c r="U202" s="947"/>
      <c r="V202" s="947"/>
      <c r="W202" s="947"/>
      <c r="X202" s="947"/>
      <c r="Y202" s="947"/>
      <c r="Z202" s="947"/>
      <c r="AA202" s="947"/>
      <c r="AB202" s="947"/>
      <c r="AC202" s="947"/>
      <c r="AD202" s="947"/>
      <c r="AE202" s="947"/>
      <c r="AF202" s="947"/>
      <c r="AG202" s="947"/>
      <c r="AH202" s="947"/>
      <c r="AI202" s="947"/>
      <c r="AJ202" s="947"/>
    </row>
    <row r="203" spans="1:36" ht="15">
      <c r="A203" s="947"/>
      <c r="B203" s="947"/>
      <c r="C203" s="947"/>
      <c r="D203" s="947"/>
      <c r="E203" s="947"/>
      <c r="F203" s="947"/>
      <c r="G203" s="947"/>
      <c r="H203" s="947"/>
      <c r="I203" s="947"/>
      <c r="J203" s="947"/>
      <c r="K203" s="947"/>
      <c r="L203" s="947"/>
      <c r="M203" s="947"/>
      <c r="N203" s="947"/>
      <c r="O203" s="947"/>
      <c r="P203" s="947"/>
      <c r="Q203" s="947"/>
      <c r="R203" s="947"/>
      <c r="S203" s="947"/>
      <c r="T203" s="947"/>
      <c r="U203" s="947"/>
      <c r="V203" s="947"/>
      <c r="W203" s="947"/>
      <c r="X203" s="947"/>
      <c r="Y203" s="947"/>
      <c r="Z203" s="947"/>
      <c r="AA203" s="947"/>
      <c r="AB203" s="947"/>
      <c r="AC203" s="947"/>
      <c r="AD203" s="947"/>
      <c r="AE203" s="947"/>
      <c r="AF203" s="947"/>
      <c r="AG203" s="947"/>
      <c r="AH203" s="947"/>
      <c r="AI203" s="947"/>
      <c r="AJ203" s="947"/>
    </row>
    <row r="204" spans="1:36" ht="15">
      <c r="A204" s="947"/>
      <c r="B204" s="947"/>
      <c r="C204" s="947"/>
      <c r="D204" s="947"/>
      <c r="E204" s="947"/>
      <c r="F204" s="947"/>
      <c r="G204" s="947"/>
      <c r="H204" s="947"/>
      <c r="I204" s="947"/>
      <c r="J204" s="947"/>
      <c r="K204" s="947"/>
      <c r="L204" s="947"/>
      <c r="M204" s="947"/>
      <c r="N204" s="947"/>
      <c r="O204" s="947"/>
      <c r="P204" s="947"/>
      <c r="Q204" s="947"/>
      <c r="R204" s="947"/>
      <c r="S204" s="947"/>
      <c r="T204" s="947"/>
      <c r="U204" s="947"/>
      <c r="V204" s="947"/>
      <c r="W204" s="947"/>
      <c r="X204" s="947"/>
      <c r="Y204" s="947"/>
      <c r="Z204" s="947"/>
      <c r="AA204" s="947"/>
      <c r="AB204" s="947"/>
      <c r="AC204" s="947"/>
      <c r="AD204" s="947"/>
      <c r="AE204" s="947"/>
      <c r="AF204" s="947"/>
      <c r="AG204" s="947"/>
      <c r="AH204" s="947"/>
      <c r="AI204" s="947"/>
      <c r="AJ204" s="947"/>
    </row>
    <row r="205" spans="1:36" ht="15">
      <c r="A205" s="947"/>
      <c r="B205" s="947"/>
      <c r="C205" s="947"/>
      <c r="D205" s="947"/>
      <c r="E205" s="947"/>
      <c r="F205" s="947"/>
      <c r="G205" s="947"/>
      <c r="H205" s="947"/>
      <c r="I205" s="947"/>
      <c r="J205" s="947"/>
      <c r="K205" s="947"/>
      <c r="L205" s="947"/>
      <c r="M205" s="947"/>
      <c r="N205" s="947"/>
      <c r="O205" s="947"/>
      <c r="P205" s="947"/>
      <c r="Q205" s="947"/>
      <c r="R205" s="947"/>
      <c r="S205" s="947"/>
      <c r="T205" s="947"/>
      <c r="U205" s="947"/>
      <c r="V205" s="947"/>
      <c r="W205" s="947"/>
      <c r="X205" s="947"/>
      <c r="Y205" s="947"/>
      <c r="Z205" s="947"/>
      <c r="AA205" s="947"/>
      <c r="AB205" s="947"/>
      <c r="AC205" s="947"/>
      <c r="AD205" s="947"/>
      <c r="AE205" s="947"/>
      <c r="AF205" s="947"/>
      <c r="AG205" s="947"/>
      <c r="AH205" s="947"/>
      <c r="AI205" s="947"/>
      <c r="AJ205" s="947"/>
    </row>
    <row r="206" spans="1:36" ht="15">
      <c r="A206" s="947"/>
      <c r="B206" s="947"/>
      <c r="C206" s="947"/>
      <c r="D206" s="947"/>
      <c r="E206" s="947"/>
      <c r="F206" s="947"/>
      <c r="G206" s="947"/>
      <c r="H206" s="947"/>
      <c r="I206" s="947"/>
      <c r="J206" s="947"/>
      <c r="K206" s="947"/>
      <c r="L206" s="947"/>
      <c r="M206" s="947"/>
      <c r="N206" s="947"/>
      <c r="O206" s="947"/>
      <c r="P206" s="947"/>
      <c r="Q206" s="947"/>
      <c r="R206" s="947"/>
      <c r="S206" s="947"/>
      <c r="T206" s="947"/>
      <c r="U206" s="947"/>
      <c r="V206" s="947"/>
      <c r="W206" s="947"/>
      <c r="X206" s="947"/>
      <c r="Y206" s="947"/>
      <c r="Z206" s="947"/>
      <c r="AA206" s="947"/>
      <c r="AB206" s="947"/>
      <c r="AC206" s="947"/>
      <c r="AD206" s="947"/>
      <c r="AE206" s="947"/>
      <c r="AF206" s="947"/>
      <c r="AG206" s="947"/>
      <c r="AH206" s="947"/>
      <c r="AI206" s="947"/>
      <c r="AJ206" s="947"/>
    </row>
    <row r="207" spans="1:36" ht="15">
      <c r="A207" s="947"/>
      <c r="B207" s="947"/>
      <c r="C207" s="947"/>
      <c r="D207" s="947"/>
      <c r="E207" s="947"/>
      <c r="F207" s="947"/>
      <c r="G207" s="947"/>
      <c r="H207" s="947"/>
      <c r="I207" s="947"/>
      <c r="J207" s="947"/>
      <c r="K207" s="947"/>
      <c r="L207" s="947"/>
      <c r="M207" s="947"/>
      <c r="N207" s="947"/>
      <c r="O207" s="947"/>
      <c r="P207" s="947"/>
      <c r="Q207" s="947"/>
      <c r="R207" s="947"/>
      <c r="S207" s="947"/>
      <c r="T207" s="947"/>
      <c r="U207" s="947"/>
      <c r="V207" s="947"/>
      <c r="W207" s="947"/>
      <c r="X207" s="947"/>
      <c r="Y207" s="947"/>
      <c r="Z207" s="947"/>
      <c r="AA207" s="947"/>
      <c r="AB207" s="947"/>
      <c r="AC207" s="947"/>
      <c r="AD207" s="947"/>
      <c r="AE207" s="947"/>
      <c r="AF207" s="947"/>
      <c r="AG207" s="947"/>
      <c r="AH207" s="947"/>
      <c r="AI207" s="947"/>
      <c r="AJ207" s="947"/>
    </row>
    <row r="208" spans="1:36" ht="15">
      <c r="A208" s="947"/>
      <c r="B208" s="947"/>
      <c r="C208" s="947"/>
      <c r="D208" s="947"/>
      <c r="E208" s="947"/>
      <c r="F208" s="947"/>
      <c r="G208" s="947"/>
      <c r="H208" s="947"/>
      <c r="I208" s="947"/>
      <c r="J208" s="947"/>
      <c r="K208" s="947"/>
      <c r="L208" s="947"/>
      <c r="M208" s="947"/>
      <c r="N208" s="947"/>
      <c r="O208" s="947"/>
      <c r="P208" s="947"/>
      <c r="Q208" s="947"/>
      <c r="R208" s="947"/>
      <c r="S208" s="947"/>
      <c r="T208" s="947"/>
      <c r="U208" s="947"/>
      <c r="V208" s="947"/>
      <c r="W208" s="947"/>
      <c r="X208" s="947"/>
      <c r="Y208" s="947"/>
      <c r="Z208" s="947"/>
      <c r="AA208" s="947"/>
      <c r="AB208" s="947"/>
      <c r="AC208" s="947"/>
      <c r="AD208" s="947"/>
      <c r="AE208" s="947"/>
      <c r="AF208" s="947"/>
      <c r="AG208" s="947"/>
      <c r="AH208" s="947"/>
      <c r="AI208" s="947"/>
      <c r="AJ208" s="947"/>
    </row>
    <row r="209" spans="1:36" ht="15">
      <c r="A209" s="947"/>
      <c r="B209" s="947"/>
      <c r="C209" s="947"/>
      <c r="D209" s="947"/>
      <c r="E209" s="947"/>
      <c r="F209" s="947"/>
      <c r="G209" s="947"/>
      <c r="H209" s="947"/>
      <c r="I209" s="947"/>
      <c r="J209" s="947"/>
      <c r="K209" s="947"/>
      <c r="L209" s="947"/>
      <c r="M209" s="947"/>
      <c r="N209" s="947"/>
      <c r="O209" s="947"/>
      <c r="P209" s="947"/>
      <c r="Q209" s="947"/>
      <c r="R209" s="947"/>
      <c r="S209" s="947"/>
      <c r="T209" s="947"/>
      <c r="U209" s="947"/>
      <c r="V209" s="947"/>
      <c r="W209" s="947"/>
      <c r="X209" s="947"/>
      <c r="Y209" s="947"/>
      <c r="Z209" s="947"/>
      <c r="AA209" s="947"/>
      <c r="AB209" s="947"/>
      <c r="AC209" s="947"/>
      <c r="AD209" s="947"/>
      <c r="AE209" s="947"/>
      <c r="AF209" s="947"/>
      <c r="AG209" s="947"/>
      <c r="AH209" s="947"/>
      <c r="AI209" s="947"/>
      <c r="AJ209" s="947"/>
    </row>
    <row r="210" spans="1:36" ht="15">
      <c r="A210" s="947"/>
      <c r="B210" s="947"/>
      <c r="C210" s="947"/>
      <c r="D210" s="947"/>
      <c r="E210" s="947"/>
      <c r="F210" s="947"/>
      <c r="G210" s="947"/>
      <c r="H210" s="947"/>
      <c r="I210" s="947"/>
      <c r="J210" s="947"/>
      <c r="K210" s="947"/>
      <c r="L210" s="947"/>
      <c r="M210" s="947"/>
      <c r="N210" s="947"/>
      <c r="O210" s="947"/>
      <c r="P210" s="947"/>
      <c r="Q210" s="947"/>
      <c r="R210" s="947"/>
      <c r="S210" s="947"/>
      <c r="T210" s="947"/>
      <c r="U210" s="947"/>
      <c r="V210" s="947"/>
      <c r="W210" s="947"/>
      <c r="X210" s="947"/>
      <c r="Y210" s="947"/>
      <c r="Z210" s="947"/>
      <c r="AA210" s="947"/>
      <c r="AB210" s="947"/>
      <c r="AC210" s="947"/>
      <c r="AD210" s="947"/>
      <c r="AE210" s="947"/>
      <c r="AF210" s="947"/>
      <c r="AG210" s="947"/>
      <c r="AH210" s="947"/>
      <c r="AI210" s="947"/>
      <c r="AJ210" s="947"/>
    </row>
    <row r="211" spans="1:36" ht="15">
      <c r="A211" s="947"/>
      <c r="B211" s="947"/>
      <c r="C211" s="947"/>
      <c r="D211" s="947"/>
      <c r="E211" s="947"/>
      <c r="F211" s="947"/>
      <c r="G211" s="947"/>
      <c r="H211" s="947"/>
      <c r="I211" s="947"/>
      <c r="J211" s="947"/>
      <c r="K211" s="947"/>
      <c r="L211" s="947"/>
      <c r="M211" s="947"/>
      <c r="N211" s="947"/>
      <c r="O211" s="947"/>
      <c r="P211" s="947"/>
      <c r="Q211" s="947"/>
      <c r="R211" s="947"/>
      <c r="S211" s="947"/>
      <c r="T211" s="947"/>
      <c r="U211" s="947"/>
      <c r="V211" s="947"/>
      <c r="W211" s="947"/>
      <c r="X211" s="947"/>
      <c r="Y211" s="947"/>
      <c r="Z211" s="947"/>
      <c r="AA211" s="947"/>
      <c r="AB211" s="947"/>
      <c r="AC211" s="947"/>
      <c r="AD211" s="947"/>
      <c r="AE211" s="947"/>
      <c r="AF211" s="947"/>
      <c r="AG211" s="947"/>
      <c r="AH211" s="947"/>
      <c r="AI211" s="947"/>
      <c r="AJ211" s="947"/>
    </row>
    <row r="212" spans="1:36" ht="15">
      <c r="A212" s="947"/>
      <c r="B212" s="947"/>
      <c r="C212" s="947"/>
      <c r="D212" s="947"/>
      <c r="E212" s="947"/>
      <c r="F212" s="947"/>
      <c r="G212" s="947"/>
      <c r="H212" s="947"/>
      <c r="I212" s="947"/>
      <c r="J212" s="947"/>
      <c r="K212" s="947"/>
      <c r="L212" s="947"/>
      <c r="M212" s="947"/>
      <c r="N212" s="947"/>
      <c r="O212" s="947"/>
      <c r="P212" s="947"/>
      <c r="Q212" s="947"/>
      <c r="R212" s="947"/>
      <c r="S212" s="947"/>
      <c r="T212" s="947"/>
      <c r="U212" s="947"/>
      <c r="V212" s="947"/>
      <c r="W212" s="947"/>
      <c r="X212" s="947"/>
      <c r="Y212" s="947"/>
      <c r="Z212" s="947"/>
      <c r="AA212" s="947"/>
      <c r="AB212" s="947"/>
      <c r="AC212" s="947"/>
      <c r="AD212" s="947"/>
      <c r="AE212" s="947"/>
      <c r="AF212" s="947"/>
      <c r="AG212" s="947"/>
      <c r="AH212" s="947"/>
      <c r="AI212" s="947"/>
      <c r="AJ212" s="947"/>
    </row>
    <row r="213" spans="1:36" ht="15">
      <c r="A213" s="947"/>
      <c r="B213" s="947"/>
      <c r="C213" s="947"/>
      <c r="D213" s="947"/>
      <c r="E213" s="947"/>
      <c r="F213" s="947"/>
      <c r="G213" s="947"/>
      <c r="H213" s="947"/>
      <c r="I213" s="947"/>
      <c r="J213" s="947"/>
      <c r="K213" s="947"/>
      <c r="L213" s="947"/>
      <c r="M213" s="947"/>
      <c r="N213" s="947"/>
      <c r="O213" s="947"/>
      <c r="P213" s="947"/>
      <c r="Q213" s="947"/>
      <c r="R213" s="947"/>
      <c r="S213" s="947"/>
      <c r="T213" s="947"/>
      <c r="U213" s="947"/>
      <c r="V213" s="947"/>
      <c r="W213" s="947"/>
      <c r="X213" s="947"/>
      <c r="Y213" s="947"/>
      <c r="Z213" s="947"/>
      <c r="AA213" s="947"/>
      <c r="AB213" s="947"/>
      <c r="AC213" s="947"/>
      <c r="AD213" s="947"/>
      <c r="AE213" s="947"/>
      <c r="AF213" s="947"/>
      <c r="AG213" s="947"/>
      <c r="AH213" s="947"/>
      <c r="AI213" s="947"/>
      <c r="AJ213" s="947"/>
    </row>
    <row r="214" spans="1:36" ht="15">
      <c r="A214" s="947"/>
      <c r="B214" s="947"/>
      <c r="C214" s="947"/>
      <c r="D214" s="947"/>
      <c r="E214" s="947"/>
      <c r="F214" s="947"/>
      <c r="G214" s="947"/>
      <c r="H214" s="947"/>
      <c r="I214" s="947"/>
      <c r="J214" s="947"/>
      <c r="K214" s="947"/>
      <c r="L214" s="947"/>
      <c r="M214" s="947"/>
      <c r="N214" s="947"/>
      <c r="O214" s="947"/>
      <c r="P214" s="947"/>
      <c r="Q214" s="947"/>
      <c r="R214" s="947"/>
      <c r="S214" s="947"/>
      <c r="T214" s="947"/>
      <c r="U214" s="947"/>
      <c r="V214" s="947"/>
      <c r="W214" s="947"/>
      <c r="X214" s="947"/>
      <c r="Y214" s="947"/>
      <c r="Z214" s="947"/>
      <c r="AA214" s="947"/>
      <c r="AB214" s="947"/>
      <c r="AC214" s="947"/>
      <c r="AD214" s="947"/>
      <c r="AE214" s="947"/>
      <c r="AF214" s="947"/>
      <c r="AG214" s="947"/>
      <c r="AH214" s="947"/>
      <c r="AI214" s="947"/>
      <c r="AJ214" s="947"/>
    </row>
    <row r="215" spans="1:36" ht="15">
      <c r="A215" s="947"/>
      <c r="B215" s="947"/>
      <c r="C215" s="947"/>
      <c r="D215" s="947"/>
      <c r="E215" s="947"/>
      <c r="F215" s="947"/>
      <c r="G215" s="947"/>
      <c r="H215" s="947"/>
      <c r="I215" s="947"/>
      <c r="J215" s="947"/>
      <c r="K215" s="947"/>
      <c r="L215" s="947"/>
      <c r="M215" s="947"/>
      <c r="N215" s="947"/>
      <c r="O215" s="947"/>
      <c r="P215" s="947"/>
      <c r="Q215" s="947"/>
      <c r="R215" s="947"/>
      <c r="S215" s="947"/>
      <c r="T215" s="947"/>
      <c r="U215" s="947"/>
      <c r="V215" s="947"/>
      <c r="W215" s="947"/>
      <c r="X215" s="947"/>
      <c r="Y215" s="947"/>
      <c r="Z215" s="947"/>
      <c r="AA215" s="947"/>
      <c r="AB215" s="947"/>
      <c r="AC215" s="947"/>
      <c r="AD215" s="947"/>
      <c r="AE215" s="947"/>
      <c r="AF215" s="947"/>
      <c r="AG215" s="947"/>
      <c r="AH215" s="947"/>
      <c r="AI215" s="947"/>
      <c r="AJ215" s="947"/>
    </row>
    <row r="216" spans="1:36" ht="15">
      <c r="A216" s="947"/>
      <c r="B216" s="947"/>
      <c r="C216" s="947"/>
      <c r="D216" s="947"/>
      <c r="E216" s="947"/>
      <c r="F216" s="947"/>
      <c r="G216" s="947"/>
      <c r="H216" s="947"/>
      <c r="I216" s="947"/>
      <c r="J216" s="947"/>
      <c r="K216" s="947"/>
      <c r="L216" s="947"/>
      <c r="M216" s="947"/>
      <c r="N216" s="947"/>
      <c r="O216" s="947"/>
      <c r="P216" s="947"/>
      <c r="Q216" s="947"/>
      <c r="R216" s="947"/>
      <c r="S216" s="947"/>
      <c r="T216" s="947"/>
      <c r="U216" s="947"/>
      <c r="V216" s="947"/>
      <c r="W216" s="947"/>
      <c r="X216" s="947"/>
      <c r="Y216" s="947"/>
      <c r="Z216" s="947"/>
      <c r="AA216" s="947"/>
      <c r="AB216" s="947"/>
      <c r="AC216" s="947"/>
      <c r="AD216" s="947"/>
      <c r="AE216" s="947"/>
      <c r="AF216" s="947"/>
      <c r="AG216" s="947"/>
      <c r="AH216" s="947"/>
      <c r="AI216" s="947"/>
      <c r="AJ216" s="947"/>
    </row>
    <row r="217" spans="1:36" ht="15">
      <c r="A217" s="947"/>
      <c r="B217" s="947"/>
      <c r="C217" s="947"/>
      <c r="D217" s="947"/>
      <c r="E217" s="947"/>
      <c r="F217" s="947"/>
      <c r="G217" s="947"/>
      <c r="H217" s="947"/>
      <c r="I217" s="947"/>
      <c r="J217" s="947"/>
      <c r="K217" s="947"/>
      <c r="L217" s="947"/>
      <c r="M217" s="947"/>
      <c r="N217" s="947"/>
      <c r="O217" s="947"/>
      <c r="P217" s="947"/>
      <c r="Q217" s="947"/>
      <c r="R217" s="947"/>
      <c r="S217" s="947"/>
      <c r="T217" s="947"/>
      <c r="U217" s="947"/>
      <c r="V217" s="947"/>
      <c r="W217" s="947"/>
      <c r="X217" s="947"/>
      <c r="Y217" s="947"/>
      <c r="Z217" s="947"/>
      <c r="AA217" s="947"/>
      <c r="AB217" s="947"/>
      <c r="AC217" s="947"/>
      <c r="AD217" s="947"/>
      <c r="AE217" s="947"/>
      <c r="AF217" s="947"/>
      <c r="AG217" s="947"/>
      <c r="AH217" s="947"/>
      <c r="AI217" s="947"/>
      <c r="AJ217" s="947"/>
    </row>
    <row r="218" spans="1:36" ht="15">
      <c r="A218" s="947"/>
      <c r="B218" s="947"/>
      <c r="C218" s="947"/>
      <c r="D218" s="947"/>
      <c r="E218" s="947"/>
      <c r="F218" s="947"/>
      <c r="G218" s="947"/>
      <c r="H218" s="947"/>
      <c r="I218" s="947"/>
      <c r="J218" s="947"/>
      <c r="K218" s="947"/>
      <c r="L218" s="947"/>
      <c r="M218" s="947"/>
      <c r="N218" s="947"/>
      <c r="O218" s="947"/>
      <c r="P218" s="947"/>
      <c r="Q218" s="947"/>
      <c r="R218" s="947"/>
      <c r="S218" s="947"/>
      <c r="T218" s="947"/>
      <c r="U218" s="947"/>
      <c r="V218" s="947"/>
      <c r="W218" s="947"/>
      <c r="X218" s="947"/>
      <c r="Y218" s="947"/>
      <c r="Z218" s="947"/>
      <c r="AA218" s="947"/>
      <c r="AB218" s="947"/>
      <c r="AC218" s="947"/>
      <c r="AD218" s="947"/>
      <c r="AE218" s="947"/>
      <c r="AF218" s="947"/>
      <c r="AG218" s="947"/>
      <c r="AH218" s="947"/>
      <c r="AI218" s="947"/>
      <c r="AJ218" s="947"/>
    </row>
    <row r="219" spans="1:36" ht="15">
      <c r="A219" s="947"/>
      <c r="B219" s="947"/>
      <c r="C219" s="947"/>
      <c r="D219" s="947"/>
      <c r="E219" s="947"/>
      <c r="F219" s="947"/>
      <c r="G219" s="947"/>
      <c r="H219" s="947"/>
      <c r="I219" s="947"/>
      <c r="J219" s="947"/>
      <c r="K219" s="947"/>
      <c r="L219" s="947"/>
      <c r="M219" s="947"/>
      <c r="N219" s="947"/>
      <c r="O219" s="947"/>
      <c r="P219" s="947"/>
      <c r="Q219" s="947"/>
      <c r="R219" s="947"/>
      <c r="S219" s="947"/>
      <c r="T219" s="947"/>
      <c r="U219" s="947"/>
      <c r="V219" s="947"/>
      <c r="W219" s="947"/>
      <c r="X219" s="947"/>
      <c r="Y219" s="947"/>
      <c r="Z219" s="947"/>
      <c r="AA219" s="947"/>
      <c r="AB219" s="947"/>
      <c r="AC219" s="947"/>
      <c r="AD219" s="947"/>
      <c r="AE219" s="947"/>
      <c r="AF219" s="947"/>
      <c r="AG219" s="947"/>
      <c r="AH219" s="947"/>
      <c r="AI219" s="947"/>
      <c r="AJ219" s="947"/>
    </row>
    <row r="220" spans="1:36" ht="15">
      <c r="A220" s="947"/>
      <c r="B220" s="947"/>
      <c r="C220" s="947"/>
      <c r="D220" s="947"/>
      <c r="E220" s="947"/>
      <c r="F220" s="947"/>
      <c r="G220" s="947"/>
      <c r="H220" s="947"/>
      <c r="I220" s="947"/>
      <c r="J220" s="947"/>
      <c r="K220" s="947"/>
      <c r="L220" s="947"/>
      <c r="M220" s="947"/>
      <c r="N220" s="947"/>
      <c r="O220" s="947"/>
      <c r="P220" s="947"/>
      <c r="Q220" s="947"/>
      <c r="R220" s="947"/>
      <c r="S220" s="947"/>
      <c r="T220" s="947"/>
      <c r="U220" s="947"/>
      <c r="V220" s="947"/>
      <c r="W220" s="947"/>
      <c r="X220" s="947"/>
      <c r="Y220" s="947"/>
      <c r="Z220" s="947"/>
      <c r="AA220" s="947"/>
      <c r="AB220" s="947"/>
      <c r="AC220" s="947"/>
      <c r="AD220" s="947"/>
      <c r="AE220" s="947"/>
      <c r="AF220" s="947"/>
      <c r="AG220" s="947"/>
      <c r="AH220" s="947"/>
      <c r="AI220" s="947"/>
      <c r="AJ220" s="947"/>
    </row>
    <row r="221" spans="1:36" ht="15">
      <c r="A221" s="947"/>
      <c r="B221" s="947"/>
      <c r="C221" s="947"/>
      <c r="D221" s="947"/>
      <c r="E221" s="947"/>
      <c r="F221" s="947"/>
      <c r="G221" s="947"/>
      <c r="H221" s="947"/>
      <c r="I221" s="947"/>
      <c r="J221" s="947"/>
      <c r="K221" s="947"/>
      <c r="L221" s="947"/>
      <c r="M221" s="947"/>
      <c r="N221" s="947"/>
      <c r="O221" s="947"/>
      <c r="P221" s="947"/>
      <c r="Q221" s="947"/>
      <c r="R221" s="947"/>
      <c r="S221" s="947"/>
      <c r="T221" s="947"/>
      <c r="U221" s="947"/>
      <c r="V221" s="947"/>
      <c r="W221" s="947"/>
      <c r="X221" s="947"/>
      <c r="Y221" s="947"/>
      <c r="Z221" s="947"/>
      <c r="AA221" s="947"/>
      <c r="AB221" s="947"/>
      <c r="AC221" s="947"/>
      <c r="AD221" s="947"/>
      <c r="AE221" s="947"/>
      <c r="AF221" s="947"/>
      <c r="AG221" s="947"/>
      <c r="AH221" s="947"/>
      <c r="AI221" s="947"/>
      <c r="AJ221" s="947"/>
    </row>
    <row r="222" spans="1:36" ht="15">
      <c r="A222" s="947"/>
      <c r="B222" s="947"/>
      <c r="C222" s="947"/>
      <c r="D222" s="947"/>
      <c r="E222" s="947"/>
      <c r="F222" s="947"/>
      <c r="G222" s="947"/>
      <c r="H222" s="947"/>
      <c r="I222" s="947"/>
      <c r="J222" s="947"/>
      <c r="K222" s="947"/>
      <c r="L222" s="947"/>
      <c r="M222" s="947"/>
      <c r="N222" s="947"/>
      <c r="O222" s="947"/>
      <c r="P222" s="947"/>
      <c r="Q222" s="947"/>
      <c r="R222" s="947"/>
      <c r="S222" s="947"/>
      <c r="T222" s="947"/>
      <c r="U222" s="947"/>
      <c r="V222" s="947"/>
      <c r="W222" s="947"/>
      <c r="X222" s="947"/>
      <c r="Y222" s="947"/>
      <c r="Z222" s="947"/>
      <c r="AA222" s="947"/>
      <c r="AB222" s="947"/>
      <c r="AC222" s="947"/>
      <c r="AD222" s="947"/>
      <c r="AE222" s="947"/>
      <c r="AF222" s="947"/>
      <c r="AG222" s="947"/>
      <c r="AH222" s="947"/>
      <c r="AI222" s="947"/>
      <c r="AJ222" s="947"/>
    </row>
    <row r="223" spans="1:36" ht="15">
      <c r="A223" s="947"/>
      <c r="B223" s="947"/>
      <c r="C223" s="947"/>
      <c r="D223" s="947"/>
      <c r="E223" s="947"/>
      <c r="F223" s="947"/>
      <c r="G223" s="947"/>
      <c r="H223" s="947"/>
      <c r="I223" s="947"/>
      <c r="J223" s="947"/>
      <c r="K223" s="947"/>
      <c r="L223" s="947"/>
      <c r="M223" s="947"/>
      <c r="N223" s="947"/>
      <c r="O223" s="947"/>
      <c r="P223" s="947"/>
      <c r="Q223" s="947"/>
      <c r="R223" s="947"/>
      <c r="S223" s="947"/>
      <c r="T223" s="947"/>
      <c r="U223" s="947"/>
      <c r="V223" s="947"/>
      <c r="W223" s="947"/>
      <c r="X223" s="947"/>
      <c r="Y223" s="947"/>
      <c r="Z223" s="947"/>
      <c r="AA223" s="947"/>
      <c r="AB223" s="947"/>
      <c r="AC223" s="947"/>
      <c r="AD223" s="947"/>
      <c r="AE223" s="947"/>
      <c r="AF223" s="947"/>
      <c r="AG223" s="947"/>
      <c r="AH223" s="947"/>
      <c r="AI223" s="947"/>
      <c r="AJ223" s="947"/>
    </row>
    <row r="224" spans="1:36" ht="15">
      <c r="A224" s="947"/>
      <c r="B224" s="947"/>
      <c r="C224" s="947"/>
      <c r="D224" s="947"/>
      <c r="E224" s="947"/>
      <c r="F224" s="947"/>
      <c r="G224" s="947"/>
      <c r="H224" s="947"/>
      <c r="I224" s="947"/>
      <c r="J224" s="947"/>
      <c r="K224" s="947"/>
      <c r="L224" s="947"/>
      <c r="M224" s="947"/>
      <c r="N224" s="947"/>
      <c r="O224" s="947"/>
      <c r="P224" s="947"/>
      <c r="Q224" s="947"/>
      <c r="R224" s="947"/>
      <c r="S224" s="947"/>
      <c r="T224" s="947"/>
      <c r="U224" s="947"/>
      <c r="V224" s="947"/>
      <c r="W224" s="947"/>
      <c r="X224" s="947"/>
      <c r="Y224" s="947"/>
      <c r="Z224" s="947"/>
      <c r="AA224" s="947"/>
      <c r="AB224" s="947"/>
      <c r="AC224" s="947"/>
      <c r="AD224" s="947"/>
      <c r="AE224" s="947"/>
      <c r="AF224" s="947"/>
      <c r="AG224" s="947"/>
      <c r="AH224" s="947"/>
      <c r="AI224" s="947"/>
      <c r="AJ224" s="947"/>
    </row>
    <row r="225" spans="1:36" ht="15">
      <c r="A225" s="947"/>
      <c r="B225" s="947"/>
      <c r="C225" s="947"/>
      <c r="D225" s="947"/>
      <c r="E225" s="947"/>
      <c r="F225" s="947"/>
      <c r="G225" s="947"/>
      <c r="H225" s="947"/>
      <c r="I225" s="947"/>
      <c r="J225" s="947"/>
      <c r="K225" s="947"/>
      <c r="L225" s="947"/>
      <c r="M225" s="947"/>
      <c r="N225" s="947"/>
      <c r="O225" s="947"/>
      <c r="P225" s="947"/>
      <c r="Q225" s="947"/>
      <c r="R225" s="947"/>
      <c r="S225" s="947"/>
      <c r="T225" s="947"/>
      <c r="U225" s="947"/>
      <c r="V225" s="947"/>
      <c r="W225" s="947"/>
      <c r="X225" s="947"/>
      <c r="Y225" s="947"/>
      <c r="Z225" s="947"/>
      <c r="AA225" s="947"/>
      <c r="AB225" s="947"/>
      <c r="AC225" s="947"/>
      <c r="AD225" s="947"/>
      <c r="AE225" s="947"/>
      <c r="AF225" s="947"/>
      <c r="AG225" s="947"/>
      <c r="AH225" s="947"/>
      <c r="AI225" s="947"/>
      <c r="AJ225" s="947"/>
    </row>
    <row r="226" spans="1:36" ht="15">
      <c r="A226" s="947"/>
      <c r="B226" s="947"/>
      <c r="C226" s="947"/>
      <c r="D226" s="947"/>
      <c r="E226" s="947"/>
      <c r="F226" s="947"/>
      <c r="G226" s="947"/>
      <c r="H226" s="947"/>
      <c r="I226" s="947"/>
      <c r="J226" s="947"/>
      <c r="K226" s="947"/>
      <c r="L226" s="947"/>
      <c r="M226" s="947"/>
      <c r="N226" s="947"/>
      <c r="O226" s="947"/>
      <c r="P226" s="947"/>
      <c r="Q226" s="947"/>
      <c r="R226" s="947"/>
      <c r="S226" s="947"/>
      <c r="T226" s="947"/>
      <c r="U226" s="947"/>
      <c r="V226" s="947"/>
      <c r="W226" s="947"/>
      <c r="X226" s="947"/>
      <c r="Y226" s="947"/>
      <c r="Z226" s="947"/>
      <c r="AA226" s="947"/>
      <c r="AB226" s="947"/>
      <c r="AC226" s="947"/>
      <c r="AD226" s="947"/>
      <c r="AE226" s="947"/>
      <c r="AF226" s="947"/>
      <c r="AG226" s="947"/>
      <c r="AH226" s="947"/>
      <c r="AI226" s="947"/>
      <c r="AJ226" s="947"/>
    </row>
    <row r="227" spans="1:36" ht="15">
      <c r="A227" s="947"/>
      <c r="B227" s="947"/>
      <c r="C227" s="947"/>
      <c r="D227" s="947"/>
      <c r="E227" s="947"/>
      <c r="F227" s="947"/>
      <c r="G227" s="947"/>
      <c r="H227" s="947"/>
      <c r="I227" s="947"/>
      <c r="J227" s="947"/>
      <c r="K227" s="947"/>
      <c r="L227" s="947"/>
      <c r="M227" s="947"/>
      <c r="N227" s="947"/>
      <c r="O227" s="947"/>
      <c r="P227" s="947"/>
      <c r="Q227" s="947"/>
      <c r="R227" s="947"/>
      <c r="S227" s="947"/>
      <c r="T227" s="947"/>
      <c r="U227" s="947"/>
      <c r="V227" s="947"/>
      <c r="W227" s="947"/>
      <c r="X227" s="947"/>
      <c r="Y227" s="947"/>
      <c r="Z227" s="947"/>
      <c r="AA227" s="947"/>
      <c r="AB227" s="947"/>
      <c r="AC227" s="947"/>
      <c r="AD227" s="947"/>
      <c r="AE227" s="947"/>
      <c r="AF227" s="947"/>
      <c r="AG227" s="947"/>
      <c r="AH227" s="947"/>
      <c r="AI227" s="947"/>
      <c r="AJ227" s="947"/>
    </row>
    <row r="228" spans="1:36" ht="15">
      <c r="A228" s="947"/>
      <c r="B228" s="947"/>
      <c r="C228" s="947"/>
      <c r="D228" s="947"/>
      <c r="E228" s="947"/>
      <c r="F228" s="947"/>
      <c r="G228" s="947"/>
      <c r="H228" s="947"/>
      <c r="I228" s="947"/>
      <c r="J228" s="947"/>
      <c r="K228" s="947"/>
      <c r="L228" s="947"/>
      <c r="M228" s="947"/>
      <c r="N228" s="947"/>
      <c r="O228" s="947"/>
      <c r="P228" s="947"/>
      <c r="Q228" s="947"/>
      <c r="R228" s="947"/>
      <c r="S228" s="947"/>
      <c r="T228" s="947"/>
      <c r="U228" s="947"/>
      <c r="V228" s="947"/>
      <c r="W228" s="947"/>
      <c r="X228" s="947"/>
      <c r="Y228" s="947"/>
      <c r="Z228" s="947"/>
      <c r="AA228" s="947"/>
      <c r="AB228" s="947"/>
      <c r="AC228" s="947"/>
      <c r="AD228" s="947"/>
      <c r="AE228" s="947"/>
      <c r="AF228" s="947"/>
      <c r="AG228" s="947"/>
      <c r="AH228" s="947"/>
      <c r="AI228" s="947"/>
      <c r="AJ228" s="947"/>
    </row>
    <row r="229" spans="1:36" ht="15">
      <c r="A229" s="947"/>
      <c r="B229" s="947"/>
      <c r="C229" s="947"/>
      <c r="D229" s="947"/>
      <c r="E229" s="947"/>
      <c r="F229" s="947"/>
      <c r="G229" s="947"/>
      <c r="H229" s="947"/>
      <c r="I229" s="947"/>
      <c r="J229" s="947"/>
      <c r="K229" s="947"/>
      <c r="L229" s="947"/>
      <c r="M229" s="947"/>
      <c r="N229" s="947"/>
      <c r="O229" s="947"/>
      <c r="P229" s="947"/>
      <c r="Q229" s="947"/>
      <c r="R229" s="947"/>
      <c r="S229" s="947"/>
      <c r="T229" s="947"/>
      <c r="U229" s="947"/>
      <c r="V229" s="947"/>
      <c r="W229" s="947"/>
      <c r="X229" s="947"/>
      <c r="Y229" s="947"/>
      <c r="Z229" s="947"/>
      <c r="AA229" s="947"/>
      <c r="AB229" s="947"/>
      <c r="AC229" s="947"/>
      <c r="AD229" s="947"/>
      <c r="AE229" s="947"/>
      <c r="AF229" s="947"/>
      <c r="AG229" s="947"/>
      <c r="AH229" s="947"/>
      <c r="AI229" s="947"/>
      <c r="AJ229" s="947"/>
    </row>
    <row r="230" spans="1:36" ht="15">
      <c r="A230" s="947"/>
      <c r="B230" s="947"/>
      <c r="C230" s="947"/>
      <c r="D230" s="947"/>
      <c r="E230" s="947"/>
      <c r="F230" s="947"/>
      <c r="G230" s="947"/>
      <c r="H230" s="947"/>
      <c r="I230" s="947"/>
      <c r="J230" s="947"/>
      <c r="K230" s="947"/>
      <c r="L230" s="947"/>
      <c r="M230" s="947"/>
      <c r="N230" s="947"/>
      <c r="O230" s="947"/>
      <c r="P230" s="947"/>
      <c r="Q230" s="947"/>
      <c r="R230" s="947"/>
      <c r="S230" s="947"/>
      <c r="T230" s="947"/>
      <c r="U230" s="947"/>
      <c r="V230" s="947"/>
      <c r="W230" s="947"/>
      <c r="X230" s="947"/>
      <c r="Y230" s="947"/>
      <c r="Z230" s="947"/>
      <c r="AA230" s="947"/>
      <c r="AB230" s="947"/>
      <c r="AC230" s="947"/>
      <c r="AD230" s="947"/>
      <c r="AE230" s="947"/>
      <c r="AF230" s="947"/>
      <c r="AG230" s="947"/>
      <c r="AH230" s="947"/>
      <c r="AI230" s="947"/>
      <c r="AJ230" s="947"/>
    </row>
    <row r="231" spans="1:36" ht="15">
      <c r="A231" s="947"/>
      <c r="B231" s="947"/>
      <c r="C231" s="947"/>
      <c r="D231" s="947"/>
      <c r="E231" s="947"/>
      <c r="F231" s="947"/>
      <c r="G231" s="947"/>
      <c r="H231" s="947"/>
      <c r="I231" s="947"/>
      <c r="J231" s="947"/>
      <c r="K231" s="947"/>
      <c r="L231" s="947"/>
      <c r="M231" s="947"/>
      <c r="N231" s="947"/>
      <c r="O231" s="947"/>
      <c r="P231" s="947"/>
      <c r="Q231" s="947"/>
      <c r="R231" s="947"/>
      <c r="S231" s="947"/>
      <c r="T231" s="947"/>
      <c r="U231" s="947"/>
      <c r="V231" s="947"/>
      <c r="W231" s="947"/>
      <c r="X231" s="947"/>
      <c r="Y231" s="947"/>
      <c r="Z231" s="947"/>
      <c r="AA231" s="947"/>
      <c r="AB231" s="947"/>
      <c r="AC231" s="947"/>
      <c r="AD231" s="947"/>
      <c r="AE231" s="947"/>
      <c r="AF231" s="947"/>
      <c r="AG231" s="947"/>
      <c r="AH231" s="947"/>
      <c r="AI231" s="947"/>
      <c r="AJ231" s="947"/>
    </row>
    <row r="232" spans="1:36" ht="15">
      <c r="A232" s="947"/>
      <c r="B232" s="947"/>
      <c r="C232" s="947"/>
      <c r="D232" s="947"/>
      <c r="E232" s="947"/>
      <c r="F232" s="947"/>
      <c r="G232" s="947"/>
      <c r="H232" s="947"/>
      <c r="I232" s="947"/>
      <c r="J232" s="947"/>
      <c r="K232" s="947"/>
      <c r="L232" s="947"/>
      <c r="M232" s="947"/>
      <c r="N232" s="947"/>
      <c r="O232" s="947"/>
      <c r="P232" s="947"/>
      <c r="Q232" s="947"/>
      <c r="R232" s="947"/>
      <c r="S232" s="947"/>
      <c r="T232" s="947"/>
      <c r="U232" s="947"/>
      <c r="V232" s="947"/>
      <c r="W232" s="947"/>
      <c r="X232" s="947"/>
      <c r="Y232" s="947"/>
      <c r="Z232" s="947"/>
      <c r="AA232" s="947"/>
      <c r="AB232" s="947"/>
      <c r="AC232" s="947"/>
      <c r="AD232" s="947"/>
      <c r="AE232" s="947"/>
      <c r="AF232" s="947"/>
      <c r="AG232" s="947"/>
      <c r="AH232" s="947"/>
      <c r="AI232" s="947"/>
      <c r="AJ232" s="947"/>
    </row>
    <row r="233" spans="1:36" ht="15">
      <c r="A233" s="947"/>
      <c r="B233" s="947"/>
      <c r="C233" s="947"/>
      <c r="D233" s="947"/>
      <c r="E233" s="947"/>
      <c r="F233" s="947"/>
      <c r="G233" s="947"/>
      <c r="H233" s="947"/>
      <c r="I233" s="947"/>
      <c r="J233" s="947"/>
      <c r="K233" s="947"/>
      <c r="L233" s="947"/>
      <c r="M233" s="947"/>
      <c r="N233" s="947"/>
      <c r="O233" s="947"/>
      <c r="P233" s="947"/>
      <c r="Q233" s="947"/>
      <c r="R233" s="947"/>
      <c r="S233" s="947"/>
      <c r="T233" s="947"/>
      <c r="U233" s="947"/>
      <c r="V233" s="947"/>
      <c r="W233" s="947"/>
      <c r="X233" s="947"/>
      <c r="Y233" s="947"/>
      <c r="Z233" s="947"/>
      <c r="AA233" s="947"/>
      <c r="AB233" s="947"/>
      <c r="AC233" s="947"/>
      <c r="AD233" s="947"/>
      <c r="AE233" s="947"/>
      <c r="AF233" s="947"/>
      <c r="AG233" s="947"/>
      <c r="AH233" s="947"/>
      <c r="AI233" s="947"/>
      <c r="AJ233" s="947"/>
    </row>
    <row r="234" spans="1:36" ht="15">
      <c r="A234" s="947"/>
      <c r="B234" s="947"/>
      <c r="C234" s="947"/>
      <c r="D234" s="947"/>
      <c r="E234" s="947"/>
      <c r="F234" s="947"/>
      <c r="G234" s="947"/>
      <c r="H234" s="947"/>
      <c r="I234" s="947"/>
      <c r="J234" s="947"/>
      <c r="K234" s="947"/>
      <c r="L234" s="947"/>
      <c r="M234" s="947"/>
      <c r="N234" s="947"/>
      <c r="O234" s="947"/>
      <c r="P234" s="947"/>
      <c r="Q234" s="947"/>
      <c r="R234" s="947"/>
      <c r="S234" s="947"/>
      <c r="T234" s="947"/>
      <c r="U234" s="947"/>
      <c r="V234" s="947"/>
      <c r="W234" s="947"/>
      <c r="X234" s="947"/>
      <c r="Y234" s="947"/>
      <c r="Z234" s="947"/>
      <c r="AA234" s="947"/>
      <c r="AB234" s="947"/>
      <c r="AC234" s="947"/>
      <c r="AD234" s="947"/>
      <c r="AE234" s="947"/>
      <c r="AF234" s="947"/>
      <c r="AG234" s="947"/>
      <c r="AH234" s="947"/>
      <c r="AI234" s="947"/>
      <c r="AJ234" s="947"/>
    </row>
    <row r="235" spans="1:36" ht="15">
      <c r="A235" s="947"/>
      <c r="B235" s="947"/>
      <c r="C235" s="947"/>
      <c r="D235" s="947"/>
      <c r="E235" s="947"/>
      <c r="F235" s="947"/>
      <c r="G235" s="947"/>
      <c r="H235" s="947"/>
      <c r="I235" s="947"/>
      <c r="J235" s="947"/>
      <c r="K235" s="947"/>
      <c r="L235" s="947"/>
      <c r="M235" s="947"/>
      <c r="N235" s="947"/>
      <c r="O235" s="947"/>
      <c r="P235" s="947"/>
      <c r="Q235" s="947"/>
      <c r="R235" s="947"/>
      <c r="S235" s="947"/>
      <c r="T235" s="947"/>
      <c r="U235" s="947"/>
      <c r="V235" s="947"/>
      <c r="W235" s="947"/>
      <c r="X235" s="947"/>
      <c r="Y235" s="947"/>
      <c r="Z235" s="947"/>
      <c r="AA235" s="947"/>
      <c r="AB235" s="947"/>
      <c r="AC235" s="947"/>
      <c r="AD235" s="947"/>
      <c r="AE235" s="947"/>
      <c r="AF235" s="947"/>
      <c r="AG235" s="947"/>
      <c r="AH235" s="947"/>
      <c r="AI235" s="947"/>
      <c r="AJ235" s="947"/>
    </row>
    <row r="236" spans="1:36" ht="15">
      <c r="A236" s="947"/>
      <c r="B236" s="947"/>
      <c r="C236" s="947"/>
      <c r="D236" s="947"/>
      <c r="E236" s="947"/>
      <c r="F236" s="947"/>
      <c r="G236" s="947"/>
      <c r="H236" s="947"/>
      <c r="I236" s="947"/>
      <c r="J236" s="947"/>
      <c r="K236" s="947"/>
      <c r="L236" s="947"/>
      <c r="M236" s="947"/>
      <c r="N236" s="947"/>
      <c r="O236" s="947"/>
      <c r="P236" s="947"/>
      <c r="Q236" s="947"/>
      <c r="R236" s="947"/>
      <c r="S236" s="947"/>
      <c r="T236" s="947"/>
      <c r="U236" s="947"/>
      <c r="V236" s="947"/>
      <c r="W236" s="947"/>
      <c r="X236" s="947"/>
      <c r="Y236" s="947"/>
      <c r="Z236" s="947"/>
      <c r="AA236" s="947"/>
      <c r="AB236" s="947"/>
      <c r="AC236" s="947"/>
      <c r="AD236" s="947"/>
      <c r="AE236" s="947"/>
      <c r="AF236" s="947"/>
      <c r="AG236" s="947"/>
      <c r="AH236" s="947"/>
      <c r="AI236" s="947"/>
      <c r="AJ236" s="947"/>
    </row>
    <row r="237" spans="1:36" ht="15">
      <c r="A237" s="947"/>
      <c r="B237" s="947"/>
      <c r="C237" s="947"/>
      <c r="D237" s="947"/>
      <c r="E237" s="947"/>
      <c r="F237" s="947"/>
      <c r="G237" s="947"/>
      <c r="H237" s="947"/>
      <c r="I237" s="947"/>
      <c r="J237" s="947"/>
      <c r="K237" s="947"/>
      <c r="L237" s="947"/>
      <c r="M237" s="947"/>
      <c r="N237" s="947"/>
      <c r="O237" s="947"/>
      <c r="P237" s="947"/>
      <c r="Q237" s="947"/>
      <c r="R237" s="947"/>
      <c r="S237" s="947"/>
      <c r="T237" s="947"/>
      <c r="U237" s="947"/>
      <c r="V237" s="947"/>
      <c r="W237" s="947"/>
      <c r="X237" s="947"/>
      <c r="Y237" s="947"/>
      <c r="Z237" s="947"/>
      <c r="AA237" s="947"/>
      <c r="AB237" s="947"/>
      <c r="AC237" s="947"/>
      <c r="AD237" s="947"/>
      <c r="AE237" s="947"/>
      <c r="AF237" s="947"/>
      <c r="AG237" s="947"/>
      <c r="AH237" s="947"/>
      <c r="AI237" s="947"/>
      <c r="AJ237" s="947"/>
    </row>
    <row r="238" spans="1:36" ht="15">
      <c r="A238" s="947"/>
      <c r="B238" s="947"/>
      <c r="C238" s="947"/>
      <c r="D238" s="947"/>
      <c r="E238" s="947"/>
      <c r="F238" s="947"/>
      <c r="G238" s="947"/>
      <c r="H238" s="947"/>
      <c r="I238" s="947"/>
      <c r="J238" s="947"/>
      <c r="K238" s="947"/>
      <c r="L238" s="947"/>
      <c r="M238" s="947"/>
      <c r="N238" s="947"/>
      <c r="O238" s="947"/>
      <c r="P238" s="947"/>
      <c r="Q238" s="947"/>
      <c r="R238" s="947"/>
      <c r="S238" s="947"/>
      <c r="T238" s="947"/>
      <c r="U238" s="947"/>
      <c r="V238" s="947"/>
      <c r="W238" s="947"/>
      <c r="X238" s="947"/>
      <c r="Y238" s="947"/>
      <c r="Z238" s="947"/>
      <c r="AA238" s="947"/>
      <c r="AB238" s="947"/>
      <c r="AC238" s="947"/>
      <c r="AD238" s="947"/>
      <c r="AE238" s="947"/>
      <c r="AF238" s="947"/>
      <c r="AG238" s="947"/>
      <c r="AH238" s="947"/>
      <c r="AI238" s="947"/>
      <c r="AJ238" s="947"/>
    </row>
    <row r="239" spans="1:36" ht="15">
      <c r="A239" s="947"/>
      <c r="B239" s="947"/>
      <c r="C239" s="947"/>
      <c r="D239" s="947"/>
      <c r="E239" s="947"/>
      <c r="F239" s="947"/>
      <c r="G239" s="947"/>
      <c r="H239" s="947"/>
      <c r="I239" s="947"/>
      <c r="J239" s="947"/>
      <c r="K239" s="947"/>
      <c r="L239" s="947"/>
      <c r="M239" s="947"/>
      <c r="N239" s="947"/>
      <c r="O239" s="947"/>
      <c r="P239" s="947"/>
      <c r="Q239" s="947"/>
      <c r="R239" s="947"/>
      <c r="S239" s="947"/>
      <c r="T239" s="947"/>
      <c r="U239" s="947"/>
      <c r="V239" s="947"/>
      <c r="W239" s="947"/>
      <c r="X239" s="947"/>
      <c r="Y239" s="947"/>
      <c r="Z239" s="947"/>
      <c r="AA239" s="947"/>
      <c r="AB239" s="947"/>
      <c r="AC239" s="947"/>
      <c r="AD239" s="947"/>
      <c r="AE239" s="947"/>
      <c r="AF239" s="947"/>
      <c r="AG239" s="947"/>
      <c r="AH239" s="947"/>
      <c r="AI239" s="947"/>
      <c r="AJ239" s="947"/>
    </row>
    <row r="240" spans="1:36" ht="15">
      <c r="A240" s="947"/>
      <c r="B240" s="947"/>
      <c r="C240" s="947"/>
      <c r="D240" s="947"/>
      <c r="E240" s="947"/>
      <c r="F240" s="947"/>
      <c r="G240" s="947"/>
      <c r="H240" s="947"/>
      <c r="I240" s="947"/>
      <c r="J240" s="947"/>
      <c r="K240" s="947"/>
      <c r="L240" s="947"/>
      <c r="M240" s="947"/>
      <c r="N240" s="947"/>
      <c r="O240" s="947"/>
      <c r="P240" s="947"/>
      <c r="Q240" s="947"/>
      <c r="R240" s="947"/>
      <c r="S240" s="947"/>
      <c r="T240" s="947"/>
      <c r="U240" s="947"/>
      <c r="V240" s="947"/>
      <c r="W240" s="947"/>
      <c r="X240" s="947"/>
      <c r="Y240" s="947"/>
      <c r="Z240" s="947"/>
      <c r="AA240" s="947"/>
      <c r="AB240" s="947"/>
      <c r="AC240" s="947"/>
      <c r="AD240" s="947"/>
      <c r="AE240" s="947"/>
      <c r="AF240" s="947"/>
      <c r="AG240" s="947"/>
      <c r="AH240" s="947"/>
      <c r="AI240" s="947"/>
      <c r="AJ240" s="947"/>
    </row>
    <row r="241" spans="1:36" ht="15">
      <c r="A241" s="947"/>
      <c r="B241" s="947"/>
      <c r="C241" s="947"/>
      <c r="D241" s="947"/>
      <c r="E241" s="947"/>
      <c r="F241" s="947"/>
      <c r="G241" s="947"/>
      <c r="H241" s="947"/>
      <c r="I241" s="947"/>
      <c r="J241" s="947"/>
      <c r="K241" s="947"/>
      <c r="L241" s="947"/>
      <c r="M241" s="947"/>
      <c r="N241" s="947"/>
      <c r="O241" s="947"/>
      <c r="P241" s="947"/>
      <c r="Q241" s="947"/>
      <c r="R241" s="947"/>
      <c r="S241" s="947"/>
      <c r="T241" s="947"/>
      <c r="U241" s="947"/>
      <c r="V241" s="947"/>
      <c r="W241" s="947"/>
      <c r="X241" s="947"/>
      <c r="Y241" s="947"/>
      <c r="Z241" s="947"/>
      <c r="AA241" s="947"/>
      <c r="AB241" s="947"/>
      <c r="AC241" s="947"/>
      <c r="AD241" s="947"/>
      <c r="AE241" s="947"/>
      <c r="AF241" s="947"/>
      <c r="AG241" s="947"/>
      <c r="AH241" s="947"/>
      <c r="AI241" s="947"/>
      <c r="AJ241" s="947"/>
    </row>
    <row r="242" spans="1:36" ht="15">
      <c r="A242" s="947"/>
      <c r="B242" s="947"/>
      <c r="C242" s="947"/>
      <c r="D242" s="947"/>
      <c r="E242" s="947"/>
      <c r="F242" s="947"/>
      <c r="G242" s="947"/>
      <c r="H242" s="947"/>
      <c r="I242" s="947"/>
      <c r="J242" s="947"/>
      <c r="K242" s="947"/>
      <c r="L242" s="947"/>
      <c r="M242" s="947"/>
      <c r="N242" s="947"/>
      <c r="O242" s="947"/>
      <c r="P242" s="947"/>
      <c r="Q242" s="947"/>
      <c r="R242" s="947"/>
      <c r="S242" s="947"/>
      <c r="T242" s="947"/>
      <c r="U242" s="947"/>
      <c r="V242" s="947"/>
      <c r="W242" s="947"/>
      <c r="X242" s="947"/>
      <c r="Y242" s="947"/>
      <c r="Z242" s="947"/>
      <c r="AA242" s="947"/>
      <c r="AB242" s="947"/>
      <c r="AC242" s="947"/>
      <c r="AD242" s="947"/>
      <c r="AE242" s="947"/>
      <c r="AF242" s="947"/>
      <c r="AG242" s="947"/>
      <c r="AH242" s="947"/>
      <c r="AI242" s="947"/>
      <c r="AJ242" s="947"/>
    </row>
    <row r="243" spans="1:36" ht="15">
      <c r="A243" s="947"/>
      <c r="B243" s="947"/>
      <c r="C243" s="947"/>
      <c r="D243" s="947"/>
      <c r="E243" s="947"/>
      <c r="F243" s="947"/>
      <c r="G243" s="947"/>
      <c r="H243" s="947"/>
      <c r="I243" s="947"/>
      <c r="J243" s="947"/>
      <c r="K243" s="947"/>
      <c r="L243" s="947"/>
      <c r="M243" s="947"/>
      <c r="N243" s="947"/>
      <c r="O243" s="947"/>
      <c r="P243" s="947"/>
      <c r="Q243" s="947"/>
      <c r="R243" s="947"/>
      <c r="S243" s="947"/>
      <c r="T243" s="947"/>
      <c r="U243" s="947"/>
      <c r="V243" s="947"/>
      <c r="W243" s="947"/>
      <c r="X243" s="947"/>
      <c r="Y243" s="947"/>
      <c r="Z243" s="947"/>
      <c r="AA243" s="947"/>
      <c r="AB243" s="947"/>
      <c r="AC243" s="947"/>
      <c r="AD243" s="947"/>
      <c r="AE243" s="947"/>
      <c r="AF243" s="947"/>
      <c r="AG243" s="947"/>
      <c r="AH243" s="947"/>
      <c r="AI243" s="947"/>
      <c r="AJ243" s="947"/>
    </row>
    <row r="244" spans="1:36" ht="15">
      <c r="A244" s="947"/>
      <c r="B244" s="947"/>
      <c r="C244" s="947"/>
      <c r="D244" s="947"/>
      <c r="E244" s="947"/>
      <c r="F244" s="947"/>
      <c r="G244" s="947"/>
      <c r="H244" s="947"/>
      <c r="I244" s="947"/>
      <c r="J244" s="947"/>
      <c r="K244" s="947"/>
      <c r="L244" s="947"/>
      <c r="M244" s="947"/>
      <c r="N244" s="947"/>
      <c r="O244" s="947"/>
      <c r="P244" s="947"/>
      <c r="Q244" s="947"/>
      <c r="R244" s="947"/>
      <c r="S244" s="947"/>
      <c r="T244" s="947"/>
      <c r="U244" s="947"/>
      <c r="V244" s="947"/>
      <c r="W244" s="947"/>
      <c r="X244" s="947"/>
      <c r="Y244" s="947"/>
      <c r="Z244" s="947"/>
      <c r="AA244" s="947"/>
      <c r="AB244" s="947"/>
      <c r="AC244" s="947"/>
      <c r="AD244" s="947"/>
      <c r="AE244" s="947"/>
      <c r="AF244" s="947"/>
      <c r="AG244" s="947"/>
      <c r="AH244" s="947"/>
      <c r="AI244" s="947"/>
      <c r="AJ244" s="947"/>
    </row>
    <row r="245" spans="1:36" ht="15">
      <c r="A245" s="947"/>
      <c r="B245" s="947"/>
      <c r="C245" s="947"/>
      <c r="D245" s="947"/>
      <c r="E245" s="947"/>
      <c r="F245" s="947"/>
      <c r="G245" s="947"/>
      <c r="H245" s="947"/>
      <c r="I245" s="947"/>
      <c r="J245" s="947"/>
      <c r="K245" s="947"/>
      <c r="L245" s="947"/>
      <c r="M245" s="947"/>
      <c r="N245" s="947"/>
      <c r="O245" s="947"/>
      <c r="P245" s="947"/>
      <c r="Q245" s="947"/>
      <c r="R245" s="947"/>
      <c r="S245" s="947"/>
      <c r="T245" s="947"/>
      <c r="U245" s="947"/>
      <c r="V245" s="947"/>
      <c r="W245" s="947"/>
      <c r="X245" s="947"/>
      <c r="Y245" s="947"/>
      <c r="Z245" s="947"/>
      <c r="AA245" s="947"/>
      <c r="AB245" s="947"/>
      <c r="AC245" s="947"/>
      <c r="AD245" s="947"/>
      <c r="AE245" s="947"/>
      <c r="AF245" s="947"/>
      <c r="AG245" s="947"/>
      <c r="AH245" s="947"/>
      <c r="AI245" s="947"/>
      <c r="AJ245" s="947"/>
    </row>
    <row r="246" spans="1:36" ht="15">
      <c r="A246" s="947"/>
      <c r="B246" s="947"/>
      <c r="C246" s="947"/>
      <c r="D246" s="947"/>
      <c r="E246" s="947"/>
      <c r="F246" s="947"/>
      <c r="G246" s="947"/>
      <c r="H246" s="947"/>
      <c r="I246" s="947"/>
      <c r="J246" s="947"/>
      <c r="K246" s="947"/>
      <c r="L246" s="947"/>
      <c r="M246" s="947"/>
      <c r="N246" s="947"/>
      <c r="O246" s="947"/>
      <c r="P246" s="947"/>
      <c r="Q246" s="947"/>
      <c r="R246" s="947"/>
      <c r="S246" s="947"/>
      <c r="T246" s="947"/>
      <c r="U246" s="947"/>
      <c r="V246" s="947"/>
      <c r="W246" s="947"/>
      <c r="X246" s="947"/>
      <c r="Y246" s="947"/>
      <c r="Z246" s="947"/>
      <c r="AA246" s="947"/>
      <c r="AB246" s="947"/>
      <c r="AC246" s="947"/>
      <c r="AD246" s="947"/>
      <c r="AE246" s="947"/>
      <c r="AF246" s="947"/>
      <c r="AG246" s="947"/>
      <c r="AH246" s="947"/>
      <c r="AI246" s="947"/>
      <c r="AJ246" s="947"/>
    </row>
    <row r="247" spans="1:36" ht="15">
      <c r="A247" s="947"/>
      <c r="B247" s="947"/>
      <c r="C247" s="947"/>
      <c r="D247" s="947"/>
      <c r="E247" s="947"/>
      <c r="F247" s="947"/>
      <c r="G247" s="947"/>
      <c r="H247" s="947"/>
      <c r="I247" s="947"/>
      <c r="J247" s="947"/>
      <c r="K247" s="947"/>
      <c r="L247" s="947"/>
      <c r="M247" s="947"/>
      <c r="N247" s="947"/>
      <c r="O247" s="947"/>
      <c r="P247" s="947"/>
      <c r="Q247" s="947"/>
      <c r="R247" s="947"/>
      <c r="S247" s="947"/>
      <c r="T247" s="947"/>
      <c r="U247" s="947"/>
      <c r="V247" s="947"/>
      <c r="W247" s="947"/>
      <c r="X247" s="947"/>
      <c r="Y247" s="947"/>
      <c r="Z247" s="947"/>
      <c r="AA247" s="947"/>
      <c r="AB247" s="947"/>
      <c r="AC247" s="947"/>
      <c r="AD247" s="947"/>
      <c r="AE247" s="947"/>
      <c r="AF247" s="947"/>
      <c r="AG247" s="947"/>
      <c r="AH247" s="947"/>
      <c r="AI247" s="947"/>
      <c r="AJ247" s="947"/>
    </row>
  </sheetData>
  <autoFilter ref="A4:AL4">
    <sortState ref="A5:AJ126">
      <sortCondition ref="A4:A126"/>
    </sortState>
  </autoFilter>
  <mergeCells count="5">
    <mergeCell ref="L2:AJ2"/>
    <mergeCell ref="L3:M3"/>
    <mergeCell ref="N3:O3"/>
    <mergeCell ref="P3:AD3"/>
    <mergeCell ref="AE3:AI3"/>
  </mergeCells>
  <dataValidations count="16"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121:J1048576 H5:H120 I5:I112">
      <formula1>ISNUMBER(H5)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4 C100:C1048576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20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  <dataValidation type="custom" allowBlank="1" showInputMessage="1" showErrorMessage="1" errorTitle="Non-numeric Entry" error="Please only enter numbers into this field. For all other, non-numeric information required refer to columns B to E." promptTitle="In Warehouse (Uncommitted)" prompt="Quantities of your stocks currently sitting in any warehouse (including Mobile Storage Units) and are uncommitted. If possible, please conduct a quick physical stock count. " sqref="I113:I120">
      <formula1>ISNUMBER(I113)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048576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qref="AK5:XFD1048576 K2:K1048576 B5:B1048576"/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4"/>
  <sheetViews>
    <sheetView workbookViewId="0">
      <pane xSplit="3" ySplit="4" topLeftCell="E17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ColWidth="0" defaultRowHeight="15.75"/>
  <cols>
    <col min="1" max="1" width="31" style="17" bestFit="1" customWidth="1"/>
    <col min="2" max="2" width="38.625" style="41" bestFit="1" customWidth="1"/>
    <col min="3" max="3" width="14.375" style="41" customWidth="1"/>
    <col min="4" max="4" width="14" style="41" customWidth="1"/>
    <col min="5" max="5" width="23.625" style="41" bestFit="1" customWidth="1"/>
    <col min="6" max="7" width="10.875" style="41" customWidth="1"/>
    <col min="8" max="8" width="12.875" style="41" bestFit="1" customWidth="1"/>
    <col min="9" max="9" width="17.5" style="41" customWidth="1"/>
    <col min="10" max="10" width="18.625" style="41" customWidth="1"/>
    <col min="11" max="11" width="15.5" style="40" customWidth="1"/>
    <col min="12" max="12" width="10.875" style="43" customWidth="1"/>
    <col min="13" max="13" width="10.875" style="44" customWidth="1"/>
    <col min="14" max="14" width="10.875" style="43" customWidth="1"/>
    <col min="15" max="15" width="10.875" style="44" customWidth="1"/>
    <col min="16" max="16" width="10.875" style="43" customWidth="1"/>
    <col min="17" max="18" width="10.875" style="45" customWidth="1"/>
    <col min="19" max="19" width="11.625" style="45" bestFit="1" customWidth="1"/>
    <col min="20" max="20" width="12.5" style="45" bestFit="1" customWidth="1"/>
    <col min="21" max="29" width="10.875" style="45" customWidth="1"/>
    <col min="30" max="30" width="18.125" style="44" bestFit="1" customWidth="1"/>
    <col min="31" max="31" width="10.875" style="43" customWidth="1"/>
    <col min="32" max="34" width="10.875" style="45" customWidth="1"/>
    <col min="35" max="35" width="10.875" style="44" customWidth="1"/>
    <col min="36" max="36" width="10.8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1" t="s">
        <v>845</v>
      </c>
      <c r="D1" s="92" t="s">
        <v>1</v>
      </c>
      <c r="E1" s="829" t="s">
        <v>103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072" t="s">
        <v>125</v>
      </c>
      <c r="B5" s="1190" t="s">
        <v>417</v>
      </c>
      <c r="C5" s="1190" t="s">
        <v>43</v>
      </c>
      <c r="D5" s="1190"/>
      <c r="E5" s="1190" t="s">
        <v>406</v>
      </c>
      <c r="F5" s="1191"/>
      <c r="G5" s="1191"/>
      <c r="H5" s="1192"/>
      <c r="I5" s="1191"/>
      <c r="J5" s="1193">
        <v>5280</v>
      </c>
      <c r="K5" s="954" t="str">
        <f t="shared" ref="K5:K49" si="0">IF(SUM(L5:AJ5)=0, "", SUM(L5:AJ5))</f>
        <v/>
      </c>
    </row>
    <row r="6" spans="1:36">
      <c r="A6" s="1072" t="s">
        <v>353</v>
      </c>
      <c r="B6" s="1190" t="s">
        <v>353</v>
      </c>
      <c r="C6" s="1190" t="s">
        <v>43</v>
      </c>
      <c r="D6" s="1190"/>
      <c r="E6" s="1190"/>
      <c r="F6" s="1191"/>
      <c r="G6" s="1191"/>
      <c r="H6" s="1192"/>
      <c r="I6" s="1191"/>
      <c r="J6" s="1193">
        <v>1</v>
      </c>
      <c r="K6" s="954" t="str">
        <f t="shared" si="0"/>
        <v/>
      </c>
    </row>
    <row r="7" spans="1:36">
      <c r="A7" s="1072" t="s">
        <v>79</v>
      </c>
      <c r="B7" s="1190" t="s">
        <v>107</v>
      </c>
      <c r="C7" s="1190" t="s">
        <v>43</v>
      </c>
      <c r="D7" s="1190"/>
      <c r="E7" s="1190" t="s">
        <v>50</v>
      </c>
      <c r="F7" s="1191"/>
      <c r="G7" s="1191"/>
      <c r="H7" s="1194"/>
      <c r="I7" s="1191"/>
      <c r="J7" s="1193">
        <v>94</v>
      </c>
      <c r="K7" s="954" t="str">
        <f t="shared" si="0"/>
        <v/>
      </c>
    </row>
    <row r="8" spans="1:36">
      <c r="A8" s="1072" t="s">
        <v>413</v>
      </c>
      <c r="B8" s="1190" t="s">
        <v>693</v>
      </c>
      <c r="C8" s="1190" t="s">
        <v>43</v>
      </c>
      <c r="D8" s="1190"/>
      <c r="E8" s="1190" t="s">
        <v>406</v>
      </c>
      <c r="F8" s="1191"/>
      <c r="G8" s="1191"/>
      <c r="H8" s="1194"/>
      <c r="I8" s="1191"/>
      <c r="J8" s="1193">
        <v>26</v>
      </c>
      <c r="K8" s="954" t="str">
        <f t="shared" si="0"/>
        <v/>
      </c>
    </row>
    <row r="9" spans="1:36">
      <c r="A9" s="1072" t="s">
        <v>416</v>
      </c>
      <c r="B9" s="1190" t="s">
        <v>416</v>
      </c>
      <c r="C9" s="1190" t="s">
        <v>43</v>
      </c>
      <c r="D9" s="1190"/>
      <c r="E9" s="1190" t="s">
        <v>406</v>
      </c>
      <c r="F9" s="1191"/>
      <c r="G9" s="1191"/>
      <c r="H9" s="1194"/>
      <c r="I9" s="1191"/>
      <c r="J9" s="1193">
        <v>219</v>
      </c>
      <c r="K9" s="954" t="str">
        <f t="shared" si="0"/>
        <v/>
      </c>
    </row>
    <row r="10" spans="1:36">
      <c r="A10" s="920" t="s">
        <v>839</v>
      </c>
      <c r="B10" s="1190" t="s">
        <v>701</v>
      </c>
      <c r="C10" s="1190" t="s">
        <v>43</v>
      </c>
      <c r="D10" s="1190"/>
      <c r="E10" s="1190"/>
      <c r="F10" s="1191"/>
      <c r="G10" s="1191"/>
      <c r="H10" s="1194"/>
      <c r="I10" s="1191"/>
      <c r="J10" s="1193">
        <v>4</v>
      </c>
      <c r="K10" s="954" t="str">
        <f t="shared" si="0"/>
        <v/>
      </c>
    </row>
    <row r="11" spans="1:36">
      <c r="A11" s="1072" t="s">
        <v>62</v>
      </c>
      <c r="B11" s="1190" t="s">
        <v>698</v>
      </c>
      <c r="C11" s="1190" t="s">
        <v>130</v>
      </c>
      <c r="D11" s="1190"/>
      <c r="E11" s="1190" t="s">
        <v>50</v>
      </c>
      <c r="F11" s="1191"/>
      <c r="G11" s="1191"/>
      <c r="H11" s="1194"/>
      <c r="I11" s="1191"/>
      <c r="J11" s="1193">
        <v>114</v>
      </c>
      <c r="K11" s="954" t="str">
        <f t="shared" si="0"/>
        <v/>
      </c>
    </row>
    <row r="12" spans="1:36">
      <c r="A12" s="1072" t="s">
        <v>838</v>
      </c>
      <c r="B12" s="1190" t="s">
        <v>108</v>
      </c>
      <c r="C12" s="1190" t="s">
        <v>43</v>
      </c>
      <c r="D12" s="1190"/>
      <c r="E12" s="1190" t="s">
        <v>50</v>
      </c>
      <c r="F12" s="1191"/>
      <c r="G12" s="1191"/>
      <c r="H12" s="1194"/>
      <c r="I12" s="1191"/>
      <c r="J12" s="1193">
        <v>2</v>
      </c>
      <c r="K12" s="954" t="str">
        <f t="shared" si="0"/>
        <v/>
      </c>
    </row>
    <row r="13" spans="1:36">
      <c r="A13" s="1072" t="s">
        <v>414</v>
      </c>
      <c r="B13" s="1190" t="s">
        <v>694</v>
      </c>
      <c r="C13" s="1190" t="s">
        <v>43</v>
      </c>
      <c r="D13" s="1190"/>
      <c r="E13" s="1190" t="s">
        <v>406</v>
      </c>
      <c r="F13" s="1191"/>
      <c r="G13" s="1191"/>
      <c r="H13" s="1194"/>
      <c r="I13" s="1191"/>
      <c r="J13" s="1193">
        <v>32</v>
      </c>
      <c r="K13" s="954" t="str">
        <f t="shared" si="0"/>
        <v/>
      </c>
    </row>
    <row r="14" spans="1:36">
      <c r="A14" s="1072" t="s">
        <v>125</v>
      </c>
      <c r="B14" s="1190" t="s">
        <v>695</v>
      </c>
      <c r="C14" s="1190" t="s">
        <v>43</v>
      </c>
      <c r="D14" s="1190"/>
      <c r="E14" s="1190" t="s">
        <v>406</v>
      </c>
      <c r="F14" s="1191"/>
      <c r="G14" s="1191"/>
      <c r="H14" s="1194"/>
      <c r="I14" s="1191"/>
      <c r="J14" s="1193">
        <v>14</v>
      </c>
      <c r="K14" s="954" t="str">
        <f t="shared" si="0"/>
        <v/>
      </c>
    </row>
    <row r="15" spans="1:36">
      <c r="A15" s="1072" t="s">
        <v>125</v>
      </c>
      <c r="B15" s="1190" t="s">
        <v>696</v>
      </c>
      <c r="C15" s="1190" t="s">
        <v>43</v>
      </c>
      <c r="D15" s="1190"/>
      <c r="E15" s="1190" t="s">
        <v>406</v>
      </c>
      <c r="F15" s="1191"/>
      <c r="G15" s="1191"/>
      <c r="H15" s="1194"/>
      <c r="I15" s="1191"/>
      <c r="J15" s="1193">
        <v>80</v>
      </c>
      <c r="K15" s="954" t="str">
        <f t="shared" si="0"/>
        <v/>
      </c>
      <c r="L15" s="55"/>
      <c r="M15" s="56"/>
      <c r="N15" s="55"/>
      <c r="O15" s="56"/>
      <c r="P15" s="55"/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0"/>
      <c r="AF15" s="61"/>
      <c r="AG15" s="61"/>
      <c r="AH15" s="61"/>
      <c r="AI15" s="62"/>
    </row>
    <row r="16" spans="1:36">
      <c r="A16" s="1072" t="s">
        <v>125</v>
      </c>
      <c r="B16" s="1190" t="s">
        <v>833</v>
      </c>
      <c r="C16" s="1190" t="s">
        <v>834</v>
      </c>
      <c r="D16" s="1190"/>
      <c r="E16" s="1190" t="s">
        <v>406</v>
      </c>
      <c r="F16" s="1191"/>
      <c r="G16" s="1191"/>
      <c r="H16" s="1194"/>
      <c r="I16" s="1191"/>
      <c r="J16" s="1193">
        <v>172</v>
      </c>
      <c r="K16" s="954" t="str">
        <f t="shared" si="0"/>
        <v/>
      </c>
    </row>
    <row r="17" spans="1:36">
      <c r="A17" s="1072" t="s">
        <v>125</v>
      </c>
      <c r="B17" s="1190" t="s">
        <v>835</v>
      </c>
      <c r="C17" s="1190" t="s">
        <v>834</v>
      </c>
      <c r="D17" s="1190"/>
      <c r="E17" s="1190" t="s">
        <v>406</v>
      </c>
      <c r="F17" s="1191"/>
      <c r="G17" s="1191"/>
      <c r="H17" s="1194"/>
      <c r="I17" s="1191"/>
      <c r="J17" s="1193">
        <v>155</v>
      </c>
      <c r="K17" s="40" t="str">
        <f t="shared" si="0"/>
        <v/>
      </c>
    </row>
    <row r="18" spans="1:36">
      <c r="A18" s="920" t="s">
        <v>415</v>
      </c>
      <c r="B18" s="1190" t="s">
        <v>697</v>
      </c>
      <c r="C18" s="1190" t="s">
        <v>43</v>
      </c>
      <c r="D18" s="1190"/>
      <c r="E18" s="1190" t="s">
        <v>406</v>
      </c>
      <c r="F18" s="1191"/>
      <c r="G18" s="1191"/>
      <c r="H18" s="1194"/>
      <c r="I18" s="1191"/>
      <c r="J18" s="1193">
        <v>47</v>
      </c>
      <c r="K18" s="40" t="str">
        <f t="shared" si="0"/>
        <v/>
      </c>
      <c r="L18" s="936"/>
      <c r="M18" s="937"/>
      <c r="N18" s="936"/>
      <c r="O18" s="937"/>
      <c r="P18" s="936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7"/>
      <c r="AE18" s="936"/>
      <c r="AF18" s="938"/>
      <c r="AG18" s="938"/>
      <c r="AH18" s="938"/>
      <c r="AI18" s="937"/>
      <c r="AJ18" s="953"/>
    </row>
    <row r="19" spans="1:36">
      <c r="A19" s="1072" t="s">
        <v>47</v>
      </c>
      <c r="B19" s="1190" t="s">
        <v>104</v>
      </c>
      <c r="C19" s="1190" t="s">
        <v>43</v>
      </c>
      <c r="D19" s="1190"/>
      <c r="E19" s="1190" t="s">
        <v>406</v>
      </c>
      <c r="F19" s="1191"/>
      <c r="G19" s="1191"/>
      <c r="H19" s="1194"/>
      <c r="I19" s="1191"/>
      <c r="J19" s="1193">
        <v>15</v>
      </c>
      <c r="K19" s="40" t="str">
        <f t="shared" si="0"/>
        <v/>
      </c>
      <c r="L19" s="936"/>
      <c r="M19" s="937"/>
      <c r="N19" s="936"/>
      <c r="O19" s="937"/>
      <c r="P19" s="936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7"/>
      <c r="AE19" s="936"/>
      <c r="AF19" s="938"/>
      <c r="AG19" s="938"/>
      <c r="AH19" s="938"/>
      <c r="AI19" s="937"/>
      <c r="AJ19" s="953"/>
    </row>
    <row r="20" spans="1:36">
      <c r="A20" s="1072" t="s">
        <v>47</v>
      </c>
      <c r="B20" s="1190" t="s">
        <v>418</v>
      </c>
      <c r="C20" s="1190" t="s">
        <v>43</v>
      </c>
      <c r="D20" s="1190"/>
      <c r="E20" s="1190" t="s">
        <v>50</v>
      </c>
      <c r="F20" s="1191"/>
      <c r="G20" s="1191"/>
      <c r="H20" s="1194"/>
      <c r="I20" s="1191"/>
      <c r="J20" s="1193">
        <v>400</v>
      </c>
      <c r="K20" s="40" t="str">
        <f t="shared" si="0"/>
        <v/>
      </c>
      <c r="L20" s="952"/>
      <c r="M20" s="955"/>
      <c r="N20" s="952"/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5"/>
      <c r="AE20" s="1143"/>
      <c r="AF20" s="956"/>
      <c r="AG20" s="956"/>
      <c r="AH20" s="956"/>
      <c r="AI20" s="955"/>
      <c r="AJ20" s="957"/>
    </row>
    <row r="21" spans="1:36">
      <c r="A21" s="1072" t="s">
        <v>355</v>
      </c>
      <c r="B21" s="1190" t="s">
        <v>105</v>
      </c>
      <c r="C21" s="1190" t="s">
        <v>43</v>
      </c>
      <c r="D21" s="1190"/>
      <c r="E21" s="1190" t="s">
        <v>406</v>
      </c>
      <c r="F21" s="1191"/>
      <c r="G21" s="1191"/>
      <c r="H21" s="1194"/>
      <c r="I21" s="1191"/>
      <c r="J21" s="1193">
        <v>5</v>
      </c>
      <c r="K21" s="40" t="str">
        <f t="shared" si="0"/>
        <v/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5"/>
      <c r="AE21" s="952"/>
      <c r="AF21" s="956"/>
      <c r="AG21" s="956"/>
      <c r="AH21" s="956"/>
      <c r="AI21" s="955"/>
      <c r="AJ21" s="957"/>
    </row>
    <row r="22" spans="1:36">
      <c r="A22" s="1072" t="s">
        <v>355</v>
      </c>
      <c r="B22" s="1190" t="s">
        <v>106</v>
      </c>
      <c r="C22" s="1190" t="s">
        <v>43</v>
      </c>
      <c r="D22" s="1190"/>
      <c r="E22" s="1190" t="s">
        <v>406</v>
      </c>
      <c r="F22" s="1191"/>
      <c r="G22" s="1191"/>
      <c r="H22" s="1194"/>
      <c r="I22" s="1191"/>
      <c r="J22" s="1193">
        <v>1</v>
      </c>
      <c r="K22" s="40" t="str">
        <f t="shared" si="0"/>
        <v/>
      </c>
      <c r="L22" s="952"/>
      <c r="M22" s="955"/>
      <c r="N22" s="952"/>
      <c r="O22" s="955"/>
      <c r="P22" s="952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5"/>
      <c r="AE22" s="952"/>
      <c r="AF22" s="956"/>
      <c r="AG22" s="956"/>
      <c r="AH22" s="956"/>
      <c r="AI22" s="955"/>
      <c r="AJ22" s="957"/>
    </row>
    <row r="23" spans="1:36">
      <c r="A23" s="1072" t="s">
        <v>355</v>
      </c>
      <c r="B23" s="1190" t="s">
        <v>105</v>
      </c>
      <c r="C23" s="1190" t="s">
        <v>43</v>
      </c>
      <c r="D23" s="1190"/>
      <c r="E23" s="1190" t="s">
        <v>795</v>
      </c>
      <c r="F23" s="1191"/>
      <c r="G23" s="1191"/>
      <c r="H23" s="1194"/>
      <c r="I23" s="1191"/>
      <c r="J23" s="1193">
        <v>54</v>
      </c>
      <c r="K23" s="40" t="str">
        <f t="shared" si="0"/>
        <v/>
      </c>
      <c r="L23" s="952"/>
      <c r="M23" s="955"/>
      <c r="N23" s="952"/>
      <c r="O23" s="955"/>
      <c r="P23" s="952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5"/>
      <c r="AE23" s="952"/>
      <c r="AF23" s="956"/>
      <c r="AG23" s="956"/>
      <c r="AH23" s="956"/>
      <c r="AI23" s="955"/>
      <c r="AJ23" s="957"/>
    </row>
    <row r="24" spans="1:36">
      <c r="A24" s="1072" t="s">
        <v>404</v>
      </c>
      <c r="B24" s="1190" t="s">
        <v>109</v>
      </c>
      <c r="C24" s="1190" t="s">
        <v>43</v>
      </c>
      <c r="D24" s="1190"/>
      <c r="E24" s="1190" t="s">
        <v>50</v>
      </c>
      <c r="F24" s="1191"/>
      <c r="G24" s="1191"/>
      <c r="H24" s="1194"/>
      <c r="I24" s="1191"/>
      <c r="J24" s="1193">
        <v>2542</v>
      </c>
      <c r="K24" s="40" t="str">
        <f t="shared" si="0"/>
        <v/>
      </c>
      <c r="L24" s="952"/>
      <c r="M24" s="955"/>
      <c r="N24" s="952"/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956"/>
      <c r="AD24" s="955"/>
      <c r="AE24" s="952"/>
      <c r="AF24" s="956"/>
      <c r="AG24" s="956"/>
      <c r="AH24" s="956"/>
      <c r="AI24" s="955"/>
      <c r="AJ24" s="957"/>
    </row>
    <row r="25" spans="1:36">
      <c r="A25" s="1072" t="s">
        <v>404</v>
      </c>
      <c r="B25" s="1190" t="s">
        <v>110</v>
      </c>
      <c r="C25" s="1190" t="s">
        <v>419</v>
      </c>
      <c r="D25" s="1190"/>
      <c r="E25" s="1190" t="s">
        <v>50</v>
      </c>
      <c r="F25" s="1191"/>
      <c r="G25" s="1191"/>
      <c r="H25" s="1194"/>
      <c r="I25" s="1191"/>
      <c r="J25" s="1193">
        <v>910</v>
      </c>
      <c r="K25" s="40" t="str">
        <f t="shared" si="0"/>
        <v/>
      </c>
      <c r="L25" s="952"/>
      <c r="M25" s="955"/>
      <c r="N25" s="952"/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6"/>
      <c r="AD25" s="955"/>
      <c r="AE25" s="1143"/>
      <c r="AF25" s="956"/>
      <c r="AG25" s="956"/>
      <c r="AH25" s="956"/>
      <c r="AI25" s="955"/>
      <c r="AJ25" s="957"/>
    </row>
    <row r="26" spans="1:36">
      <c r="A26" s="1196" t="s">
        <v>97</v>
      </c>
      <c r="B26" s="1190" t="s">
        <v>111</v>
      </c>
      <c r="C26" s="1190" t="s">
        <v>43</v>
      </c>
      <c r="D26" s="1190"/>
      <c r="E26" s="1190" t="s">
        <v>50</v>
      </c>
      <c r="F26" s="1191"/>
      <c r="G26" s="1191"/>
      <c r="H26" s="1194"/>
      <c r="I26" s="1191"/>
      <c r="J26" s="1193">
        <v>5</v>
      </c>
      <c r="K26" s="40" t="str">
        <f t="shared" si="0"/>
        <v/>
      </c>
      <c r="L26" s="952"/>
      <c r="M26" s="955"/>
      <c r="N26" s="952"/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5"/>
      <c r="AE26" s="1143"/>
      <c r="AF26" s="956"/>
      <c r="AG26" s="956"/>
      <c r="AH26" s="956"/>
      <c r="AI26" s="955"/>
      <c r="AJ26" s="957"/>
    </row>
    <row r="27" spans="1:36">
      <c r="A27" s="1196" t="s">
        <v>97</v>
      </c>
      <c r="B27" s="1190" t="s">
        <v>112</v>
      </c>
      <c r="C27" s="1190" t="s">
        <v>43</v>
      </c>
      <c r="D27" s="1190"/>
      <c r="E27" s="1190" t="s">
        <v>50</v>
      </c>
      <c r="F27" s="1191"/>
      <c r="G27" s="1191"/>
      <c r="H27" s="1194"/>
      <c r="I27" s="1191"/>
      <c r="J27" s="1193">
        <v>5</v>
      </c>
      <c r="K27" s="40" t="str">
        <f t="shared" si="0"/>
        <v/>
      </c>
      <c r="L27" s="952"/>
      <c r="M27" s="955"/>
      <c r="N27" s="952"/>
      <c r="O27" s="955"/>
      <c r="P27" s="952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956"/>
      <c r="AB27" s="956"/>
      <c r="AC27" s="956"/>
      <c r="AD27" s="955"/>
      <c r="AE27" s="952"/>
      <c r="AF27" s="956"/>
      <c r="AG27" s="956"/>
      <c r="AH27" s="956"/>
      <c r="AI27" s="955"/>
      <c r="AJ27" s="957"/>
    </row>
    <row r="28" spans="1:36">
      <c r="A28" s="1196" t="s">
        <v>97</v>
      </c>
      <c r="B28" s="1190" t="s">
        <v>113</v>
      </c>
      <c r="C28" s="1190" t="s">
        <v>43</v>
      </c>
      <c r="D28" s="1190"/>
      <c r="E28" s="1190" t="s">
        <v>50</v>
      </c>
      <c r="F28" s="1191"/>
      <c r="G28" s="1191"/>
      <c r="H28" s="1194"/>
      <c r="I28" s="1191"/>
      <c r="J28" s="1193">
        <v>5</v>
      </c>
      <c r="K28" s="40" t="str">
        <f t="shared" si="0"/>
        <v/>
      </c>
      <c r="L28" s="965"/>
      <c r="M28" s="966"/>
      <c r="N28" s="967"/>
      <c r="O28" s="968"/>
      <c r="P28" s="969"/>
      <c r="Q28" s="970"/>
      <c r="R28" s="970"/>
      <c r="S28" s="970"/>
      <c r="T28" s="970"/>
      <c r="U28" s="970"/>
      <c r="V28" s="970"/>
      <c r="W28" s="970"/>
      <c r="X28" s="970"/>
      <c r="Y28" s="970"/>
      <c r="Z28" s="970"/>
      <c r="AA28" s="970"/>
      <c r="AB28" s="970"/>
      <c r="AC28" s="970"/>
      <c r="AD28" s="968"/>
      <c r="AE28" s="969"/>
      <c r="AF28" s="970"/>
      <c r="AG28" s="970"/>
      <c r="AH28" s="970"/>
      <c r="AI28" s="968"/>
      <c r="AJ28" s="957"/>
    </row>
    <row r="29" spans="1:36">
      <c r="A29" s="1072" t="s">
        <v>76</v>
      </c>
      <c r="B29" s="1190" t="s">
        <v>114</v>
      </c>
      <c r="C29" s="1190" t="s">
        <v>43</v>
      </c>
      <c r="D29" s="1190"/>
      <c r="E29" s="1190" t="s">
        <v>50</v>
      </c>
      <c r="F29" s="1191"/>
      <c r="G29" s="1191"/>
      <c r="H29" s="1194"/>
      <c r="I29" s="1191"/>
      <c r="J29" s="1193">
        <v>355</v>
      </c>
      <c r="K29" s="40" t="str">
        <f t="shared" si="0"/>
        <v/>
      </c>
      <c r="L29" s="952"/>
      <c r="M29" s="955"/>
      <c r="N29" s="952"/>
      <c r="O29" s="955"/>
      <c r="P29" s="952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5"/>
      <c r="AE29" s="952"/>
      <c r="AF29" s="956"/>
      <c r="AG29" s="956"/>
      <c r="AH29" s="956"/>
      <c r="AI29" s="955"/>
      <c r="AJ29" s="957"/>
    </row>
    <row r="30" spans="1:36">
      <c r="A30" s="920" t="s">
        <v>405</v>
      </c>
      <c r="B30" s="1072" t="s">
        <v>865</v>
      </c>
      <c r="C30" s="1190" t="s">
        <v>699</v>
      </c>
      <c r="D30" s="1190"/>
      <c r="E30" s="1190" t="s">
        <v>50</v>
      </c>
      <c r="F30" s="1191"/>
      <c r="G30" s="1191"/>
      <c r="H30" s="1194"/>
      <c r="I30" s="1191"/>
      <c r="J30" s="1195">
        <v>5507</v>
      </c>
      <c r="K30" s="40" t="str">
        <f t="shared" si="0"/>
        <v/>
      </c>
      <c r="L30" s="952"/>
      <c r="M30" s="955"/>
      <c r="N30" s="952"/>
      <c r="O30" s="955"/>
      <c r="P30" s="952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5"/>
      <c r="AE30" s="956"/>
      <c r="AF30" s="956"/>
      <c r="AG30" s="956"/>
      <c r="AH30" s="956"/>
      <c r="AI30" s="955"/>
      <c r="AJ30" s="957"/>
    </row>
    <row r="31" spans="1:36">
      <c r="A31" s="1072" t="s">
        <v>858</v>
      </c>
      <c r="B31" s="1207" t="s">
        <v>856</v>
      </c>
      <c r="C31" s="1072" t="s">
        <v>857</v>
      </c>
      <c r="D31" s="1072"/>
      <c r="E31" s="1072" t="s">
        <v>44</v>
      </c>
      <c r="F31" s="1072"/>
      <c r="G31" s="1072"/>
      <c r="H31" s="1072"/>
      <c r="I31" s="1157"/>
      <c r="J31" s="958">
        <v>2</v>
      </c>
      <c r="K31" s="40" t="str">
        <f t="shared" si="0"/>
        <v/>
      </c>
      <c r="L31" s="936"/>
      <c r="M31" s="937"/>
      <c r="N31" s="936"/>
      <c r="O31" s="937"/>
      <c r="P31" s="936"/>
      <c r="Q31" s="938"/>
      <c r="R31" s="938"/>
      <c r="S31" s="938"/>
      <c r="T31" s="938"/>
      <c r="U31" s="938"/>
      <c r="V31" s="938"/>
      <c r="W31" s="938"/>
      <c r="X31" s="938"/>
      <c r="Y31" s="938"/>
      <c r="Z31" s="938"/>
      <c r="AA31" s="938"/>
      <c r="AB31" s="938"/>
      <c r="AC31" s="938"/>
      <c r="AD31" s="937"/>
      <c r="AE31" s="938"/>
      <c r="AF31" s="938"/>
      <c r="AG31" s="938"/>
      <c r="AH31" s="938"/>
      <c r="AI31" s="937"/>
      <c r="AJ31" s="953"/>
    </row>
    <row r="32" spans="1:36">
      <c r="A32" s="1072" t="s">
        <v>859</v>
      </c>
      <c r="B32" s="1072" t="s">
        <v>860</v>
      </c>
      <c r="C32" s="1072" t="s">
        <v>130</v>
      </c>
      <c r="D32" s="1072"/>
      <c r="E32" s="1072" t="s">
        <v>406</v>
      </c>
      <c r="F32" s="1072"/>
      <c r="G32" s="1072"/>
      <c r="H32" s="1072"/>
      <c r="I32" s="1157"/>
      <c r="J32" s="958">
        <v>36</v>
      </c>
      <c r="K32" s="40" t="str">
        <f t="shared" si="0"/>
        <v/>
      </c>
      <c r="L32" s="936"/>
      <c r="M32" s="937"/>
      <c r="N32" s="936"/>
      <c r="O32" s="937"/>
      <c r="P32" s="936"/>
      <c r="Q32" s="938"/>
      <c r="R32" s="938"/>
      <c r="S32" s="938"/>
      <c r="T32" s="938"/>
      <c r="U32" s="938"/>
      <c r="V32" s="938"/>
      <c r="W32" s="938"/>
      <c r="X32" s="938"/>
      <c r="Y32" s="938"/>
      <c r="Z32" s="938"/>
      <c r="AA32" s="938"/>
      <c r="AB32" s="938"/>
      <c r="AC32" s="938"/>
      <c r="AD32" s="937"/>
      <c r="AE32" s="938"/>
      <c r="AF32" s="938"/>
      <c r="AG32" s="938"/>
      <c r="AH32" s="938"/>
      <c r="AI32" s="937"/>
      <c r="AJ32" s="953"/>
    </row>
    <row r="33" spans="1:36">
      <c r="A33" s="1072" t="s">
        <v>125</v>
      </c>
      <c r="B33" s="1072" t="s">
        <v>861</v>
      </c>
      <c r="C33" s="1072" t="s">
        <v>43</v>
      </c>
      <c r="D33" s="1072"/>
      <c r="E33" s="1072" t="s">
        <v>406</v>
      </c>
      <c r="F33" s="1072"/>
      <c r="G33" s="1072"/>
      <c r="H33" s="1072"/>
      <c r="I33" s="1157"/>
      <c r="J33" s="958">
        <v>227</v>
      </c>
      <c r="K33" s="40" t="str">
        <f t="shared" si="0"/>
        <v/>
      </c>
      <c r="L33" s="952"/>
      <c r="M33" s="955"/>
      <c r="N33" s="952"/>
      <c r="O33" s="955"/>
      <c r="P33" s="952"/>
      <c r="Q33" s="956"/>
      <c r="R33" s="956"/>
      <c r="S33" s="956"/>
      <c r="T33" s="956"/>
      <c r="U33" s="956"/>
      <c r="V33" s="956"/>
      <c r="W33" s="956"/>
      <c r="X33" s="956"/>
      <c r="Y33" s="956"/>
      <c r="Z33" s="956"/>
      <c r="AA33" s="956"/>
      <c r="AB33" s="956"/>
      <c r="AC33" s="956"/>
      <c r="AD33" s="955"/>
      <c r="AE33" s="42"/>
      <c r="AF33" s="956"/>
      <c r="AG33" s="956"/>
      <c r="AH33" s="956"/>
      <c r="AI33" s="955"/>
      <c r="AJ33" s="957"/>
    </row>
    <row r="34" spans="1:36">
      <c r="A34" s="1072"/>
      <c r="B34" s="1072"/>
      <c r="C34" s="1072"/>
      <c r="D34" s="1072"/>
      <c r="E34" s="1072"/>
      <c r="F34" s="1072"/>
      <c r="G34" s="1072"/>
      <c r="H34" s="1072"/>
      <c r="I34" s="1157"/>
      <c r="J34" s="1157"/>
      <c r="K34" s="40" t="str">
        <f t="shared" si="0"/>
        <v/>
      </c>
      <c r="L34" s="952"/>
      <c r="M34" s="955"/>
      <c r="N34" s="952"/>
      <c r="O34" s="955"/>
      <c r="P34" s="952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5"/>
      <c r="AE34" s="952"/>
      <c r="AF34" s="956"/>
      <c r="AG34" s="956"/>
      <c r="AH34" s="956"/>
      <c r="AI34" s="955"/>
      <c r="AJ34" s="957"/>
    </row>
    <row r="35" spans="1:36">
      <c r="A35" s="1072"/>
      <c r="B35" s="1072"/>
      <c r="C35" s="1072"/>
      <c r="D35" s="1072"/>
      <c r="E35" s="1072"/>
      <c r="F35" s="1072"/>
      <c r="G35" s="1072"/>
      <c r="H35" s="1072"/>
      <c r="I35" s="1157"/>
      <c r="J35" s="1157"/>
      <c r="K35" s="40" t="str">
        <f t="shared" si="0"/>
        <v/>
      </c>
      <c r="L35" s="952"/>
      <c r="M35" s="955"/>
      <c r="N35" s="952"/>
      <c r="O35" s="955"/>
      <c r="P35" s="952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5"/>
      <c r="AE35" s="952"/>
      <c r="AF35" s="956"/>
      <c r="AG35" s="956"/>
      <c r="AH35" s="956"/>
      <c r="AI35" s="955"/>
      <c r="AJ35" s="957"/>
    </row>
    <row r="36" spans="1:36">
      <c r="A36" s="1072"/>
      <c r="B36" s="1072"/>
      <c r="C36" s="1072"/>
      <c r="D36" s="1072"/>
      <c r="E36" s="1072"/>
      <c r="F36" s="1072"/>
      <c r="G36" s="1072"/>
      <c r="H36" s="1072"/>
      <c r="I36" s="1157"/>
      <c r="J36" s="1157"/>
      <c r="K36" s="40" t="str">
        <f t="shared" si="0"/>
        <v/>
      </c>
    </row>
    <row r="37" spans="1:36">
      <c r="A37" s="1072"/>
      <c r="B37" s="1072"/>
      <c r="C37" s="1072"/>
      <c r="D37" s="1072"/>
      <c r="E37" s="1072"/>
      <c r="F37" s="1072"/>
      <c r="G37" s="1072"/>
      <c r="H37" s="1072"/>
      <c r="I37" s="1157"/>
      <c r="J37" s="1157"/>
      <c r="K37" s="40" t="str">
        <f t="shared" si="0"/>
        <v/>
      </c>
    </row>
    <row r="38" spans="1:36">
      <c r="A38" s="1072"/>
      <c r="B38" s="1072"/>
      <c r="C38" s="1072"/>
      <c r="D38" s="1072"/>
      <c r="E38" s="1072"/>
      <c r="F38" s="1072"/>
      <c r="G38" s="1072"/>
      <c r="H38" s="1072"/>
      <c r="I38" s="1157"/>
      <c r="J38" s="1157"/>
      <c r="K38" s="40" t="str">
        <f t="shared" si="0"/>
        <v/>
      </c>
    </row>
    <row r="39" spans="1:36">
      <c r="A39" s="1072"/>
      <c r="B39" s="1072"/>
      <c r="C39" s="1072"/>
      <c r="D39" s="1072"/>
      <c r="E39" s="1072"/>
      <c r="F39" s="1072"/>
      <c r="G39" s="1072"/>
      <c r="H39" s="1072"/>
      <c r="I39" s="1157"/>
      <c r="J39" s="1157"/>
      <c r="K39" s="40" t="str">
        <f t="shared" si="0"/>
        <v/>
      </c>
    </row>
    <row r="40" spans="1:36">
      <c r="A40" s="1072"/>
      <c r="B40" s="1072"/>
      <c r="C40" s="1072"/>
      <c r="D40" s="1072"/>
      <c r="E40" s="1072"/>
      <c r="F40" s="1072"/>
      <c r="G40" s="1072"/>
      <c r="H40" s="1072"/>
      <c r="I40" s="1157"/>
      <c r="J40" s="1157"/>
      <c r="K40" s="40" t="str">
        <f t="shared" si="0"/>
        <v/>
      </c>
    </row>
    <row r="41" spans="1:36">
      <c r="A41" s="1072"/>
      <c r="B41" s="1072"/>
      <c r="C41" s="1072"/>
      <c r="D41" s="1072"/>
      <c r="E41" s="1072"/>
      <c r="F41" s="1072"/>
      <c r="G41" s="1072"/>
      <c r="H41" s="1072"/>
      <c r="I41" s="1157"/>
      <c r="J41" s="1157"/>
      <c r="K41" s="40" t="str">
        <f t="shared" si="0"/>
        <v/>
      </c>
    </row>
    <row r="42" spans="1:36">
      <c r="A42" s="1072"/>
      <c r="B42" s="1072"/>
      <c r="C42" s="1072"/>
      <c r="D42" s="1072"/>
      <c r="E42" s="1072"/>
      <c r="F42" s="1072"/>
      <c r="G42" s="1072"/>
      <c r="H42" s="1072"/>
      <c r="I42" s="1157"/>
      <c r="J42" s="1157"/>
      <c r="K42" s="40" t="str">
        <f t="shared" si="0"/>
        <v/>
      </c>
    </row>
    <row r="43" spans="1:36">
      <c r="A43" s="1072"/>
      <c r="B43" s="1072"/>
      <c r="C43" s="1072"/>
      <c r="D43" s="1072"/>
      <c r="E43" s="1072"/>
      <c r="F43" s="1072"/>
      <c r="G43" s="1072"/>
      <c r="H43" s="1072"/>
      <c r="I43" s="1157"/>
      <c r="J43" s="1157"/>
      <c r="K43" s="40" t="str">
        <f t="shared" si="0"/>
        <v/>
      </c>
    </row>
    <row r="44" spans="1:36">
      <c r="A44" s="1072"/>
      <c r="B44" s="1072"/>
      <c r="C44" s="1072"/>
      <c r="D44" s="1072"/>
      <c r="E44" s="1072"/>
      <c r="F44" s="1072"/>
      <c r="G44" s="1072"/>
      <c r="H44" s="1072"/>
      <c r="I44" s="1157"/>
      <c r="J44" s="1157"/>
      <c r="K44" s="40" t="str">
        <f t="shared" si="0"/>
        <v/>
      </c>
    </row>
    <row r="45" spans="1:36">
      <c r="A45" s="1072"/>
      <c r="B45" s="1072"/>
      <c r="C45" s="1072"/>
      <c r="D45" s="1072"/>
      <c r="E45" s="1072"/>
      <c r="F45" s="1072"/>
      <c r="G45" s="1072"/>
      <c r="H45" s="1072"/>
      <c r="I45" s="1157"/>
      <c r="J45" s="1157"/>
      <c r="K45" s="40" t="str">
        <f t="shared" si="0"/>
        <v/>
      </c>
    </row>
    <row r="46" spans="1:36">
      <c r="A46" s="1072"/>
      <c r="B46" s="1072"/>
      <c r="C46" s="1072"/>
      <c r="D46" s="1072"/>
      <c r="E46" s="1072"/>
      <c r="F46" s="1072"/>
      <c r="G46" s="1072"/>
      <c r="H46" s="1072"/>
      <c r="I46" s="1157"/>
      <c r="J46" s="1157"/>
      <c r="K46" s="40" t="str">
        <f t="shared" si="0"/>
        <v/>
      </c>
    </row>
    <row r="47" spans="1:36">
      <c r="A47" s="1072"/>
      <c r="B47" s="1072"/>
      <c r="C47" s="1072"/>
      <c r="D47" s="1072"/>
      <c r="E47" s="1072"/>
      <c r="F47" s="1072"/>
      <c r="G47" s="1072"/>
      <c r="H47" s="1072"/>
      <c r="I47" s="1157"/>
      <c r="J47" s="1157"/>
      <c r="K47" s="40" t="str">
        <f t="shared" si="0"/>
        <v/>
      </c>
    </row>
    <row r="48" spans="1:36">
      <c r="A48" s="1072"/>
      <c r="B48" s="1072"/>
      <c r="C48" s="1072"/>
      <c r="D48" s="1072"/>
      <c r="E48" s="1072"/>
      <c r="F48" s="1072"/>
      <c r="G48" s="1072"/>
      <c r="H48" s="1072"/>
      <c r="I48" s="1157"/>
      <c r="J48" s="1157"/>
      <c r="K48" s="40" t="str">
        <f t="shared" si="0"/>
        <v/>
      </c>
    </row>
    <row r="49" spans="1:36">
      <c r="A49" s="1072"/>
      <c r="B49" s="1072"/>
      <c r="C49" s="1072"/>
      <c r="D49" s="1072"/>
      <c r="E49" s="1072"/>
      <c r="F49" s="1072"/>
      <c r="G49" s="1072"/>
      <c r="H49" s="1072"/>
      <c r="I49" s="1157"/>
      <c r="J49" s="1157"/>
      <c r="K49" s="40" t="str">
        <f t="shared" si="0"/>
        <v/>
      </c>
    </row>
    <row r="50" spans="1:36">
      <c r="A50" s="1072"/>
      <c r="B50" s="1072"/>
      <c r="C50" s="1072"/>
      <c r="D50" s="1072"/>
      <c r="E50" s="1072"/>
      <c r="F50" s="1072"/>
      <c r="G50" s="1072"/>
      <c r="H50" s="1072"/>
      <c r="I50" s="1157"/>
      <c r="J50" s="115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>
      <c r="A51" s="1072"/>
      <c r="B51" s="1072"/>
      <c r="C51" s="1072"/>
      <c r="D51" s="1072"/>
      <c r="E51" s="1072"/>
      <c r="F51" s="1072"/>
      <c r="G51" s="1072"/>
      <c r="H51" s="1072"/>
      <c r="I51" s="1157"/>
      <c r="J51" s="115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>
      <c r="A52" s="1072"/>
      <c r="B52" s="1072"/>
      <c r="C52" s="1072"/>
      <c r="D52" s="1072"/>
      <c r="E52" s="1072"/>
      <c r="F52" s="1072"/>
      <c r="G52" s="1072"/>
      <c r="H52" s="1072"/>
      <c r="I52" s="1157"/>
      <c r="J52" s="1157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>
      <c r="A53" s="1072"/>
      <c r="B53" s="1072"/>
      <c r="C53" s="1072"/>
      <c r="D53" s="1072"/>
      <c r="E53" s="1072"/>
      <c r="F53" s="1072"/>
      <c r="G53" s="1072"/>
      <c r="H53" s="1072"/>
      <c r="I53" s="1157"/>
      <c r="J53" s="115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>
      <c r="A54" s="1072"/>
      <c r="B54" s="1072"/>
      <c r="C54" s="1072"/>
      <c r="D54" s="1072"/>
      <c r="E54" s="1072"/>
      <c r="F54" s="1072"/>
      <c r="G54" s="1072"/>
      <c r="H54" s="1072"/>
      <c r="I54" s="1157"/>
      <c r="J54" s="115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>
      <c r="A55" s="1072"/>
      <c r="B55" s="1072"/>
      <c r="C55" s="1072"/>
      <c r="D55" s="1072"/>
      <c r="E55" s="1072"/>
      <c r="F55" s="1072"/>
      <c r="G55" s="1072"/>
      <c r="H55" s="1072"/>
      <c r="I55" s="1157"/>
      <c r="J55" s="115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>
      <c r="A56" s="1072"/>
      <c r="B56" s="1072"/>
      <c r="C56" s="1072"/>
      <c r="D56" s="1072"/>
      <c r="E56" s="1072"/>
      <c r="F56" s="1072"/>
      <c r="G56" s="1072"/>
      <c r="H56" s="1072"/>
      <c r="I56" s="1157"/>
      <c r="J56" s="115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>
      <c r="A57" s="1072"/>
      <c r="B57" s="1072"/>
      <c r="C57" s="1072"/>
      <c r="D57" s="1072"/>
      <c r="E57" s="1072"/>
      <c r="F57" s="1072"/>
      <c r="G57" s="1072"/>
      <c r="H57" s="1072"/>
      <c r="I57" s="1157"/>
      <c r="J57" s="1157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>
      <c r="A58" s="1072"/>
      <c r="B58" s="1072"/>
      <c r="C58" s="1072"/>
      <c r="D58" s="1072"/>
      <c r="E58" s="1072"/>
      <c r="F58" s="1072"/>
      <c r="G58" s="1072"/>
      <c r="H58" s="1072"/>
      <c r="I58" s="1157"/>
      <c r="J58" s="1157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>
      <c r="A59" s="1072"/>
      <c r="B59" s="1072"/>
      <c r="C59" s="1072"/>
      <c r="D59" s="1072"/>
      <c r="E59" s="1072"/>
      <c r="F59" s="1072"/>
      <c r="G59" s="1072"/>
      <c r="H59" s="1072"/>
      <c r="I59" s="1157"/>
      <c r="J59" s="115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>
      <c r="A60" s="1072"/>
      <c r="B60" s="1072"/>
      <c r="C60" s="1072"/>
      <c r="D60" s="1072"/>
      <c r="E60" s="1072"/>
      <c r="F60" s="1072"/>
      <c r="G60" s="1072"/>
      <c r="H60" s="1072"/>
      <c r="I60" s="1157"/>
      <c r="J60" s="115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>
      <c r="A61" s="1072"/>
      <c r="B61" s="1072"/>
      <c r="C61" s="1072"/>
      <c r="D61" s="1072"/>
      <c r="E61" s="1072"/>
      <c r="F61" s="1072"/>
      <c r="G61" s="1072"/>
      <c r="H61" s="1072"/>
      <c r="I61" s="1157"/>
      <c r="J61" s="115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>
      <c r="A62" s="1072"/>
      <c r="B62" s="1072"/>
      <c r="C62" s="1072"/>
      <c r="D62" s="1072"/>
      <c r="E62" s="1072"/>
      <c r="F62" s="1072"/>
      <c r="G62" s="1072"/>
      <c r="H62" s="1072"/>
      <c r="I62" s="1157"/>
      <c r="J62" s="1157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>
      <c r="A63" s="1072"/>
      <c r="B63" s="1072"/>
      <c r="C63" s="1072"/>
      <c r="D63" s="1072"/>
      <c r="E63" s="1072"/>
      <c r="F63" s="1072"/>
      <c r="G63" s="1072"/>
      <c r="H63" s="1072"/>
      <c r="I63" s="1157"/>
      <c r="J63" s="1157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>
      <c r="A64" s="1072"/>
      <c r="B64" s="1072"/>
      <c r="C64" s="1072"/>
      <c r="D64" s="1072"/>
      <c r="E64" s="1072"/>
      <c r="F64" s="1072"/>
      <c r="G64" s="1072"/>
      <c r="H64" s="1072"/>
      <c r="I64" s="1157"/>
      <c r="J64" s="1157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>
      <c r="A65" s="1072"/>
      <c r="B65" s="1072"/>
      <c r="C65" s="1072"/>
      <c r="D65" s="1072"/>
      <c r="E65" s="1072"/>
      <c r="F65" s="1072"/>
      <c r="G65" s="1072"/>
      <c r="H65" s="1072"/>
      <c r="I65" s="1157"/>
      <c r="J65" s="115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>
      <c r="A66" s="1072"/>
      <c r="B66" s="1072"/>
      <c r="C66" s="1072"/>
      <c r="D66" s="1072"/>
      <c r="E66" s="1072"/>
      <c r="F66" s="1072"/>
      <c r="G66" s="1072"/>
      <c r="H66" s="1072"/>
      <c r="I66" s="1157"/>
      <c r="J66" s="115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>
      <c r="A67" s="1072"/>
      <c r="B67" s="1072"/>
      <c r="C67" s="1072"/>
      <c r="D67" s="1072"/>
      <c r="E67" s="1072"/>
      <c r="F67" s="1072"/>
      <c r="G67" s="1072"/>
      <c r="H67" s="1072"/>
      <c r="I67" s="1157"/>
      <c r="J67" s="115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>
      <c r="A68" s="1072"/>
      <c r="B68" s="1072"/>
      <c r="C68" s="1072"/>
      <c r="D68" s="1072"/>
      <c r="E68" s="1072"/>
      <c r="F68" s="1072"/>
      <c r="G68" s="1072"/>
      <c r="H68" s="1072"/>
      <c r="I68" s="1157"/>
      <c r="J68" s="1157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>
      <c r="A69" s="1072"/>
      <c r="B69" s="1072"/>
      <c r="C69" s="1072"/>
      <c r="D69" s="1072"/>
      <c r="E69" s="1072"/>
      <c r="F69" s="1072"/>
      <c r="G69" s="1072"/>
      <c r="H69" s="1072"/>
      <c r="I69" s="1157"/>
      <c r="J69" s="115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>
      <c r="A70" s="1072"/>
      <c r="B70" s="1072"/>
      <c r="C70" s="1072"/>
      <c r="D70" s="1072"/>
      <c r="E70" s="1072"/>
      <c r="F70" s="1072"/>
      <c r="G70" s="1072"/>
      <c r="H70" s="1072"/>
      <c r="I70" s="1157"/>
      <c r="J70" s="115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>
      <c r="A71" s="1072"/>
      <c r="B71" s="1072"/>
      <c r="C71" s="1072"/>
      <c r="D71" s="1072"/>
      <c r="E71" s="1072"/>
      <c r="F71" s="1072"/>
      <c r="G71" s="1072"/>
      <c r="H71" s="1072"/>
      <c r="I71" s="1157"/>
      <c r="J71" s="115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>
      <c r="A72" s="1072"/>
      <c r="B72" s="1072"/>
      <c r="C72" s="1072"/>
      <c r="D72" s="1072"/>
      <c r="E72" s="1072"/>
      <c r="F72" s="1072"/>
      <c r="G72" s="1072"/>
      <c r="H72" s="1072"/>
      <c r="I72" s="1157"/>
      <c r="J72" s="115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>
      <c r="A73" s="1072"/>
      <c r="B73" s="1072"/>
      <c r="C73" s="1072"/>
      <c r="D73" s="1072"/>
      <c r="E73" s="1072"/>
      <c r="F73" s="1072"/>
      <c r="G73" s="1072"/>
      <c r="I73" s="1158"/>
      <c r="J73" s="115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>
      <c r="A74" s="1072"/>
      <c r="B74" s="1072"/>
      <c r="C74" s="1072"/>
      <c r="D74" s="1072"/>
      <c r="E74" s="1072"/>
      <c r="F74" s="1072"/>
      <c r="G74" s="1072"/>
      <c r="I74" s="1158"/>
      <c r="J74" s="115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>
      <c r="A75" s="1072"/>
      <c r="B75" s="1072"/>
      <c r="C75" s="1072"/>
      <c r="D75" s="1072"/>
      <c r="E75" s="1072"/>
      <c r="F75" s="1072"/>
      <c r="G75" s="1072"/>
      <c r="I75" s="1158"/>
      <c r="J75" s="115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>
      <c r="A76" s="1072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>
      <c r="A77" s="1072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>
      <c r="A78" s="1072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>
      <c r="A79" s="1072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>
      <c r="A80" s="1072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>
      <c r="A81" s="1072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>
      <c r="A82" s="1072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>
      <c r="A83" s="107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>
      <c r="A84" s="107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>
      <c r="A85" s="1072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>
      <c r="A86" s="1072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>
      <c r="A87" s="107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>
      <c r="A88" s="107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>
      <c r="A89" s="107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>
      <c r="A90" s="1072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>
      <c r="A91" s="1072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>
      <c r="A92" s="1072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>
      <c r="A93" s="1072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>
      <c r="A94" s="1072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>
      <c r="A95" s="1072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>
      <c r="A96" s="1072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>
      <c r="A97" s="1072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>
      <c r="A98" s="1072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>
      <c r="A99" s="1072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>
      <c r="A100" s="1072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>
      <c r="A101" s="1072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>
      <c r="A102" s="1072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</row>
    <row r="103" spans="1:36">
      <c r="A103" s="1072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>
      <c r="A104" s="1072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>
      <c r="A105" s="107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>
      <c r="A106" s="1072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>
      <c r="A107" s="1072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>
      <c r="A108" s="1072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>
      <c r="A109" s="1072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>
      <c r="A110" s="1072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1:36">
      <c r="A111" s="1072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>
      <c r="A112" s="1072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</row>
    <row r="113" spans="1:36">
      <c r="A113" s="1072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</row>
    <row r="114" spans="1:36">
      <c r="A114" s="1072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</row>
    <row r="115" spans="1:36">
      <c r="A115" s="1072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</row>
    <row r="116" spans="1:36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</row>
    <row r="117" spans="1:36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</row>
    <row r="118" spans="1:36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</row>
    <row r="119" spans="1:36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</row>
    <row r="120" spans="1:36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</row>
    <row r="121" spans="1:36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</row>
    <row r="122" spans="1:36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</row>
    <row r="123" spans="1:36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</row>
    <row r="124" spans="1:36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</row>
    <row r="125" spans="1:36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</row>
    <row r="126" spans="1:36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</row>
    <row r="127" spans="1:36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</row>
    <row r="128" spans="1:36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</row>
    <row r="129" spans="1:36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</row>
    <row r="130" spans="1:36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</row>
    <row r="131" spans="1:36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</row>
    <row r="132" spans="1:36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</row>
    <row r="133" spans="1:36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</row>
    <row r="134" spans="1:36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</row>
    <row r="135" spans="1:36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</row>
    <row r="136" spans="1:36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</row>
    <row r="137" spans="1:36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</row>
    <row r="138" spans="1:36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</row>
    <row r="139" spans="1:36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</row>
    <row r="140" spans="1:36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</row>
    <row r="141" spans="1:36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</row>
    <row r="142" spans="1:36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</row>
    <row r="143" spans="1:36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</row>
    <row r="144" spans="1:36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</row>
    <row r="145" spans="1:36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</row>
    <row r="146" spans="1:36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</row>
    <row r="147" spans="1:36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</row>
    <row r="148" spans="1:36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</row>
    <row r="149" spans="1:36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</row>
    <row r="150" spans="1:36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</row>
    <row r="151" spans="1:36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</row>
    <row r="152" spans="1:36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</row>
    <row r="153" spans="1:36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</row>
    <row r="154" spans="1:36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</row>
    <row r="155" spans="1:36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</row>
    <row r="156" spans="1:36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</row>
    <row r="157" spans="1:36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</row>
    <row r="158" spans="1:36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</row>
    <row r="159" spans="1:36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</row>
    <row r="160" spans="1:36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</row>
    <row r="161" spans="1:36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</row>
    <row r="162" spans="1:36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</row>
    <row r="163" spans="1:36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</row>
    <row r="164" spans="1:36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</row>
    <row r="165" spans="1:36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</row>
    <row r="166" spans="1:36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</row>
    <row r="167" spans="1:36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</row>
    <row r="168" spans="1:36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</row>
    <row r="169" spans="1:36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</row>
    <row r="170" spans="1:36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</row>
    <row r="171" spans="1:36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</row>
    <row r="172" spans="1:36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</row>
    <row r="173" spans="1:36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</row>
    <row r="174" spans="1:36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</row>
    <row r="175" spans="1:36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</row>
    <row r="176" spans="1:36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</row>
    <row r="177" spans="1:36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</row>
    <row r="178" spans="1:36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1:36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:36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:36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:36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:36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:36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:3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:36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:36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36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36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36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36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</row>
    <row r="192" spans="1:36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</row>
    <row r="193" spans="1:36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</row>
    <row r="194" spans="1:36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</row>
    <row r="195" spans="1:36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</row>
    <row r="196" spans="1:36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</row>
    <row r="197" spans="1:36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</row>
    <row r="198" spans="1:36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</row>
    <row r="199" spans="1:36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</row>
    <row r="200" spans="1:36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</row>
    <row r="201" spans="1:36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</row>
    <row r="202" spans="1:36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</row>
    <row r="203" spans="1:36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</row>
    <row r="204" spans="1:36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</row>
    <row r="205" spans="1:36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</row>
    <row r="206" spans="1:36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</row>
    <row r="207" spans="1:36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</row>
    <row r="208" spans="1:36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</row>
    <row r="209" spans="1:36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</row>
    <row r="210" spans="1:36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</row>
    <row r="211" spans="1:36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</row>
    <row r="212" spans="1:36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</row>
    <row r="213" spans="1:36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</row>
    <row r="214" spans="1:36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</row>
    <row r="215" spans="1:36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</row>
    <row r="216" spans="1:36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</row>
    <row r="217" spans="1:36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</row>
    <row r="218" spans="1:36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</row>
    <row r="219" spans="1:36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</row>
    <row r="220" spans="1:36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</row>
    <row r="221" spans="1:36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</row>
    <row r="222" spans="1:36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</row>
    <row r="223" spans="1:36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</row>
    <row r="224" spans="1:36"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</row>
    <row r="225" spans="11:36"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</row>
    <row r="226" spans="11:36"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</row>
    <row r="227" spans="11:36"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</row>
    <row r="228" spans="11:36"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</row>
    <row r="229" spans="11:36"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</row>
    <row r="230" spans="11:36"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</row>
    <row r="231" spans="11:36"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</row>
    <row r="232" spans="11:36"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</row>
    <row r="233" spans="11:36"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</row>
    <row r="234" spans="11:36"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</row>
    <row r="235" spans="11:36"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</row>
    <row r="236" spans="11:36"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</row>
    <row r="237" spans="11:36"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</row>
    <row r="238" spans="11:36"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</row>
    <row r="239" spans="11:36"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</row>
    <row r="240" spans="11:36"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</row>
    <row r="241" spans="11:36"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</row>
    <row r="242" spans="11:36"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</row>
    <row r="243" spans="11:36"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</row>
    <row r="244" spans="11:36"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</row>
  </sheetData>
  <sheetProtection formatColumns="0"/>
  <autoFilter ref="A4:AL4">
    <sortState ref="A5:AJ46">
      <sortCondition ref="B4:B46"/>
    </sortState>
  </autoFilter>
  <mergeCells count="5">
    <mergeCell ref="L3:M3"/>
    <mergeCell ref="N3:O3"/>
    <mergeCell ref="P3:AD3"/>
    <mergeCell ref="AE3:AI3"/>
    <mergeCell ref="L2:AJ2"/>
  </mergeCells>
  <conditionalFormatting sqref="A30">
    <cfRule type="expression" dxfId="132" priority="3">
      <formula>MOD(ROW(),2)=0</formula>
    </cfRule>
  </conditionalFormatting>
  <conditionalFormatting sqref="A18">
    <cfRule type="expression" dxfId="131" priority="2">
      <formula>MOD(ROW(),2)=0</formula>
    </cfRule>
  </conditionalFormatting>
  <conditionalFormatting sqref="A10">
    <cfRule type="expression" dxfId="130" priority="1">
      <formula>MOD(ROW(),2)=0</formula>
    </cfRule>
  </conditionalFormatting>
  <dataValidations count="15">
    <dataValidation allowBlank="1" showInputMessage="1" promptTitle="In Pipeline" prompt="Quantities of your stocks that are currently in transit to Vanuatu, with no problems forseen." sqref="G2:G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qref="AK5:XFD1048576 K2:K1048576 B5:B29 B31:B1048576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13:D1048576 E12 D2:D11"/>
    <dataValidation type="list" allowBlank="1" showInputMessage="1" promptTitle="Intended Cluster" prompt="This is an optional column. If you can clearly identify under which cluster your item has been dispatched, please specify so; otherwise leave it blank. " sqref="E13:E1048576 E2:E11">
      <formula1>Clusters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048576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31:J1048576 G30 I5:I29 H5:H30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31:G1048576 G5:G29">
      <formula1>ISNUMBER(G5)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30">
      <formula1>0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:H11"/>
    </sheetView>
  </sheetViews>
  <sheetFormatPr defaultColWidth="0" defaultRowHeight="15.75"/>
  <cols>
    <col min="1" max="1" width="16.875" style="17" bestFit="1" customWidth="1"/>
    <col min="2" max="2" width="32.5" style="41" bestFit="1" customWidth="1"/>
    <col min="3" max="3" width="11.125" style="41" customWidth="1"/>
    <col min="4" max="4" width="15.625" style="41" customWidth="1"/>
    <col min="5" max="5" width="22.875" style="41" customWidth="1"/>
    <col min="6" max="6" width="10.625" style="41" customWidth="1"/>
    <col min="7" max="7" width="12.625" style="41" customWidth="1"/>
    <col min="8" max="8" width="15.5" style="41" bestFit="1" customWidth="1"/>
    <col min="9" max="10" width="15.5" style="41" customWidth="1"/>
    <col min="11" max="11" width="17.875" style="40" customWidth="1"/>
    <col min="12" max="12" width="13.125" style="43" customWidth="1"/>
    <col min="13" max="13" width="16.375" style="44" customWidth="1"/>
    <col min="14" max="14" width="14.875" style="43" customWidth="1"/>
    <col min="15" max="15" width="12.875" style="44" customWidth="1"/>
    <col min="16" max="16" width="9.5" style="43" customWidth="1"/>
    <col min="17" max="17" width="18.875" style="45" customWidth="1"/>
    <col min="18" max="18" width="15.125" style="45" customWidth="1"/>
    <col min="19" max="19" width="17.375" style="45" bestFit="1" customWidth="1"/>
    <col min="20" max="20" width="18.125" style="45" bestFit="1" customWidth="1"/>
    <col min="21" max="21" width="16.875" style="45" customWidth="1"/>
    <col min="22" max="22" width="16.375" style="45" customWidth="1"/>
    <col min="23" max="23" width="10.125" style="45" customWidth="1"/>
    <col min="24" max="24" width="11.375" style="45" customWidth="1"/>
    <col min="25" max="27" width="12" style="45" customWidth="1"/>
    <col min="28" max="28" width="10" style="45" customWidth="1"/>
    <col min="29" max="29" width="13.625" style="45" customWidth="1"/>
    <col min="30" max="30" width="24" style="44" bestFit="1" customWidth="1"/>
    <col min="31" max="31" width="11.625" style="43" customWidth="1"/>
    <col min="32" max="32" width="15.875" style="45" customWidth="1"/>
    <col min="33" max="33" width="11.875" style="45" customWidth="1"/>
    <col min="34" max="34" width="12.5" style="45" customWidth="1"/>
    <col min="35" max="35" width="14.625" style="44" customWidth="1"/>
    <col min="36" max="36" width="17" style="47" customWidth="1"/>
    <col min="37" max="37" width="10.875" style="48" hidden="1" customWidth="1"/>
    <col min="38" max="16384" width="10.875" style="48" hidden="1"/>
  </cols>
  <sheetData>
    <row r="1" spans="1:37" s="964" customFormat="1" ht="17.100000000000001" customHeight="1" thickTop="1" thickBot="1">
      <c r="B1" s="2" t="s">
        <v>0</v>
      </c>
      <c r="C1" s="89">
        <v>42281</v>
      </c>
      <c r="D1" s="90" t="s">
        <v>1</v>
      </c>
      <c r="E1" s="91" t="s">
        <v>115</v>
      </c>
      <c r="F1" s="5"/>
      <c r="G1" s="6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7" s="17" customFormat="1" ht="16.5" thickBot="1">
      <c r="A2" s="9"/>
      <c r="B2" s="10"/>
      <c r="C2" s="10"/>
      <c r="D2" s="11"/>
      <c r="E2" s="10"/>
      <c r="F2" s="12"/>
      <c r="G2" s="12"/>
      <c r="H2" s="13"/>
      <c r="I2" s="13"/>
      <c r="J2" s="13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7" s="68" customFormat="1">
      <c r="A3" s="65"/>
      <c r="B3" s="65"/>
      <c r="C3" s="66"/>
      <c r="D3" s="66"/>
      <c r="E3" s="65"/>
      <c r="F3" s="65"/>
      <c r="G3" s="65"/>
      <c r="H3" s="67"/>
      <c r="I3" s="67"/>
      <c r="J3" s="67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  <c r="AK3" s="68" t="s">
        <v>341</v>
      </c>
    </row>
    <row r="4" spans="1:37" s="17" customFormat="1" ht="32.25" thickBot="1">
      <c r="A4" s="23" t="s">
        <v>9</v>
      </c>
      <c r="B4" s="24" t="s">
        <v>10</v>
      </c>
      <c r="C4" s="24" t="s">
        <v>72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  <c r="AK4" s="826" t="s">
        <v>340</v>
      </c>
    </row>
    <row r="5" spans="1:37">
      <c r="A5" s="17" t="s">
        <v>59</v>
      </c>
      <c r="B5" s="41" t="s">
        <v>625</v>
      </c>
      <c r="C5" s="41" t="s">
        <v>45</v>
      </c>
      <c r="H5" s="949">
        <f>IF(SUM(I5:J5)=0, "", SUM(I5:J5))</f>
        <v>24</v>
      </c>
      <c r="I5" s="882">
        <v>23.75</v>
      </c>
      <c r="J5" s="882"/>
      <c r="K5" s="40" t="str">
        <f t="shared" ref="K5:K15" si="0">IF(SUM(L5:AJ5)=0, "", SUM(L5:AJ5))</f>
        <v/>
      </c>
    </row>
    <row r="6" spans="1:37">
      <c r="A6" s="17" t="s">
        <v>337</v>
      </c>
      <c r="B6" s="41" t="s">
        <v>326</v>
      </c>
      <c r="C6" s="41" t="s">
        <v>45</v>
      </c>
      <c r="H6" s="954">
        <f t="shared" ref="H6:H11" si="1">IF(SUM(I6:J6)=0, "", SUM(I6:J6))</f>
        <v>0</v>
      </c>
      <c r="I6" s="882">
        <v>0.01</v>
      </c>
      <c r="J6" s="882"/>
      <c r="K6" s="40" t="str">
        <f t="shared" si="0"/>
        <v/>
      </c>
    </row>
    <row r="7" spans="1:37">
      <c r="A7" s="17" t="s">
        <v>57</v>
      </c>
      <c r="B7" s="41" t="s">
        <v>626</v>
      </c>
      <c r="C7" s="41" t="s">
        <v>45</v>
      </c>
      <c r="H7" s="954">
        <f t="shared" si="1"/>
        <v>2</v>
      </c>
      <c r="I7" s="882">
        <v>1.93</v>
      </c>
      <c r="J7" s="882"/>
      <c r="K7" s="40" t="str">
        <f t="shared" si="0"/>
        <v/>
      </c>
    </row>
    <row r="8" spans="1:37">
      <c r="A8" s="17" t="s">
        <v>61</v>
      </c>
      <c r="B8" s="41" t="s">
        <v>627</v>
      </c>
      <c r="C8" s="41" t="s">
        <v>45</v>
      </c>
      <c r="H8" s="954">
        <f t="shared" si="1"/>
        <v>0</v>
      </c>
      <c r="I8" s="882">
        <v>0.2</v>
      </c>
      <c r="J8" s="882"/>
      <c r="K8" s="40" t="str">
        <f t="shared" si="0"/>
        <v/>
      </c>
    </row>
    <row r="9" spans="1:37">
      <c r="A9" s="17" t="s">
        <v>61</v>
      </c>
      <c r="B9" s="41" t="s">
        <v>628</v>
      </c>
      <c r="C9" s="41" t="s">
        <v>45</v>
      </c>
      <c r="H9" s="954">
        <f t="shared" si="1"/>
        <v>20</v>
      </c>
      <c r="I9" s="882">
        <v>20.190000000000001</v>
      </c>
      <c r="J9" s="882"/>
      <c r="K9" s="40" t="str">
        <f t="shared" si="0"/>
        <v/>
      </c>
    </row>
    <row r="10" spans="1:37">
      <c r="A10" s="17" t="s">
        <v>52</v>
      </c>
      <c r="B10" s="41" t="s">
        <v>629</v>
      </c>
      <c r="C10" s="41" t="s">
        <v>45</v>
      </c>
      <c r="H10" s="954">
        <f t="shared" si="1"/>
        <v>4</v>
      </c>
      <c r="I10" s="882">
        <v>4.12</v>
      </c>
      <c r="J10" s="882"/>
      <c r="K10" s="40" t="str">
        <f t="shared" si="0"/>
        <v/>
      </c>
      <c r="L10" s="49"/>
      <c r="M10" s="50"/>
      <c r="N10" s="51"/>
      <c r="O10" s="5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2"/>
      <c r="AE10" s="53"/>
      <c r="AF10" s="54"/>
      <c r="AG10" s="54"/>
      <c r="AH10" s="54"/>
      <c r="AI10" s="52"/>
    </row>
    <row r="11" spans="1:37">
      <c r="A11" s="17" t="s">
        <v>59</v>
      </c>
      <c r="B11" s="41" t="s">
        <v>630</v>
      </c>
      <c r="C11" s="41" t="s">
        <v>45</v>
      </c>
      <c r="H11" s="954">
        <f t="shared" si="1"/>
        <v>14</v>
      </c>
      <c r="I11" s="882">
        <v>14.16</v>
      </c>
      <c r="J11" s="882"/>
      <c r="K11" s="40" t="str">
        <f t="shared" si="0"/>
        <v/>
      </c>
    </row>
    <row r="12" spans="1:37">
      <c r="A12" s="17" t="s">
        <v>59</v>
      </c>
      <c r="B12" s="41" t="s">
        <v>631</v>
      </c>
      <c r="C12" s="41" t="s">
        <v>45</v>
      </c>
      <c r="H12" s="954">
        <f t="shared" ref="H12:H54" si="2">IF(SUM(I12:J12)=0, "", SUM(I12:J12))</f>
        <v>11</v>
      </c>
      <c r="I12" s="882">
        <v>11.1</v>
      </c>
      <c r="J12" s="882"/>
      <c r="K12" s="40" t="str">
        <f t="shared" si="0"/>
        <v/>
      </c>
    </row>
    <row r="13" spans="1:37">
      <c r="A13" s="17" t="s">
        <v>59</v>
      </c>
      <c r="B13" s="41" t="s">
        <v>632</v>
      </c>
      <c r="C13" s="41" t="s">
        <v>45</v>
      </c>
      <c r="H13" s="954">
        <f t="shared" si="2"/>
        <v>8</v>
      </c>
      <c r="I13" s="882">
        <v>7.9</v>
      </c>
      <c r="J13" s="882"/>
      <c r="K13" s="40" t="str">
        <f t="shared" si="0"/>
        <v/>
      </c>
      <c r="L13" s="55"/>
      <c r="M13" s="56"/>
      <c r="N13" s="55"/>
      <c r="O13" s="56"/>
      <c r="P13" s="55"/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60"/>
      <c r="AF13" s="61"/>
      <c r="AG13" s="61"/>
      <c r="AH13" s="61"/>
      <c r="AI13" s="62"/>
    </row>
    <row r="14" spans="1:37">
      <c r="A14" s="17" t="s">
        <v>52</v>
      </c>
      <c r="B14" s="41" t="s">
        <v>633</v>
      </c>
      <c r="C14" s="41" t="s">
        <v>45</v>
      </c>
      <c r="H14" s="954">
        <f t="shared" si="2"/>
        <v>2</v>
      </c>
      <c r="I14" s="882">
        <v>2.4900000000000002</v>
      </c>
      <c r="J14" s="882"/>
      <c r="K14" s="40" t="str">
        <f t="shared" si="0"/>
        <v/>
      </c>
    </row>
    <row r="15" spans="1:37">
      <c r="A15" s="17" t="s">
        <v>52</v>
      </c>
      <c r="B15" s="41" t="s">
        <v>634</v>
      </c>
      <c r="C15" s="41" t="s">
        <v>45</v>
      </c>
      <c r="H15" s="954">
        <f t="shared" si="2"/>
        <v>1</v>
      </c>
      <c r="I15" s="882">
        <v>0.92</v>
      </c>
      <c r="J15" s="882"/>
      <c r="K15" s="40" t="str">
        <f t="shared" si="0"/>
        <v/>
      </c>
    </row>
    <row r="16" spans="1:37">
      <c r="A16" s="17" t="s">
        <v>52</v>
      </c>
      <c r="B16" s="41" t="s">
        <v>635</v>
      </c>
      <c r="C16" s="41" t="s">
        <v>45</v>
      </c>
      <c r="H16" s="954">
        <f t="shared" si="2"/>
        <v>1</v>
      </c>
      <c r="I16" s="882">
        <v>0.91</v>
      </c>
      <c r="J16" s="882"/>
      <c r="K16" s="40" t="str">
        <f t="shared" ref="K16:K58" si="3">IF(SUM(L16:AJ16)=0, "", SUM(L16:AJ16))</f>
        <v/>
      </c>
    </row>
    <row r="17" spans="1:11">
      <c r="A17" s="17" t="s">
        <v>622</v>
      </c>
      <c r="B17" s="41" t="s">
        <v>636</v>
      </c>
      <c r="C17" s="41" t="s">
        <v>45</v>
      </c>
      <c r="H17" s="954">
        <f t="shared" si="2"/>
        <v>2</v>
      </c>
      <c r="I17" s="882">
        <v>1.94</v>
      </c>
      <c r="J17" s="882"/>
      <c r="K17" s="40" t="str">
        <f t="shared" si="3"/>
        <v/>
      </c>
    </row>
    <row r="18" spans="1:11">
      <c r="A18" s="17" t="s">
        <v>622</v>
      </c>
      <c r="B18" s="41" t="s">
        <v>637</v>
      </c>
      <c r="C18" s="41" t="s">
        <v>45</v>
      </c>
      <c r="H18" s="954">
        <f t="shared" si="2"/>
        <v>12</v>
      </c>
      <c r="I18" s="882">
        <v>11.71</v>
      </c>
      <c r="J18" s="882"/>
      <c r="K18" s="40" t="str">
        <f t="shared" si="3"/>
        <v/>
      </c>
    </row>
    <row r="19" spans="1:11">
      <c r="A19" s="17" t="s">
        <v>57</v>
      </c>
      <c r="B19" s="41" t="s">
        <v>638</v>
      </c>
      <c r="C19" s="41" t="s">
        <v>45</v>
      </c>
      <c r="H19" s="954">
        <f t="shared" si="2"/>
        <v>2</v>
      </c>
      <c r="I19" s="882">
        <v>2.31</v>
      </c>
      <c r="J19" s="882"/>
      <c r="K19" s="40" t="str">
        <f t="shared" si="3"/>
        <v/>
      </c>
    </row>
    <row r="20" spans="1:11">
      <c r="A20" s="17" t="s">
        <v>57</v>
      </c>
      <c r="B20" s="41" t="s">
        <v>639</v>
      </c>
      <c r="C20" s="41" t="s">
        <v>45</v>
      </c>
      <c r="H20" s="954">
        <f t="shared" si="2"/>
        <v>4</v>
      </c>
      <c r="I20" s="882">
        <v>3.52</v>
      </c>
      <c r="J20" s="882"/>
      <c r="K20" s="40" t="str">
        <f t="shared" si="3"/>
        <v/>
      </c>
    </row>
    <row r="21" spans="1:11">
      <c r="A21" s="17" t="s">
        <v>57</v>
      </c>
      <c r="B21" s="41" t="s">
        <v>640</v>
      </c>
      <c r="C21" s="41" t="s">
        <v>45</v>
      </c>
      <c r="H21" s="954">
        <f t="shared" si="2"/>
        <v>2</v>
      </c>
      <c r="I21" s="882">
        <v>2.42</v>
      </c>
      <c r="J21" s="882"/>
      <c r="K21" s="40" t="str">
        <f t="shared" si="3"/>
        <v/>
      </c>
    </row>
    <row r="22" spans="1:11">
      <c r="A22" s="17" t="s">
        <v>490</v>
      </c>
      <c r="B22" s="41" t="s">
        <v>641</v>
      </c>
      <c r="C22" s="41" t="s">
        <v>45</v>
      </c>
      <c r="H22" s="954">
        <f t="shared" si="2"/>
        <v>2</v>
      </c>
      <c r="I22" s="882">
        <v>2.0299999999999998</v>
      </c>
      <c r="J22" s="882"/>
      <c r="K22" s="40" t="str">
        <f t="shared" si="3"/>
        <v/>
      </c>
    </row>
    <row r="23" spans="1:11">
      <c r="A23" s="17" t="s">
        <v>622</v>
      </c>
      <c r="B23" s="41" t="s">
        <v>642</v>
      </c>
      <c r="C23" s="41" t="s">
        <v>45</v>
      </c>
      <c r="H23" s="954">
        <f t="shared" si="2"/>
        <v>16</v>
      </c>
      <c r="I23" s="882">
        <v>16.43</v>
      </c>
      <c r="J23" s="882"/>
      <c r="K23" s="40" t="str">
        <f t="shared" si="3"/>
        <v/>
      </c>
    </row>
    <row r="24" spans="1:11">
      <c r="A24" s="17" t="s">
        <v>59</v>
      </c>
      <c r="B24" s="41" t="s">
        <v>643</v>
      </c>
      <c r="C24" s="41" t="s">
        <v>45</v>
      </c>
      <c r="H24" s="954">
        <f t="shared" si="2"/>
        <v>1</v>
      </c>
      <c r="I24" s="882">
        <v>1</v>
      </c>
      <c r="J24" s="882"/>
      <c r="K24" s="40" t="str">
        <f t="shared" si="3"/>
        <v/>
      </c>
    </row>
    <row r="25" spans="1:11">
      <c r="A25" s="17" t="s">
        <v>57</v>
      </c>
      <c r="B25" s="41" t="s">
        <v>644</v>
      </c>
      <c r="C25" s="41" t="s">
        <v>45</v>
      </c>
      <c r="H25" s="954">
        <f t="shared" si="2"/>
        <v>1</v>
      </c>
      <c r="I25" s="882">
        <v>1.1000000000000001</v>
      </c>
      <c r="J25" s="882"/>
      <c r="K25" s="40" t="str">
        <f t="shared" si="3"/>
        <v/>
      </c>
    </row>
    <row r="26" spans="1:11">
      <c r="A26" s="17" t="s">
        <v>59</v>
      </c>
      <c r="B26" s="41" t="s">
        <v>645</v>
      </c>
      <c r="C26" s="41" t="s">
        <v>45</v>
      </c>
      <c r="H26" s="954">
        <f t="shared" si="2"/>
        <v>49</v>
      </c>
      <c r="I26" s="882">
        <v>49.15</v>
      </c>
      <c r="J26" s="882"/>
      <c r="K26" s="40" t="str">
        <f t="shared" si="3"/>
        <v/>
      </c>
    </row>
    <row r="27" spans="1:11">
      <c r="A27" s="17" t="s">
        <v>55</v>
      </c>
      <c r="B27" s="41" t="s">
        <v>646</v>
      </c>
      <c r="C27" s="41" t="s">
        <v>45</v>
      </c>
      <c r="H27" s="954">
        <f t="shared" si="2"/>
        <v>3</v>
      </c>
      <c r="I27" s="882">
        <v>2.97</v>
      </c>
      <c r="J27" s="882"/>
      <c r="K27" s="40" t="str">
        <f t="shared" si="3"/>
        <v/>
      </c>
    </row>
    <row r="28" spans="1:11">
      <c r="A28" s="17" t="s">
        <v>57</v>
      </c>
      <c r="B28" s="41" t="s">
        <v>647</v>
      </c>
      <c r="C28" s="41" t="s">
        <v>45</v>
      </c>
      <c r="H28" s="954">
        <f t="shared" si="2"/>
        <v>4</v>
      </c>
      <c r="I28" s="882">
        <v>3.61</v>
      </c>
      <c r="J28" s="882"/>
      <c r="K28" s="40" t="str">
        <f t="shared" si="3"/>
        <v/>
      </c>
    </row>
    <row r="29" spans="1:11">
      <c r="A29" s="17" t="s">
        <v>60</v>
      </c>
      <c r="B29" s="41" t="s">
        <v>648</v>
      </c>
      <c r="C29" s="41" t="s">
        <v>45</v>
      </c>
      <c r="H29" s="954">
        <f t="shared" si="2"/>
        <v>11</v>
      </c>
      <c r="I29" s="882">
        <v>11.34</v>
      </c>
      <c r="J29" s="882"/>
      <c r="K29" s="40" t="str">
        <f t="shared" si="3"/>
        <v/>
      </c>
    </row>
    <row r="30" spans="1:11">
      <c r="A30" s="17" t="s">
        <v>56</v>
      </c>
      <c r="B30" s="41" t="s">
        <v>649</v>
      </c>
      <c r="C30" s="41" t="s">
        <v>45</v>
      </c>
      <c r="H30" s="954" t="str">
        <f t="shared" si="2"/>
        <v/>
      </c>
      <c r="I30" s="882">
        <v>0</v>
      </c>
      <c r="J30" s="882"/>
      <c r="K30" s="40" t="str">
        <f t="shared" si="3"/>
        <v/>
      </c>
    </row>
    <row r="31" spans="1:11">
      <c r="A31" s="17" t="s">
        <v>490</v>
      </c>
      <c r="B31" s="41" t="s">
        <v>650</v>
      </c>
      <c r="C31" s="41" t="s">
        <v>45</v>
      </c>
      <c r="H31" s="954">
        <f t="shared" si="2"/>
        <v>1</v>
      </c>
      <c r="I31" s="882">
        <v>1.04</v>
      </c>
      <c r="J31" s="882"/>
      <c r="K31" s="40" t="str">
        <f t="shared" si="3"/>
        <v/>
      </c>
    </row>
    <row r="32" spans="1:11">
      <c r="A32" s="17" t="s">
        <v>623</v>
      </c>
      <c r="B32" s="41" t="s">
        <v>651</v>
      </c>
      <c r="C32" s="41" t="s">
        <v>45</v>
      </c>
      <c r="H32" s="954">
        <f t="shared" si="2"/>
        <v>1</v>
      </c>
      <c r="I32" s="882">
        <v>0.8</v>
      </c>
      <c r="J32" s="882"/>
      <c r="K32" s="40" t="str">
        <f t="shared" si="3"/>
        <v/>
      </c>
    </row>
    <row r="33" spans="1:11">
      <c r="A33" s="17" t="s">
        <v>623</v>
      </c>
      <c r="B33" s="41" t="s">
        <v>652</v>
      </c>
      <c r="C33" s="41" t="s">
        <v>45</v>
      </c>
      <c r="H33" s="954">
        <f t="shared" si="2"/>
        <v>2</v>
      </c>
      <c r="I33" s="882">
        <v>1.75</v>
      </c>
      <c r="J33" s="882"/>
      <c r="K33" s="40" t="str">
        <f t="shared" si="3"/>
        <v/>
      </c>
    </row>
    <row r="34" spans="1:11">
      <c r="A34" s="17" t="s">
        <v>59</v>
      </c>
      <c r="B34" s="41" t="s">
        <v>653</v>
      </c>
      <c r="C34" s="41" t="s">
        <v>45</v>
      </c>
      <c r="H34" s="954">
        <f t="shared" si="2"/>
        <v>1</v>
      </c>
      <c r="I34" s="882">
        <v>1.04</v>
      </c>
      <c r="J34" s="882"/>
      <c r="K34" s="40" t="str">
        <f t="shared" si="3"/>
        <v/>
      </c>
    </row>
    <row r="35" spans="1:11">
      <c r="A35" s="17" t="s">
        <v>56</v>
      </c>
      <c r="B35" s="41" t="s">
        <v>654</v>
      </c>
      <c r="C35" s="41" t="s">
        <v>45</v>
      </c>
      <c r="H35" s="954">
        <f t="shared" si="2"/>
        <v>1</v>
      </c>
      <c r="I35" s="882">
        <v>0.99</v>
      </c>
      <c r="J35" s="882"/>
      <c r="K35" s="40" t="str">
        <f t="shared" si="3"/>
        <v/>
      </c>
    </row>
    <row r="36" spans="1:11">
      <c r="A36" s="17" t="s">
        <v>61</v>
      </c>
      <c r="B36" s="41" t="s">
        <v>655</v>
      </c>
      <c r="C36" s="41" t="s">
        <v>45</v>
      </c>
      <c r="H36" s="954">
        <f t="shared" si="2"/>
        <v>37</v>
      </c>
      <c r="I36" s="882">
        <v>36.56</v>
      </c>
      <c r="J36" s="882"/>
      <c r="K36" s="40" t="str">
        <f t="shared" si="3"/>
        <v/>
      </c>
    </row>
    <row r="37" spans="1:11">
      <c r="A37" s="17" t="s">
        <v>60</v>
      </c>
      <c r="B37" s="41" t="s">
        <v>656</v>
      </c>
      <c r="C37" s="41" t="s">
        <v>45</v>
      </c>
      <c r="H37" s="954">
        <f t="shared" si="2"/>
        <v>11</v>
      </c>
      <c r="I37" s="882">
        <v>10.63</v>
      </c>
      <c r="J37" s="882"/>
      <c r="K37" s="40" t="str">
        <f t="shared" si="3"/>
        <v/>
      </c>
    </row>
    <row r="38" spans="1:11">
      <c r="A38" s="17" t="s">
        <v>57</v>
      </c>
      <c r="B38" s="41" t="s">
        <v>657</v>
      </c>
      <c r="C38" s="41" t="s">
        <v>45</v>
      </c>
      <c r="H38" s="954">
        <f t="shared" si="2"/>
        <v>10</v>
      </c>
      <c r="I38" s="882">
        <v>10.34</v>
      </c>
      <c r="J38" s="882"/>
      <c r="K38" s="40" t="str">
        <f t="shared" si="3"/>
        <v/>
      </c>
    </row>
    <row r="39" spans="1:11">
      <c r="A39" s="17" t="s">
        <v>57</v>
      </c>
      <c r="B39" s="41" t="s">
        <v>658</v>
      </c>
      <c r="C39" s="41" t="s">
        <v>45</v>
      </c>
      <c r="H39" s="954">
        <f t="shared" si="2"/>
        <v>19</v>
      </c>
      <c r="I39" s="882">
        <v>19.2</v>
      </c>
      <c r="J39" s="882"/>
      <c r="K39" s="40" t="str">
        <f t="shared" si="3"/>
        <v/>
      </c>
    </row>
    <row r="40" spans="1:11">
      <c r="A40" s="17" t="s">
        <v>61</v>
      </c>
      <c r="B40" s="41" t="s">
        <v>655</v>
      </c>
      <c r="C40" s="41" t="s">
        <v>45</v>
      </c>
      <c r="H40" s="954">
        <f t="shared" si="2"/>
        <v>1</v>
      </c>
      <c r="I40" s="882">
        <v>0.83</v>
      </c>
      <c r="J40" s="882"/>
      <c r="K40" s="40" t="str">
        <f t="shared" si="3"/>
        <v/>
      </c>
    </row>
    <row r="41" spans="1:11">
      <c r="A41" s="17" t="s">
        <v>52</v>
      </c>
      <c r="B41" s="41" t="s">
        <v>659</v>
      </c>
      <c r="C41" s="41" t="s">
        <v>45</v>
      </c>
      <c r="H41" s="954">
        <f t="shared" si="2"/>
        <v>1</v>
      </c>
      <c r="I41" s="882">
        <v>0.59</v>
      </c>
      <c r="J41" s="882"/>
      <c r="K41" s="40" t="str">
        <f t="shared" si="3"/>
        <v/>
      </c>
    </row>
    <row r="42" spans="1:11">
      <c r="A42" s="17" t="s">
        <v>52</v>
      </c>
      <c r="B42" s="41" t="s">
        <v>660</v>
      </c>
      <c r="C42" s="41" t="s">
        <v>45</v>
      </c>
      <c r="H42" s="954">
        <f t="shared" si="2"/>
        <v>1</v>
      </c>
      <c r="I42" s="882">
        <v>0.99</v>
      </c>
      <c r="J42" s="882"/>
      <c r="K42" s="40" t="str">
        <f t="shared" si="3"/>
        <v/>
      </c>
    </row>
    <row r="43" spans="1:11">
      <c r="A43" s="17" t="s">
        <v>52</v>
      </c>
      <c r="B43" s="41" t="s">
        <v>661</v>
      </c>
      <c r="C43" s="41" t="s">
        <v>45</v>
      </c>
      <c r="H43" s="954">
        <f t="shared" si="2"/>
        <v>1</v>
      </c>
      <c r="I43" s="882">
        <v>0.98</v>
      </c>
      <c r="J43" s="882"/>
      <c r="K43" s="40" t="str">
        <f t="shared" si="3"/>
        <v/>
      </c>
    </row>
    <row r="44" spans="1:11">
      <c r="A44" s="17" t="s">
        <v>624</v>
      </c>
      <c r="B44" s="41" t="s">
        <v>662</v>
      </c>
      <c r="C44" s="41" t="s">
        <v>45</v>
      </c>
      <c r="H44" s="954" t="str">
        <f t="shared" si="2"/>
        <v/>
      </c>
      <c r="I44" s="882">
        <v>0</v>
      </c>
      <c r="J44" s="882"/>
      <c r="K44" s="40" t="str">
        <f t="shared" si="3"/>
        <v/>
      </c>
    </row>
    <row r="45" spans="1:11">
      <c r="A45" s="17" t="s">
        <v>624</v>
      </c>
      <c r="B45" s="41" t="s">
        <v>663</v>
      </c>
      <c r="C45" s="41" t="s">
        <v>45</v>
      </c>
      <c r="H45" s="954" t="str">
        <f t="shared" si="2"/>
        <v/>
      </c>
      <c r="I45" s="882">
        <v>0</v>
      </c>
      <c r="J45" s="882"/>
      <c r="K45" s="40" t="str">
        <f t="shared" si="3"/>
        <v/>
      </c>
    </row>
    <row r="46" spans="1:11">
      <c r="A46" s="17" t="s">
        <v>624</v>
      </c>
      <c r="B46" s="41" t="s">
        <v>664</v>
      </c>
      <c r="C46" s="41" t="s">
        <v>45</v>
      </c>
      <c r="H46" s="954" t="str">
        <f t="shared" si="2"/>
        <v/>
      </c>
      <c r="I46" s="882">
        <v>0</v>
      </c>
      <c r="J46" s="882"/>
      <c r="K46" s="40" t="str">
        <f t="shared" si="3"/>
        <v/>
      </c>
    </row>
    <row r="47" spans="1:11">
      <c r="A47" s="17" t="s">
        <v>59</v>
      </c>
      <c r="B47" s="41" t="s">
        <v>665</v>
      </c>
      <c r="C47" s="41" t="s">
        <v>45</v>
      </c>
      <c r="H47" s="954">
        <f t="shared" si="2"/>
        <v>21</v>
      </c>
      <c r="I47" s="882">
        <v>21.29</v>
      </c>
      <c r="J47" s="882"/>
      <c r="K47" s="40" t="str">
        <f t="shared" si="3"/>
        <v/>
      </c>
    </row>
    <row r="48" spans="1:11">
      <c r="A48" s="17" t="s">
        <v>57</v>
      </c>
      <c r="B48" s="41" t="s">
        <v>666</v>
      </c>
      <c r="C48" s="41" t="s">
        <v>45</v>
      </c>
      <c r="H48" s="954">
        <f t="shared" si="2"/>
        <v>27</v>
      </c>
      <c r="I48" s="882">
        <v>27.44</v>
      </c>
      <c r="J48" s="882"/>
      <c r="K48" s="40" t="str">
        <f t="shared" si="3"/>
        <v/>
      </c>
    </row>
    <row r="49" spans="1:11">
      <c r="A49" s="17" t="s">
        <v>52</v>
      </c>
      <c r="B49" s="41" t="s">
        <v>667</v>
      </c>
      <c r="C49" s="41" t="s">
        <v>45</v>
      </c>
      <c r="H49" s="954">
        <f t="shared" si="2"/>
        <v>4</v>
      </c>
      <c r="I49" s="882">
        <v>4.38</v>
      </c>
      <c r="J49" s="882"/>
      <c r="K49" s="40" t="str">
        <f t="shared" si="3"/>
        <v/>
      </c>
    </row>
    <row r="50" spans="1:11">
      <c r="A50" s="17" t="s">
        <v>59</v>
      </c>
      <c r="B50" s="41" t="s">
        <v>668</v>
      </c>
      <c r="C50" s="41" t="s">
        <v>45</v>
      </c>
      <c r="H50" s="954">
        <f t="shared" si="2"/>
        <v>13</v>
      </c>
      <c r="I50" s="882">
        <v>13.26</v>
      </c>
      <c r="J50" s="882"/>
      <c r="K50" s="40" t="str">
        <f t="shared" si="3"/>
        <v/>
      </c>
    </row>
    <row r="51" spans="1:11">
      <c r="A51" s="17" t="s">
        <v>60</v>
      </c>
      <c r="B51" s="41" t="s">
        <v>669</v>
      </c>
      <c r="C51" s="41" t="s">
        <v>45</v>
      </c>
      <c r="H51" s="954">
        <f t="shared" si="2"/>
        <v>0</v>
      </c>
      <c r="I51" s="882">
        <v>0.05</v>
      </c>
      <c r="J51" s="882"/>
      <c r="K51" s="40" t="str">
        <f t="shared" si="3"/>
        <v/>
      </c>
    </row>
    <row r="52" spans="1:11">
      <c r="A52" s="17" t="s">
        <v>60</v>
      </c>
      <c r="B52" s="41" t="s">
        <v>670</v>
      </c>
      <c r="C52" s="41" t="s">
        <v>45</v>
      </c>
      <c r="H52" s="954">
        <f t="shared" si="2"/>
        <v>0</v>
      </c>
      <c r="I52" s="882">
        <v>0.05</v>
      </c>
      <c r="J52" s="882"/>
      <c r="K52" s="40" t="str">
        <f t="shared" si="3"/>
        <v/>
      </c>
    </row>
    <row r="53" spans="1:11">
      <c r="A53" s="17" t="s">
        <v>55</v>
      </c>
      <c r="B53" s="41" t="s">
        <v>671</v>
      </c>
      <c r="C53" s="41" t="s">
        <v>45</v>
      </c>
      <c r="H53" s="954">
        <f t="shared" si="2"/>
        <v>0</v>
      </c>
      <c r="I53" s="882">
        <v>0.1</v>
      </c>
      <c r="J53" s="882"/>
      <c r="K53" s="40" t="str">
        <f t="shared" si="3"/>
        <v/>
      </c>
    </row>
    <row r="54" spans="1:11">
      <c r="A54" s="17" t="s">
        <v>144</v>
      </c>
      <c r="B54" s="41" t="s">
        <v>672</v>
      </c>
      <c r="C54" s="41" t="s">
        <v>45</v>
      </c>
      <c r="H54" s="954" t="str">
        <f t="shared" si="2"/>
        <v/>
      </c>
      <c r="I54" s="882">
        <v>0</v>
      </c>
      <c r="J54" s="882"/>
      <c r="K54" s="40" t="str">
        <f t="shared" si="3"/>
        <v/>
      </c>
    </row>
    <row r="55" spans="1:11">
      <c r="H55" s="882"/>
      <c r="I55" s="882"/>
      <c r="J55" s="882"/>
      <c r="K55" s="40" t="str">
        <f t="shared" si="3"/>
        <v/>
      </c>
    </row>
    <row r="56" spans="1:11">
      <c r="H56" s="882"/>
      <c r="I56" s="882"/>
      <c r="J56" s="882"/>
      <c r="K56" s="40" t="str">
        <f t="shared" si="3"/>
        <v/>
      </c>
    </row>
    <row r="57" spans="1:11">
      <c r="H57" s="882"/>
      <c r="I57" s="882"/>
      <c r="J57" s="882"/>
      <c r="K57" s="40" t="str">
        <f t="shared" si="3"/>
        <v/>
      </c>
    </row>
    <row r="58" spans="1:11">
      <c r="H58" s="882"/>
      <c r="I58" s="882"/>
      <c r="J58" s="882"/>
      <c r="K58" s="40" t="str">
        <f t="shared" si="3"/>
        <v/>
      </c>
    </row>
    <row r="59" spans="1:11">
      <c r="H59" s="882"/>
      <c r="I59" s="882"/>
      <c r="J59" s="882"/>
    </row>
    <row r="60" spans="1:11">
      <c r="H60" s="882"/>
      <c r="I60" s="882"/>
      <c r="J60" s="882"/>
    </row>
    <row r="61" spans="1:11">
      <c r="H61" s="882"/>
      <c r="I61" s="882"/>
      <c r="J61" s="882"/>
    </row>
    <row r="62" spans="1:11">
      <c r="H62" s="882"/>
      <c r="I62" s="882"/>
      <c r="J62" s="882"/>
    </row>
  </sheetData>
  <sheetProtection formatColumns="0"/>
  <autoFilter ref="A4:AL4">
    <sortState ref="A7:AJ70">
      <sortCondition ref="E4:E70"/>
    </sortState>
  </autoFilter>
  <mergeCells count="5">
    <mergeCell ref="L2:AJ2"/>
    <mergeCell ref="L3:M3"/>
    <mergeCell ref="N3:O3"/>
    <mergeCell ref="P3:AD3"/>
    <mergeCell ref="AE3:AI3"/>
  </mergeCells>
  <dataValidations count="13"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048576">
      <formula1>ISNUMBER(L5)</formula1>
    </dataValidation>
    <dataValidation allowBlank="1" showInputMessage="1" promptTitle="In Pipeline" prompt="Quantities of your stocks that are currently in transit to Vanuatu, with no problems forseen." sqref="G2:G4"/>
    <dataValidation allowBlank="1" showInputMessage="1" promptTitle="In Warehouse" prompt="Quantities of your stocks currently sitting in any warehouse (including Mobile Storage Units). If possible, please do a quick physical stock count." sqref="H1:J3 H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qref="B5:B11 B13:B1048576 K2:K1048576 AK16:XFD1048576 AK5:IX15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14:D1048576 D2:D4"/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 D5:D13"/>
    <dataValidation type="list" allowBlank="1" showInputMessage="1" promptTitle="Intended Cluster" prompt="This is an optional column. If you can clearly identify under which cluster your item has been dispatched, please specify so; otherwise leave it blank. " sqref="E2:E11 E13:E1048576">
      <formula1>Clusters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12:F1048576 F5:F10">
      <formula1>ISNUMBER(F5)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I5:J10 I12:J1048576 H5:H104857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12:G1048576 G5:G10">
      <formula1>ISNUMBER(G5)</formula1>
    </dataValidation>
    <dataValidation allowBlank="1" showInputMessage="1" promptTitle="Committed" prompt="If stocks in your warehouse are committed to a specific organisation/agency, please indicate the quantity of such items in this column." sqref="I4:J4"/>
  </dataValidations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17" sqref="B17"/>
    </sheetView>
  </sheetViews>
  <sheetFormatPr defaultColWidth="0" defaultRowHeight="15.75"/>
  <cols>
    <col min="1" max="1" width="13.625" style="17" customWidth="1"/>
    <col min="2" max="2" width="17.875" style="41" customWidth="1"/>
    <col min="3" max="3" width="11.125" style="41" customWidth="1"/>
    <col min="4" max="4" width="15.625" style="41" customWidth="1"/>
    <col min="5" max="5" width="23.625" style="41" customWidth="1"/>
    <col min="6" max="6" width="10.625" style="41" customWidth="1"/>
    <col min="7" max="7" width="12.625" style="41" customWidth="1"/>
    <col min="8" max="8" width="15.5" style="41" bestFit="1" customWidth="1"/>
    <col min="9" max="10" width="15.5" style="41" customWidth="1"/>
    <col min="11" max="11" width="17.875" style="40" customWidth="1"/>
    <col min="12" max="12" width="13.125" style="43" customWidth="1"/>
    <col min="13" max="13" width="16.375" style="44" customWidth="1"/>
    <col min="14" max="14" width="14.875" style="43" customWidth="1"/>
    <col min="15" max="15" width="12.875" style="44" customWidth="1"/>
    <col min="16" max="16" width="9.5" style="43" customWidth="1"/>
    <col min="17" max="17" width="18.875" style="45" customWidth="1"/>
    <col min="18" max="18" width="15.125" style="45" customWidth="1"/>
    <col min="19" max="19" width="17.375" style="45" bestFit="1" customWidth="1"/>
    <col min="20" max="20" width="18.125" style="45" bestFit="1" customWidth="1"/>
    <col min="21" max="21" width="16.875" style="45" customWidth="1"/>
    <col min="22" max="22" width="16.375" style="45" customWidth="1"/>
    <col min="23" max="23" width="10.125" style="45" customWidth="1"/>
    <col min="24" max="24" width="11.375" style="45" customWidth="1"/>
    <col min="25" max="27" width="12" style="45" customWidth="1"/>
    <col min="28" max="28" width="10" style="45" customWidth="1"/>
    <col min="29" max="29" width="13.625" style="45" customWidth="1"/>
    <col min="30" max="30" width="24" style="44" bestFit="1" customWidth="1"/>
    <col min="31" max="31" width="11.625" style="43" customWidth="1"/>
    <col min="32" max="32" width="15.875" style="45" customWidth="1"/>
    <col min="33" max="33" width="11.875" style="45" customWidth="1"/>
    <col min="34" max="34" width="12.5" style="45" customWidth="1"/>
    <col min="35" max="35" width="14.625" style="44" customWidth="1"/>
    <col min="36" max="36" width="15.3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1">
        <v>41778</v>
      </c>
      <c r="D1" s="92" t="s">
        <v>1</v>
      </c>
      <c r="E1" s="829" t="s">
        <v>115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90</v>
      </c>
      <c r="B5" s="1212" t="s">
        <v>121</v>
      </c>
      <c r="C5" s="1212" t="s">
        <v>43</v>
      </c>
      <c r="D5" s="1212" t="s">
        <v>119</v>
      </c>
      <c r="E5" s="1212" t="s">
        <v>122</v>
      </c>
      <c r="F5" s="1221"/>
      <c r="G5" s="1221"/>
      <c r="H5" s="949">
        <f>IF(SUM(I5:J5)=0, "", SUM(I5:J5))</f>
        <v>200</v>
      </c>
      <c r="I5" s="1221">
        <v>200</v>
      </c>
      <c r="J5" s="1144"/>
      <c r="K5" s="1216">
        <f t="shared" ref="K5:K18" si="0">IF(SUM(L5:AJ5)=0, "", SUM(L5:AJ5))</f>
        <v>1800</v>
      </c>
      <c r="L5" s="952"/>
      <c r="M5" s="1393"/>
      <c r="N5" s="952"/>
      <c r="O5" s="1393"/>
      <c r="P5" s="952"/>
      <c r="Q5" s="1394"/>
      <c r="R5" s="1394"/>
      <c r="S5" s="1394"/>
      <c r="T5" s="1394"/>
      <c r="U5" s="1394"/>
      <c r="V5" s="1394"/>
      <c r="W5" s="1394"/>
      <c r="X5" s="1394"/>
      <c r="Y5" s="1394"/>
      <c r="Z5" s="1394"/>
      <c r="AA5" s="1394"/>
      <c r="AB5" s="1394"/>
      <c r="AC5" s="1394"/>
      <c r="AD5" s="1393"/>
      <c r="AE5" s="952">
        <v>1800</v>
      </c>
      <c r="AF5" s="1394"/>
      <c r="AG5" s="1394"/>
      <c r="AH5" s="1394"/>
      <c r="AI5" s="1393"/>
      <c r="AJ5" s="957"/>
    </row>
    <row r="6" spans="1:36">
      <c r="A6" s="17" t="s">
        <v>86</v>
      </c>
      <c r="B6" s="1395" t="s">
        <v>123</v>
      </c>
      <c r="C6" s="1395" t="s">
        <v>43</v>
      </c>
      <c r="D6" s="1395" t="s">
        <v>119</v>
      </c>
      <c r="E6" s="1395" t="s">
        <v>44</v>
      </c>
      <c r="F6" s="1396"/>
      <c r="G6" s="1396"/>
      <c r="H6" s="1216">
        <f t="shared" ref="H6:H18" si="1">IF(SUM(I6:J6)=0, "", SUM(I6:J6))</f>
        <v>2350</v>
      </c>
      <c r="I6" s="1396">
        <v>0</v>
      </c>
      <c r="J6" s="1397">
        <v>2350</v>
      </c>
      <c r="K6" s="1216">
        <f t="shared" si="0"/>
        <v>1900</v>
      </c>
      <c r="L6" s="952"/>
      <c r="M6" s="1393"/>
      <c r="N6" s="952"/>
      <c r="O6" s="1393"/>
      <c r="P6" s="952"/>
      <c r="Q6" s="1394"/>
      <c r="R6" s="1394"/>
      <c r="S6" s="1394"/>
      <c r="T6" s="1394"/>
      <c r="U6" s="1394"/>
      <c r="V6" s="1394"/>
      <c r="W6" s="1394"/>
      <c r="X6" s="1394"/>
      <c r="Y6" s="1394"/>
      <c r="Z6" s="1394"/>
      <c r="AA6" s="1394"/>
      <c r="AB6" s="1394"/>
      <c r="AC6" s="1394"/>
      <c r="AD6" s="1393"/>
      <c r="AE6" s="952">
        <v>1900</v>
      </c>
      <c r="AF6" s="1394"/>
      <c r="AG6" s="1394"/>
      <c r="AH6" s="1394"/>
      <c r="AI6" s="1393"/>
      <c r="AJ6" s="957"/>
    </row>
    <row r="7" spans="1:36">
      <c r="A7" s="17" t="s">
        <v>82</v>
      </c>
      <c r="B7" s="1395" t="s">
        <v>117</v>
      </c>
      <c r="C7" s="1395" t="s">
        <v>43</v>
      </c>
      <c r="D7" s="1395" t="s">
        <v>116</v>
      </c>
      <c r="E7" s="1395" t="s">
        <v>44</v>
      </c>
      <c r="F7" s="1396"/>
      <c r="G7" s="1396">
        <v>1999</v>
      </c>
      <c r="H7" s="1216">
        <f t="shared" si="1"/>
        <v>688</v>
      </c>
      <c r="I7" s="1396">
        <v>0</v>
      </c>
      <c r="J7" s="1397">
        <v>688</v>
      </c>
      <c r="K7" s="1216">
        <f t="shared" si="0"/>
        <v>1019</v>
      </c>
      <c r="L7" s="952"/>
      <c r="M7" s="1393">
        <v>2</v>
      </c>
      <c r="N7" s="952"/>
      <c r="O7" s="1393"/>
      <c r="P7" s="952"/>
      <c r="Q7" s="1394"/>
      <c r="R7" s="1394"/>
      <c r="S7" s="1394"/>
      <c r="T7" s="1394"/>
      <c r="U7" s="1394"/>
      <c r="V7" s="1394"/>
      <c r="W7" s="1394"/>
      <c r="X7" s="1394"/>
      <c r="Y7" s="1394"/>
      <c r="Z7" s="1394"/>
      <c r="AA7" s="1394"/>
      <c r="AB7" s="1394"/>
      <c r="AC7" s="1394"/>
      <c r="AD7" s="1393">
        <v>150</v>
      </c>
      <c r="AE7" s="952">
        <v>867</v>
      </c>
      <c r="AF7" s="1394"/>
      <c r="AG7" s="1394"/>
      <c r="AH7" s="1394"/>
      <c r="AI7" s="1393"/>
      <c r="AJ7" s="957"/>
    </row>
    <row r="8" spans="1:36">
      <c r="A8" s="17" t="s">
        <v>73</v>
      </c>
      <c r="B8" s="1395" t="s">
        <v>124</v>
      </c>
      <c r="C8" s="1395" t="s">
        <v>43</v>
      </c>
      <c r="D8" s="1395" t="s">
        <v>125</v>
      </c>
      <c r="E8" s="1395" t="s">
        <v>44</v>
      </c>
      <c r="F8" s="1396"/>
      <c r="G8" s="1396">
        <v>500</v>
      </c>
      <c r="H8" s="1216">
        <f t="shared" si="1"/>
        <v>1014</v>
      </c>
      <c r="I8" s="1396">
        <v>0</v>
      </c>
      <c r="J8" s="1397">
        <v>1014</v>
      </c>
      <c r="K8" s="1216">
        <f t="shared" si="0"/>
        <v>1336</v>
      </c>
      <c r="L8" s="952"/>
      <c r="M8" s="1393"/>
      <c r="N8" s="952"/>
      <c r="O8" s="1393"/>
      <c r="P8" s="952"/>
      <c r="Q8" s="1394"/>
      <c r="R8" s="1394"/>
      <c r="S8" s="1394"/>
      <c r="T8" s="1394"/>
      <c r="U8" s="1394"/>
      <c r="V8" s="1394"/>
      <c r="W8" s="1394"/>
      <c r="X8" s="1394"/>
      <c r="Y8" s="1394"/>
      <c r="Z8" s="1394"/>
      <c r="AA8" s="1394"/>
      <c r="AB8" s="1394"/>
      <c r="AC8" s="1394"/>
      <c r="AD8" s="1393">
        <v>638</v>
      </c>
      <c r="AE8" s="952">
        <v>648</v>
      </c>
      <c r="AF8" s="1394">
        <v>50</v>
      </c>
      <c r="AG8" s="1394"/>
      <c r="AH8" s="1394"/>
      <c r="AI8" s="1393"/>
      <c r="AJ8" s="957"/>
    </row>
    <row r="9" spans="1:36">
      <c r="A9" s="17" t="s">
        <v>47</v>
      </c>
      <c r="B9" s="1395" t="s">
        <v>118</v>
      </c>
      <c r="C9" s="1395" t="s">
        <v>43</v>
      </c>
      <c r="D9" s="1395" t="s">
        <v>119</v>
      </c>
      <c r="E9" s="1395" t="s">
        <v>44</v>
      </c>
      <c r="F9" s="1396"/>
      <c r="G9" s="1396">
        <v>3000</v>
      </c>
      <c r="H9" s="1216">
        <f t="shared" si="1"/>
        <v>468</v>
      </c>
      <c r="I9" s="1396">
        <v>0</v>
      </c>
      <c r="J9" s="1397">
        <v>468</v>
      </c>
      <c r="K9" s="1216">
        <f t="shared" si="0"/>
        <v>2764</v>
      </c>
      <c r="L9" s="952"/>
      <c r="M9" s="1393"/>
      <c r="N9" s="952"/>
      <c r="O9" s="1393"/>
      <c r="P9" s="952"/>
      <c r="Q9" s="1394"/>
      <c r="R9" s="1394"/>
      <c r="S9" s="1394"/>
      <c r="T9" s="1394"/>
      <c r="U9" s="1394"/>
      <c r="V9" s="1394"/>
      <c r="W9" s="1394"/>
      <c r="X9" s="1394"/>
      <c r="Y9" s="1394"/>
      <c r="Z9" s="1394"/>
      <c r="AA9" s="1394"/>
      <c r="AB9" s="1394"/>
      <c r="AC9" s="1394"/>
      <c r="AD9" s="1393">
        <v>738</v>
      </c>
      <c r="AE9" s="952">
        <v>2026</v>
      </c>
      <c r="AF9" s="1394"/>
      <c r="AG9" s="1394"/>
      <c r="AH9" s="1394"/>
      <c r="AI9" s="1393"/>
      <c r="AJ9" s="957"/>
    </row>
    <row r="10" spans="1:36">
      <c r="A10" s="17" t="s">
        <v>126</v>
      </c>
      <c r="B10" s="1395" t="s">
        <v>127</v>
      </c>
      <c r="C10" s="1395" t="s">
        <v>43</v>
      </c>
      <c r="D10" s="1395" t="s">
        <v>116</v>
      </c>
      <c r="E10" s="1395" t="s">
        <v>50</v>
      </c>
      <c r="F10" s="1396"/>
      <c r="G10" s="1396">
        <v>0</v>
      </c>
      <c r="H10" s="1216" t="str">
        <f t="shared" si="1"/>
        <v/>
      </c>
      <c r="I10" s="1396">
        <v>0</v>
      </c>
      <c r="J10" s="1397"/>
      <c r="K10" s="1216" t="str">
        <f t="shared" si="0"/>
        <v/>
      </c>
      <c r="L10" s="965"/>
      <c r="M10" s="1398"/>
      <c r="N10" s="967"/>
      <c r="O10" s="1399"/>
      <c r="P10" s="969"/>
      <c r="Q10" s="1400"/>
      <c r="R10" s="1400"/>
      <c r="S10" s="1400"/>
      <c r="T10" s="1400"/>
      <c r="U10" s="1400"/>
      <c r="V10" s="1400"/>
      <c r="W10" s="1400"/>
      <c r="X10" s="1400"/>
      <c r="Y10" s="1400"/>
      <c r="Z10" s="1400"/>
      <c r="AA10" s="1400"/>
      <c r="AB10" s="1400"/>
      <c r="AC10" s="1400"/>
      <c r="AD10" s="1399"/>
      <c r="AE10" s="969"/>
      <c r="AF10" s="1400"/>
      <c r="AG10" s="1400"/>
      <c r="AH10" s="1400"/>
      <c r="AI10" s="1399"/>
      <c r="AJ10" s="957"/>
    </row>
    <row r="11" spans="1:36">
      <c r="A11" s="17" t="s">
        <v>79</v>
      </c>
      <c r="B11" s="1395" t="s">
        <v>93</v>
      </c>
      <c r="C11" s="1395" t="s">
        <v>43</v>
      </c>
      <c r="D11" s="1395" t="s">
        <v>116</v>
      </c>
      <c r="E11" s="1395" t="s">
        <v>50</v>
      </c>
      <c r="F11" s="1396"/>
      <c r="G11" s="1396">
        <v>4560</v>
      </c>
      <c r="H11" s="1216">
        <f t="shared" si="1"/>
        <v>938</v>
      </c>
      <c r="I11" s="1396">
        <v>0</v>
      </c>
      <c r="J11" s="1397">
        <v>938</v>
      </c>
      <c r="K11" s="1216">
        <f t="shared" si="0"/>
        <v>1134</v>
      </c>
      <c r="L11" s="952"/>
      <c r="M11" s="1393"/>
      <c r="N11" s="952"/>
      <c r="O11" s="1393"/>
      <c r="P11" s="952"/>
      <c r="Q11" s="1394"/>
      <c r="R11" s="1394"/>
      <c r="S11" s="1394"/>
      <c r="T11" s="1394"/>
      <c r="U11" s="1394"/>
      <c r="V11" s="1394"/>
      <c r="W11" s="1394"/>
      <c r="X11" s="1394"/>
      <c r="Y11" s="1394"/>
      <c r="Z11" s="1394"/>
      <c r="AA11" s="1394"/>
      <c r="AB11" s="1394"/>
      <c r="AC11" s="1394"/>
      <c r="AD11" s="1393">
        <v>142</v>
      </c>
      <c r="AE11" s="952">
        <v>942</v>
      </c>
      <c r="AF11" s="1394">
        <v>50</v>
      </c>
      <c r="AG11" s="1394"/>
      <c r="AH11" s="1394"/>
      <c r="AI11" s="1393"/>
      <c r="AJ11" s="957"/>
    </row>
    <row r="12" spans="1:36">
      <c r="A12" s="17" t="s">
        <v>76</v>
      </c>
      <c r="B12" s="1395" t="s">
        <v>120</v>
      </c>
      <c r="C12" s="1395" t="s">
        <v>43</v>
      </c>
      <c r="D12" s="1395" t="s">
        <v>116</v>
      </c>
      <c r="E12" s="1395" t="s">
        <v>50</v>
      </c>
      <c r="F12" s="1396">
        <v>0</v>
      </c>
      <c r="G12" s="1396">
        <v>0</v>
      </c>
      <c r="H12" s="1216">
        <f t="shared" si="1"/>
        <v>3994</v>
      </c>
      <c r="I12" s="1396">
        <v>0</v>
      </c>
      <c r="J12" s="1397">
        <v>3994</v>
      </c>
      <c r="K12" s="1216">
        <f t="shared" si="0"/>
        <v>1764</v>
      </c>
      <c r="L12" s="952"/>
      <c r="M12" s="1393"/>
      <c r="N12" s="952"/>
      <c r="O12" s="1393"/>
      <c r="P12" s="952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4"/>
      <c r="AB12" s="1394"/>
      <c r="AC12" s="1394"/>
      <c r="AD12" s="1393">
        <v>14</v>
      </c>
      <c r="AE12" s="952">
        <v>1750</v>
      </c>
      <c r="AF12" s="1394"/>
      <c r="AG12" s="1394"/>
      <c r="AH12" s="1394"/>
      <c r="AI12" s="1393"/>
      <c r="AJ12" s="957"/>
    </row>
    <row r="13" spans="1:36">
      <c r="A13" s="17" t="s">
        <v>919</v>
      </c>
      <c r="B13" s="1395" t="s">
        <v>129</v>
      </c>
      <c r="C13" s="1395" t="s">
        <v>43</v>
      </c>
      <c r="D13" s="1395" t="s">
        <v>130</v>
      </c>
      <c r="E13" s="1395" t="s">
        <v>50</v>
      </c>
      <c r="F13" s="1396"/>
      <c r="G13" s="1396"/>
      <c r="H13" s="1216">
        <f t="shared" si="1"/>
        <v>72</v>
      </c>
      <c r="I13" s="1396">
        <v>72</v>
      </c>
      <c r="J13" s="1397"/>
      <c r="K13" s="1216">
        <f t="shared" si="0"/>
        <v>542</v>
      </c>
      <c r="L13" s="974"/>
      <c r="M13" s="1401"/>
      <c r="N13" s="974"/>
      <c r="O13" s="1401"/>
      <c r="P13" s="974"/>
      <c r="Q13" s="1402"/>
      <c r="R13" s="1402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403"/>
      <c r="AD13" s="1404">
        <v>542</v>
      </c>
      <c r="AE13" s="979"/>
      <c r="AF13" s="1405"/>
      <c r="AG13" s="1405"/>
      <c r="AH13" s="1405"/>
      <c r="AI13" s="1406"/>
      <c r="AJ13" s="957"/>
    </row>
    <row r="14" spans="1:36">
      <c r="A14" s="17" t="s">
        <v>128</v>
      </c>
      <c r="B14" s="1395" t="s">
        <v>912</v>
      </c>
      <c r="C14" s="1395" t="s">
        <v>43</v>
      </c>
      <c r="D14" s="1395" t="s">
        <v>116</v>
      </c>
      <c r="E14" s="1395" t="s">
        <v>913</v>
      </c>
      <c r="F14" s="1395">
        <v>500</v>
      </c>
      <c r="G14" s="1395"/>
      <c r="H14" s="1216" t="str">
        <f t="shared" si="1"/>
        <v/>
      </c>
      <c r="I14" s="1395"/>
      <c r="J14" s="1397"/>
      <c r="K14" s="1216" t="str">
        <f t="shared" si="0"/>
        <v/>
      </c>
      <c r="M14" s="1407"/>
      <c r="O14" s="1407"/>
      <c r="Q14" s="1408"/>
      <c r="R14" s="1408"/>
      <c r="S14" s="1408"/>
      <c r="T14" s="1408"/>
      <c r="U14" s="1408"/>
      <c r="V14" s="1408"/>
      <c r="W14" s="1408"/>
      <c r="X14" s="1408"/>
      <c r="Y14" s="1408"/>
      <c r="Z14" s="1408"/>
      <c r="AA14" s="1408"/>
      <c r="AB14" s="1408"/>
      <c r="AC14" s="1408"/>
      <c r="AD14" s="1407"/>
      <c r="AF14" s="1408"/>
      <c r="AG14" s="1408"/>
      <c r="AH14" s="1408"/>
      <c r="AI14" s="1407"/>
    </row>
    <row r="15" spans="1:36">
      <c r="A15" s="1215" t="s">
        <v>920</v>
      </c>
      <c r="B15" s="1395" t="s">
        <v>914</v>
      </c>
      <c r="C15" s="1395" t="s">
        <v>43</v>
      </c>
      <c r="D15" s="1395" t="s">
        <v>116</v>
      </c>
      <c r="E15" s="1395" t="s">
        <v>44</v>
      </c>
      <c r="F15" s="1395"/>
      <c r="G15" s="1396">
        <v>650</v>
      </c>
      <c r="H15" s="1216" t="str">
        <f t="shared" si="1"/>
        <v/>
      </c>
      <c r="I15" s="1395"/>
      <c r="J15" s="1397"/>
      <c r="K15" s="1216" t="str">
        <f t="shared" si="0"/>
        <v/>
      </c>
      <c r="M15" s="1407"/>
      <c r="O15" s="1407"/>
      <c r="Q15" s="1408"/>
      <c r="R15" s="1408"/>
      <c r="S15" s="1408"/>
      <c r="T15" s="1408"/>
      <c r="U15" s="1408"/>
      <c r="V15" s="1408"/>
      <c r="W15" s="1408"/>
      <c r="X15" s="1408"/>
      <c r="Y15" s="1408"/>
      <c r="Z15" s="1408"/>
      <c r="AA15" s="1408"/>
      <c r="AB15" s="1408"/>
      <c r="AC15" s="1408"/>
      <c r="AD15" s="1407"/>
      <c r="AF15" s="1408"/>
      <c r="AG15" s="1408"/>
      <c r="AH15" s="1408"/>
      <c r="AI15" s="1407"/>
    </row>
    <row r="16" spans="1:36">
      <c r="A16" s="17" t="s">
        <v>844</v>
      </c>
      <c r="B16" s="1395" t="s">
        <v>915</v>
      </c>
      <c r="C16" s="1395" t="s">
        <v>43</v>
      </c>
      <c r="D16" s="1395" t="s">
        <v>116</v>
      </c>
      <c r="E16" s="1395"/>
      <c r="F16" s="1395"/>
      <c r="G16" s="1396">
        <v>925</v>
      </c>
      <c r="H16" s="1216" t="str">
        <f t="shared" si="1"/>
        <v/>
      </c>
      <c r="I16" s="1395"/>
      <c r="J16" s="1397"/>
      <c r="K16" s="1216" t="str">
        <f t="shared" si="0"/>
        <v/>
      </c>
      <c r="M16" s="1407"/>
      <c r="O16" s="1407"/>
      <c r="Q16" s="1408"/>
      <c r="R16" s="1408"/>
      <c r="S16" s="1408"/>
      <c r="T16" s="1408"/>
      <c r="U16" s="1408"/>
      <c r="V16" s="1408"/>
      <c r="W16" s="1408"/>
      <c r="X16" s="1408"/>
      <c r="Y16" s="1408"/>
      <c r="Z16" s="1408"/>
      <c r="AA16" s="1408"/>
      <c r="AB16" s="1408"/>
      <c r="AC16" s="1408"/>
      <c r="AD16" s="1407"/>
      <c r="AF16" s="1408"/>
      <c r="AG16" s="1408"/>
      <c r="AH16" s="1408"/>
      <c r="AI16" s="1407"/>
    </row>
    <row r="17" spans="1:36">
      <c r="A17" s="1215" t="s">
        <v>517</v>
      </c>
      <c r="B17" s="1395" t="s">
        <v>916</v>
      </c>
      <c r="C17" s="1395" t="s">
        <v>350</v>
      </c>
      <c r="D17" s="1395" t="s">
        <v>116</v>
      </c>
      <c r="E17" s="1395" t="s">
        <v>406</v>
      </c>
      <c r="F17" s="1395">
        <v>6000</v>
      </c>
      <c r="G17" s="1396"/>
      <c r="H17" s="40" t="str">
        <f t="shared" si="1"/>
        <v/>
      </c>
      <c r="I17" s="1395"/>
      <c r="J17" s="1409"/>
      <c r="K17" s="40" t="str">
        <f t="shared" si="0"/>
        <v/>
      </c>
      <c r="M17" s="1407"/>
      <c r="O17" s="1407"/>
      <c r="Q17" s="1408"/>
      <c r="R17" s="1408"/>
      <c r="S17" s="1408"/>
      <c r="T17" s="1408"/>
      <c r="U17" s="1408"/>
      <c r="V17" s="1408"/>
      <c r="W17" s="1408"/>
      <c r="X17" s="1408"/>
      <c r="Y17" s="1408"/>
      <c r="Z17" s="1408"/>
      <c r="AA17" s="1408"/>
      <c r="AB17" s="1408"/>
      <c r="AC17" s="1408"/>
      <c r="AD17" s="1407"/>
      <c r="AF17" s="1408"/>
      <c r="AG17" s="1408"/>
      <c r="AH17" s="1408"/>
      <c r="AI17" s="1407"/>
    </row>
    <row r="18" spans="1:36">
      <c r="A18" s="1215" t="s">
        <v>918</v>
      </c>
      <c r="B18" s="1395" t="s">
        <v>917</v>
      </c>
      <c r="C18" s="1395" t="s">
        <v>350</v>
      </c>
      <c r="D18" s="1395" t="s">
        <v>116</v>
      </c>
      <c r="E18" s="1395" t="s">
        <v>406</v>
      </c>
      <c r="F18" s="1410">
        <v>150</v>
      </c>
      <c r="G18" s="1410"/>
      <c r="H18" s="40" t="str">
        <f t="shared" si="1"/>
        <v/>
      </c>
      <c r="I18" s="1410"/>
      <c r="J18" s="1409"/>
      <c r="K18" s="40" t="str">
        <f t="shared" si="0"/>
        <v/>
      </c>
      <c r="L18" s="936"/>
      <c r="M18" s="1411"/>
      <c r="N18" s="936"/>
      <c r="O18" s="1411"/>
      <c r="P18" s="936"/>
      <c r="Q18" s="1412"/>
      <c r="R18" s="1412"/>
      <c r="S18" s="1412"/>
      <c r="T18" s="1412"/>
      <c r="U18" s="1412"/>
      <c r="V18" s="1412"/>
      <c r="W18" s="1412"/>
      <c r="X18" s="1412"/>
      <c r="Y18" s="1412"/>
      <c r="Z18" s="1412"/>
      <c r="AA18" s="1412"/>
      <c r="AB18" s="1412"/>
      <c r="AC18" s="1412"/>
      <c r="AD18" s="1411"/>
      <c r="AE18" s="936"/>
      <c r="AF18" s="1412"/>
      <c r="AG18" s="1412"/>
      <c r="AH18" s="1412"/>
      <c r="AI18" s="1411"/>
      <c r="AJ18" s="953"/>
    </row>
    <row r="19" spans="1:36">
      <c r="F19" s="42"/>
      <c r="G19" s="42"/>
      <c r="H19" s="954"/>
      <c r="I19" s="42"/>
      <c r="J19" s="1147"/>
      <c r="K19" s="954" t="str">
        <f t="shared" ref="K14:K68" si="2">IF(SUM(L19:AJ19)=0, "", SUM(L19:AJ19))</f>
        <v/>
      </c>
      <c r="L19" s="974"/>
      <c r="M19" s="975"/>
      <c r="N19" s="974"/>
      <c r="O19" s="975"/>
      <c r="P19" s="974"/>
      <c r="Q19" s="976"/>
      <c r="R19" s="976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8"/>
      <c r="AE19" s="979"/>
      <c r="AF19" s="980"/>
      <c r="AG19" s="980"/>
      <c r="AH19" s="980"/>
      <c r="AI19" s="971"/>
      <c r="AJ19" s="957"/>
    </row>
    <row r="20" spans="1:36">
      <c r="F20" s="42"/>
      <c r="G20" s="42"/>
      <c r="H20" s="954"/>
      <c r="I20" s="42"/>
      <c r="J20" s="1147"/>
      <c r="K20" s="954" t="str">
        <f t="shared" si="2"/>
        <v/>
      </c>
      <c r="L20" s="974"/>
      <c r="M20" s="975"/>
      <c r="N20" s="974"/>
      <c r="O20" s="975"/>
      <c r="P20" s="974"/>
      <c r="Q20" s="976"/>
      <c r="R20" s="976"/>
      <c r="S20" s="977"/>
      <c r="T20" s="977"/>
      <c r="U20" s="977"/>
      <c r="V20" s="977"/>
      <c r="W20" s="977"/>
      <c r="X20" s="977"/>
      <c r="Y20" s="977"/>
      <c r="Z20" s="977"/>
      <c r="AA20" s="977"/>
      <c r="AB20" s="977"/>
      <c r="AC20" s="977"/>
      <c r="AD20" s="978"/>
      <c r="AE20" s="979"/>
      <c r="AF20" s="980"/>
      <c r="AG20" s="980"/>
      <c r="AH20" s="980"/>
      <c r="AI20" s="971"/>
      <c r="AJ20" s="957"/>
    </row>
    <row r="21" spans="1:36">
      <c r="F21" s="42"/>
      <c r="G21" s="42"/>
      <c r="H21" s="954"/>
      <c r="I21" s="42"/>
      <c r="J21" s="1147"/>
      <c r="K21" s="954" t="str">
        <f t="shared" si="2"/>
        <v/>
      </c>
      <c r="L21" s="974"/>
      <c r="M21" s="975"/>
      <c r="N21" s="974"/>
      <c r="O21" s="975"/>
      <c r="P21" s="974"/>
      <c r="Q21" s="976"/>
      <c r="R21" s="976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8"/>
      <c r="AE21" s="979"/>
      <c r="AF21" s="980"/>
      <c r="AG21" s="980"/>
      <c r="AH21" s="980"/>
      <c r="AI21" s="971"/>
      <c r="AJ21" s="957"/>
    </row>
    <row r="22" spans="1:36">
      <c r="F22" s="42"/>
      <c r="G22" s="42"/>
      <c r="H22" s="954"/>
      <c r="I22" s="42"/>
      <c r="J22" s="1147"/>
      <c r="K22" s="954" t="str">
        <f t="shared" si="2"/>
        <v/>
      </c>
      <c r="L22" s="974"/>
      <c r="M22" s="975"/>
      <c r="N22" s="974"/>
      <c r="O22" s="975"/>
      <c r="P22" s="974"/>
      <c r="Q22" s="976"/>
      <c r="R22" s="976"/>
      <c r="S22" s="977"/>
      <c r="T22" s="977"/>
      <c r="U22" s="977"/>
      <c r="V22" s="977"/>
      <c r="W22" s="977"/>
      <c r="X22" s="977"/>
      <c r="Y22" s="977"/>
      <c r="Z22" s="977"/>
      <c r="AA22" s="977"/>
      <c r="AB22" s="977"/>
      <c r="AC22" s="977"/>
      <c r="AD22" s="978"/>
      <c r="AE22" s="979"/>
      <c r="AF22" s="980"/>
      <c r="AG22" s="980"/>
      <c r="AH22" s="980"/>
      <c r="AI22" s="971"/>
      <c r="AJ22" s="957"/>
    </row>
    <row r="23" spans="1:36">
      <c r="F23" s="42"/>
      <c r="G23" s="42"/>
      <c r="H23" s="954"/>
      <c r="I23" s="42"/>
      <c r="J23" s="1147"/>
      <c r="K23" s="954" t="str">
        <f t="shared" si="2"/>
        <v/>
      </c>
      <c r="L23" s="974"/>
      <c r="M23" s="975"/>
      <c r="N23" s="974"/>
      <c r="O23" s="975"/>
      <c r="P23" s="974"/>
      <c r="Q23" s="976"/>
      <c r="R23" s="976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8"/>
      <c r="AE23" s="979"/>
      <c r="AF23" s="980"/>
      <c r="AG23" s="980"/>
      <c r="AH23" s="980"/>
      <c r="AI23" s="971"/>
      <c r="AJ23" s="957"/>
    </row>
    <row r="24" spans="1:36">
      <c r="F24" s="42"/>
      <c r="G24" s="42"/>
      <c r="H24" s="954"/>
      <c r="I24" s="42"/>
      <c r="J24" s="1147"/>
      <c r="K24" s="954" t="str">
        <f t="shared" si="2"/>
        <v/>
      </c>
      <c r="L24" s="974"/>
      <c r="M24" s="975"/>
      <c r="N24" s="974"/>
      <c r="O24" s="975"/>
      <c r="P24" s="974"/>
      <c r="Q24" s="976"/>
      <c r="R24" s="976"/>
      <c r="S24" s="977"/>
      <c r="T24" s="977"/>
      <c r="U24" s="977"/>
      <c r="V24" s="977"/>
      <c r="W24" s="977"/>
      <c r="X24" s="977"/>
      <c r="Y24" s="977"/>
      <c r="Z24" s="977"/>
      <c r="AA24" s="977"/>
      <c r="AB24" s="977"/>
      <c r="AC24" s="977"/>
      <c r="AD24" s="978"/>
      <c r="AE24" s="979"/>
      <c r="AF24" s="980"/>
      <c r="AG24" s="980"/>
      <c r="AH24" s="980"/>
      <c r="AI24" s="971"/>
      <c r="AJ24" s="957"/>
    </row>
    <row r="25" spans="1:36">
      <c r="F25" s="42"/>
      <c r="G25" s="42"/>
      <c r="H25" s="954"/>
      <c r="I25" s="42"/>
      <c r="J25" s="1147"/>
      <c r="K25" s="954" t="str">
        <f t="shared" si="2"/>
        <v/>
      </c>
      <c r="L25" s="974"/>
      <c r="M25" s="975"/>
      <c r="N25" s="974"/>
      <c r="O25" s="975"/>
      <c r="P25" s="974"/>
      <c r="Q25" s="976"/>
      <c r="R25" s="976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77"/>
      <c r="AD25" s="978"/>
      <c r="AE25" s="979"/>
      <c r="AF25" s="980"/>
      <c r="AG25" s="980"/>
      <c r="AH25" s="980"/>
      <c r="AI25" s="971"/>
      <c r="AJ25" s="957"/>
    </row>
    <row r="26" spans="1:36">
      <c r="F26" s="42"/>
      <c r="G26" s="42"/>
      <c r="H26" s="954"/>
      <c r="I26" s="42"/>
      <c r="J26" s="1147"/>
      <c r="K26" s="954" t="str">
        <f t="shared" si="2"/>
        <v/>
      </c>
      <c r="L26" s="974"/>
      <c r="M26" s="975"/>
      <c r="N26" s="974"/>
      <c r="O26" s="975"/>
      <c r="P26" s="974"/>
      <c r="Q26" s="976"/>
      <c r="R26" s="976"/>
      <c r="S26" s="977"/>
      <c r="T26" s="977"/>
      <c r="U26" s="977"/>
      <c r="V26" s="977"/>
      <c r="W26" s="977"/>
      <c r="X26" s="977"/>
      <c r="Y26" s="977"/>
      <c r="Z26" s="977"/>
      <c r="AA26" s="977"/>
      <c r="AB26" s="977"/>
      <c r="AC26" s="977"/>
      <c r="AD26" s="978"/>
      <c r="AE26" s="979"/>
      <c r="AF26" s="980"/>
      <c r="AG26" s="980"/>
      <c r="AH26" s="980"/>
      <c r="AI26" s="971"/>
      <c r="AJ26" s="957"/>
    </row>
    <row r="27" spans="1:36">
      <c r="F27" s="42"/>
      <c r="G27" s="42"/>
      <c r="H27" s="954"/>
      <c r="I27" s="42"/>
      <c r="J27" s="1147"/>
      <c r="K27" s="954" t="str">
        <f t="shared" si="2"/>
        <v/>
      </c>
      <c r="L27" s="974"/>
      <c r="M27" s="975"/>
      <c r="N27" s="974"/>
      <c r="O27" s="975"/>
      <c r="P27" s="974"/>
      <c r="Q27" s="976"/>
      <c r="R27" s="976"/>
      <c r="S27" s="977"/>
      <c r="T27" s="977"/>
      <c r="U27" s="977"/>
      <c r="V27" s="977"/>
      <c r="W27" s="977"/>
      <c r="X27" s="977"/>
      <c r="Y27" s="977"/>
      <c r="Z27" s="977"/>
      <c r="AA27" s="977"/>
      <c r="AB27" s="977"/>
      <c r="AC27" s="977"/>
      <c r="AD27" s="978"/>
      <c r="AE27" s="979"/>
      <c r="AF27" s="980"/>
      <c r="AG27" s="980"/>
      <c r="AH27" s="980"/>
      <c r="AI27" s="971"/>
      <c r="AJ27" s="957"/>
    </row>
    <row r="28" spans="1:36">
      <c r="F28" s="42"/>
      <c r="G28" s="42"/>
      <c r="H28" s="954"/>
      <c r="I28" s="42"/>
      <c r="J28" s="1147"/>
      <c r="K28" s="954" t="str">
        <f t="shared" si="2"/>
        <v/>
      </c>
      <c r="L28" s="974"/>
      <c r="M28" s="975"/>
      <c r="N28" s="974"/>
      <c r="O28" s="975"/>
      <c r="P28" s="974"/>
      <c r="Q28" s="976"/>
      <c r="R28" s="976"/>
      <c r="S28" s="977"/>
      <c r="T28" s="977"/>
      <c r="U28" s="977"/>
      <c r="V28" s="977"/>
      <c r="W28" s="977"/>
      <c r="X28" s="977"/>
      <c r="Y28" s="977"/>
      <c r="Z28" s="977"/>
      <c r="AA28" s="977"/>
      <c r="AB28" s="977"/>
      <c r="AC28" s="977"/>
      <c r="AD28" s="978"/>
      <c r="AE28" s="979"/>
      <c r="AF28" s="980"/>
      <c r="AG28" s="980"/>
      <c r="AH28" s="980"/>
      <c r="AI28" s="971"/>
      <c r="AJ28" s="957"/>
    </row>
    <row r="29" spans="1:36">
      <c r="F29" s="42"/>
      <c r="G29" s="42"/>
      <c r="H29" s="954"/>
      <c r="I29" s="42"/>
      <c r="J29" s="1147"/>
      <c r="K29" s="954" t="str">
        <f t="shared" si="2"/>
        <v/>
      </c>
      <c r="L29" s="974"/>
      <c r="M29" s="975"/>
      <c r="N29" s="974"/>
      <c r="O29" s="975"/>
      <c r="P29" s="974"/>
      <c r="Q29" s="976"/>
      <c r="R29" s="976"/>
      <c r="S29" s="977"/>
      <c r="T29" s="977"/>
      <c r="U29" s="977"/>
      <c r="V29" s="977"/>
      <c r="W29" s="977"/>
      <c r="X29" s="977"/>
      <c r="Y29" s="977"/>
      <c r="Z29" s="977"/>
      <c r="AA29" s="977"/>
      <c r="AB29" s="977"/>
      <c r="AC29" s="977"/>
      <c r="AD29" s="978"/>
      <c r="AE29" s="979"/>
      <c r="AF29" s="980"/>
      <c r="AG29" s="980"/>
      <c r="AH29" s="980"/>
      <c r="AI29" s="971"/>
      <c r="AJ29" s="957"/>
    </row>
    <row r="30" spans="1:36">
      <c r="F30" s="42"/>
      <c r="G30" s="42"/>
      <c r="H30" s="954"/>
      <c r="I30" s="42"/>
      <c r="J30" s="1147"/>
      <c r="K30" s="954" t="str">
        <f t="shared" si="2"/>
        <v/>
      </c>
      <c r="L30" s="974"/>
      <c r="M30" s="975"/>
      <c r="N30" s="974"/>
      <c r="O30" s="975"/>
      <c r="P30" s="974"/>
      <c r="Q30" s="976"/>
      <c r="R30" s="976"/>
      <c r="S30" s="977"/>
      <c r="T30" s="977"/>
      <c r="U30" s="977"/>
      <c r="V30" s="977"/>
      <c r="W30" s="977"/>
      <c r="X30" s="977"/>
      <c r="Y30" s="977"/>
      <c r="Z30" s="977"/>
      <c r="AA30" s="977"/>
      <c r="AB30" s="977"/>
      <c r="AC30" s="977"/>
      <c r="AD30" s="978"/>
      <c r="AE30" s="979"/>
      <c r="AF30" s="980"/>
      <c r="AG30" s="980"/>
      <c r="AH30" s="980"/>
      <c r="AI30" s="971"/>
      <c r="AJ30" s="957"/>
    </row>
    <row r="31" spans="1:36">
      <c r="F31" s="42"/>
      <c r="G31" s="42"/>
      <c r="H31" s="954"/>
      <c r="I31" s="42"/>
      <c r="J31" s="1147"/>
      <c r="K31" s="954" t="str">
        <f t="shared" si="2"/>
        <v/>
      </c>
      <c r="L31" s="974"/>
      <c r="M31" s="975"/>
      <c r="N31" s="974"/>
      <c r="O31" s="975"/>
      <c r="P31" s="974"/>
      <c r="Q31" s="976"/>
      <c r="R31" s="976"/>
      <c r="S31" s="977"/>
      <c r="T31" s="977"/>
      <c r="U31" s="977"/>
      <c r="V31" s="977"/>
      <c r="W31" s="977"/>
      <c r="X31" s="977"/>
      <c r="Y31" s="977"/>
      <c r="Z31" s="977"/>
      <c r="AA31" s="977"/>
      <c r="AB31" s="977"/>
      <c r="AC31" s="977"/>
      <c r="AD31" s="978"/>
      <c r="AE31" s="979"/>
      <c r="AF31" s="980"/>
      <c r="AG31" s="980"/>
      <c r="AH31" s="980"/>
      <c r="AI31" s="971"/>
      <c r="AJ31" s="957"/>
    </row>
    <row r="32" spans="1:36">
      <c r="F32" s="42"/>
      <c r="G32" s="42"/>
      <c r="H32" s="954"/>
      <c r="I32" s="42"/>
      <c r="J32" s="1147"/>
      <c r="K32" s="954" t="str">
        <f t="shared" si="2"/>
        <v/>
      </c>
      <c r="L32" s="974"/>
      <c r="M32" s="975"/>
      <c r="N32" s="974"/>
      <c r="O32" s="975"/>
      <c r="P32" s="974"/>
      <c r="Q32" s="976"/>
      <c r="R32" s="976"/>
      <c r="S32" s="977"/>
      <c r="T32" s="977"/>
      <c r="U32" s="977"/>
      <c r="V32" s="977"/>
      <c r="W32" s="977"/>
      <c r="X32" s="977"/>
      <c r="Y32" s="977"/>
      <c r="Z32" s="977"/>
      <c r="AA32" s="977"/>
      <c r="AB32" s="977"/>
      <c r="AC32" s="977"/>
      <c r="AD32" s="978"/>
      <c r="AE32" s="979"/>
      <c r="AF32" s="980"/>
      <c r="AG32" s="980"/>
      <c r="AH32" s="980"/>
      <c r="AI32" s="971"/>
      <c r="AJ32" s="957"/>
    </row>
    <row r="33" spans="1:36">
      <c r="F33" s="42"/>
      <c r="G33" s="42"/>
      <c r="H33" s="954"/>
      <c r="I33" s="42"/>
      <c r="J33" s="1147"/>
      <c r="K33" s="954" t="str">
        <f t="shared" si="2"/>
        <v/>
      </c>
      <c r="L33" s="974"/>
      <c r="M33" s="975"/>
      <c r="N33" s="974"/>
      <c r="O33" s="975"/>
      <c r="P33" s="974"/>
      <c r="Q33" s="976"/>
      <c r="R33" s="976"/>
      <c r="S33" s="977"/>
      <c r="T33" s="977"/>
      <c r="U33" s="977"/>
      <c r="V33" s="977"/>
      <c r="W33" s="977"/>
      <c r="X33" s="977"/>
      <c r="Y33" s="977"/>
      <c r="Z33" s="977"/>
      <c r="AA33" s="977"/>
      <c r="AB33" s="977"/>
      <c r="AC33" s="977"/>
      <c r="AD33" s="978"/>
      <c r="AE33" s="979"/>
      <c r="AF33" s="980"/>
      <c r="AG33" s="980"/>
      <c r="AH33" s="980"/>
      <c r="AI33" s="971"/>
      <c r="AJ33" s="957"/>
    </row>
    <row r="34" spans="1:36">
      <c r="F34" s="42"/>
      <c r="G34" s="42"/>
      <c r="H34" s="954"/>
      <c r="I34" s="42"/>
      <c r="J34" s="1147"/>
      <c r="K34" s="954" t="str">
        <f t="shared" si="2"/>
        <v/>
      </c>
      <c r="L34" s="974"/>
      <c r="M34" s="975"/>
      <c r="N34" s="974"/>
      <c r="O34" s="975"/>
      <c r="P34" s="974"/>
      <c r="Q34" s="976"/>
      <c r="R34" s="976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8"/>
      <c r="AE34" s="979"/>
      <c r="AF34" s="980"/>
      <c r="AG34" s="980"/>
      <c r="AH34" s="980"/>
      <c r="AI34" s="971"/>
      <c r="AJ34" s="957"/>
    </row>
    <row r="35" spans="1:36">
      <c r="F35" s="42"/>
      <c r="G35" s="42"/>
      <c r="H35" s="954"/>
      <c r="I35" s="42"/>
      <c r="J35" s="1147"/>
      <c r="K35" s="954" t="str">
        <f t="shared" si="2"/>
        <v/>
      </c>
      <c r="L35" s="974"/>
      <c r="M35" s="975"/>
      <c r="N35" s="974"/>
      <c r="O35" s="975"/>
      <c r="P35" s="974"/>
      <c r="Q35" s="976"/>
      <c r="R35" s="976"/>
      <c r="S35" s="977"/>
      <c r="T35" s="977"/>
      <c r="U35" s="977"/>
      <c r="V35" s="977"/>
      <c r="W35" s="977"/>
      <c r="X35" s="977"/>
      <c r="Y35" s="977"/>
      <c r="Z35" s="977"/>
      <c r="AA35" s="977"/>
      <c r="AB35" s="977"/>
      <c r="AC35" s="977"/>
      <c r="AD35" s="978"/>
      <c r="AE35" s="979"/>
      <c r="AF35" s="980"/>
      <c r="AG35" s="980"/>
      <c r="AH35" s="980"/>
      <c r="AI35" s="971"/>
      <c r="AJ35" s="957"/>
    </row>
    <row r="36" spans="1:36">
      <c r="F36" s="42"/>
      <c r="G36" s="42"/>
      <c r="H36" s="954"/>
      <c r="I36" s="42"/>
      <c r="J36" s="1147"/>
      <c r="K36" s="954" t="str">
        <f t="shared" si="2"/>
        <v/>
      </c>
      <c r="L36" s="974"/>
      <c r="M36" s="975"/>
      <c r="N36" s="974"/>
      <c r="O36" s="975"/>
      <c r="P36" s="974"/>
      <c r="Q36" s="976"/>
      <c r="R36" s="976"/>
      <c r="S36" s="977"/>
      <c r="T36" s="977"/>
      <c r="U36" s="977"/>
      <c r="V36" s="977"/>
      <c r="W36" s="977"/>
      <c r="X36" s="977"/>
      <c r="Y36" s="977"/>
      <c r="Z36" s="977"/>
      <c r="AA36" s="977"/>
      <c r="AB36" s="977"/>
      <c r="AC36" s="977"/>
      <c r="AD36" s="978"/>
      <c r="AE36" s="979"/>
      <c r="AF36" s="980"/>
      <c r="AG36" s="980"/>
      <c r="AH36" s="980"/>
      <c r="AI36" s="971"/>
      <c r="AJ36" s="957"/>
    </row>
    <row r="37" spans="1:36">
      <c r="F37" s="42"/>
      <c r="G37" s="42"/>
      <c r="H37" s="954"/>
      <c r="I37" s="42"/>
      <c r="J37" s="1147"/>
      <c r="K37" s="954" t="str">
        <f t="shared" si="2"/>
        <v/>
      </c>
      <c r="L37" s="974"/>
      <c r="M37" s="975"/>
      <c r="N37" s="974"/>
      <c r="O37" s="975"/>
      <c r="P37" s="974"/>
      <c r="Q37" s="976"/>
      <c r="R37" s="976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8"/>
      <c r="AE37" s="979"/>
      <c r="AF37" s="980"/>
      <c r="AG37" s="980"/>
      <c r="AH37" s="980"/>
      <c r="AI37" s="971"/>
      <c r="AJ37" s="957"/>
    </row>
    <row r="38" spans="1:36">
      <c r="F38" s="42"/>
      <c r="G38" s="42"/>
      <c r="H38" s="954"/>
      <c r="I38" s="42"/>
      <c r="J38" s="1147"/>
      <c r="K38" s="954" t="str">
        <f t="shared" si="2"/>
        <v/>
      </c>
      <c r="L38" s="974"/>
      <c r="M38" s="975"/>
      <c r="N38" s="974"/>
      <c r="O38" s="975"/>
      <c r="P38" s="974"/>
      <c r="Q38" s="976"/>
      <c r="R38" s="976"/>
      <c r="S38" s="977"/>
      <c r="T38" s="977"/>
      <c r="U38" s="977"/>
      <c r="V38" s="977"/>
      <c r="W38" s="977"/>
      <c r="X38" s="977"/>
      <c r="Y38" s="977"/>
      <c r="Z38" s="977"/>
      <c r="AA38" s="977"/>
      <c r="AB38" s="977"/>
      <c r="AC38" s="977"/>
      <c r="AD38" s="978"/>
      <c r="AE38" s="979"/>
      <c r="AF38" s="980"/>
      <c r="AG38" s="980"/>
      <c r="AH38" s="980"/>
      <c r="AI38" s="971"/>
      <c r="AJ38" s="957"/>
    </row>
    <row r="39" spans="1:36">
      <c r="F39" s="42"/>
      <c r="G39" s="42"/>
      <c r="H39" s="954"/>
      <c r="I39" s="42"/>
      <c r="J39" s="1147"/>
      <c r="K39" s="954" t="str">
        <f t="shared" si="2"/>
        <v/>
      </c>
      <c r="L39" s="974"/>
      <c r="M39" s="975"/>
      <c r="N39" s="974"/>
      <c r="O39" s="975"/>
      <c r="P39" s="974"/>
      <c r="Q39" s="976"/>
      <c r="R39" s="976"/>
      <c r="S39" s="977"/>
      <c r="T39" s="977"/>
      <c r="U39" s="977"/>
      <c r="V39" s="977"/>
      <c r="W39" s="977"/>
      <c r="X39" s="977"/>
      <c r="Y39" s="977"/>
      <c r="Z39" s="977"/>
      <c r="AA39" s="977"/>
      <c r="AB39" s="977"/>
      <c r="AC39" s="977"/>
      <c r="AD39" s="978"/>
      <c r="AE39" s="979"/>
      <c r="AF39" s="980"/>
      <c r="AG39" s="980"/>
      <c r="AH39" s="980"/>
      <c r="AI39" s="971"/>
      <c r="AJ39" s="957"/>
    </row>
    <row r="40" spans="1:36">
      <c r="F40" s="42"/>
      <c r="G40" s="42"/>
      <c r="H40" s="954"/>
      <c r="I40" s="42"/>
      <c r="J40" s="1147"/>
      <c r="K40" s="954" t="str">
        <f t="shared" si="2"/>
        <v/>
      </c>
      <c r="L40" s="974"/>
      <c r="M40" s="975"/>
      <c r="N40" s="974"/>
      <c r="O40" s="975"/>
      <c r="P40" s="974"/>
      <c r="Q40" s="976"/>
      <c r="R40" s="976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8"/>
      <c r="AE40" s="979"/>
      <c r="AF40" s="980"/>
      <c r="AG40" s="980"/>
      <c r="AH40" s="980"/>
      <c r="AI40" s="971"/>
      <c r="AJ40" s="957"/>
    </row>
    <row r="41" spans="1:36">
      <c r="F41" s="42"/>
      <c r="G41" s="42"/>
      <c r="H41" s="954"/>
      <c r="I41" s="42"/>
      <c r="J41" s="1147"/>
      <c r="K41" s="954" t="str">
        <f t="shared" si="2"/>
        <v/>
      </c>
      <c r="L41" s="974"/>
      <c r="M41" s="975"/>
      <c r="N41" s="974"/>
      <c r="O41" s="975"/>
      <c r="P41" s="974"/>
      <c r="Q41" s="976"/>
      <c r="R41" s="976"/>
      <c r="S41" s="977"/>
      <c r="T41" s="977"/>
      <c r="U41" s="977"/>
      <c r="V41" s="977"/>
      <c r="W41" s="977"/>
      <c r="X41" s="977"/>
      <c r="Y41" s="977"/>
      <c r="Z41" s="977"/>
      <c r="AA41" s="977"/>
      <c r="AB41" s="977"/>
      <c r="AC41" s="977"/>
      <c r="AD41" s="978"/>
      <c r="AE41" s="979"/>
      <c r="AF41" s="980"/>
      <c r="AG41" s="980"/>
      <c r="AH41" s="980"/>
      <c r="AI41" s="971"/>
      <c r="AJ41" s="957"/>
    </row>
    <row r="42" spans="1:36">
      <c r="F42" s="42"/>
      <c r="G42" s="42"/>
      <c r="H42" s="954"/>
      <c r="I42" s="42"/>
      <c r="J42" s="1147"/>
      <c r="K42" s="954" t="str">
        <f t="shared" si="2"/>
        <v/>
      </c>
      <c r="L42" s="974"/>
      <c r="M42" s="975"/>
      <c r="N42" s="974"/>
      <c r="O42" s="975"/>
      <c r="P42" s="974"/>
      <c r="Q42" s="976"/>
      <c r="R42" s="976"/>
      <c r="S42" s="977"/>
      <c r="T42" s="977"/>
      <c r="U42" s="977"/>
      <c r="V42" s="977"/>
      <c r="W42" s="977"/>
      <c r="X42" s="977"/>
      <c r="Y42" s="977"/>
      <c r="Z42" s="977"/>
      <c r="AA42" s="977"/>
      <c r="AB42" s="977"/>
      <c r="AC42" s="977"/>
      <c r="AD42" s="978"/>
      <c r="AE42" s="979"/>
      <c r="AF42" s="980"/>
      <c r="AG42" s="980"/>
      <c r="AH42" s="980"/>
      <c r="AI42" s="971"/>
      <c r="AJ42" s="957"/>
    </row>
    <row r="43" spans="1:36">
      <c r="F43" s="42"/>
      <c r="G43" s="42"/>
      <c r="H43" s="954"/>
      <c r="I43" s="42"/>
      <c r="J43" s="1147"/>
      <c r="K43" s="954" t="str">
        <f t="shared" si="2"/>
        <v/>
      </c>
      <c r="L43" s="974"/>
      <c r="M43" s="975"/>
      <c r="N43" s="974"/>
      <c r="O43" s="975"/>
      <c r="P43" s="974"/>
      <c r="Q43" s="976"/>
      <c r="R43" s="976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8"/>
      <c r="AE43" s="979"/>
      <c r="AF43" s="980"/>
      <c r="AG43" s="980"/>
      <c r="AH43" s="980"/>
      <c r="AI43" s="971"/>
      <c r="AJ43" s="957"/>
    </row>
    <row r="44" spans="1:36">
      <c r="F44" s="42"/>
      <c r="G44" s="42"/>
      <c r="H44" s="954"/>
      <c r="I44" s="42"/>
      <c r="J44" s="1147"/>
      <c r="K44" s="954" t="str">
        <f t="shared" si="2"/>
        <v/>
      </c>
      <c r="L44" s="974"/>
      <c r="M44" s="975"/>
      <c r="N44" s="974"/>
      <c r="O44" s="975"/>
      <c r="P44" s="974"/>
      <c r="Q44" s="976"/>
      <c r="R44" s="976"/>
      <c r="S44" s="977"/>
      <c r="T44" s="977"/>
      <c r="U44" s="977"/>
      <c r="V44" s="977"/>
      <c r="W44" s="977"/>
      <c r="X44" s="977"/>
      <c r="Y44" s="977"/>
      <c r="Z44" s="977"/>
      <c r="AA44" s="977"/>
      <c r="AB44" s="977"/>
      <c r="AC44" s="977"/>
      <c r="AD44" s="978"/>
      <c r="AE44" s="979"/>
      <c r="AF44" s="980"/>
      <c r="AG44" s="980"/>
      <c r="AH44" s="980"/>
      <c r="AI44" s="971"/>
      <c r="AJ44" s="957"/>
    </row>
    <row r="45" spans="1:36">
      <c r="F45" s="42"/>
      <c r="G45" s="42"/>
      <c r="H45" s="954"/>
      <c r="I45" s="42"/>
      <c r="J45" s="1147"/>
      <c r="K45" s="954" t="str">
        <f t="shared" si="2"/>
        <v/>
      </c>
      <c r="L45" s="974"/>
      <c r="M45" s="975"/>
      <c r="N45" s="974"/>
      <c r="O45" s="975"/>
      <c r="P45" s="974"/>
      <c r="Q45" s="976"/>
      <c r="R45" s="976"/>
      <c r="S45" s="977"/>
      <c r="T45" s="977"/>
      <c r="U45" s="977"/>
      <c r="V45" s="977"/>
      <c r="W45" s="977"/>
      <c r="X45" s="977"/>
      <c r="Y45" s="977"/>
      <c r="Z45" s="977"/>
      <c r="AA45" s="977"/>
      <c r="AB45" s="977"/>
      <c r="AC45" s="977"/>
      <c r="AD45" s="978"/>
      <c r="AE45" s="979"/>
      <c r="AF45" s="980"/>
      <c r="AG45" s="980"/>
      <c r="AH45" s="980"/>
      <c r="AI45" s="971"/>
      <c r="AJ45" s="957"/>
    </row>
    <row r="46" spans="1:36">
      <c r="F46" s="42"/>
      <c r="G46" s="42"/>
      <c r="H46" s="954"/>
      <c r="I46" s="42"/>
      <c r="J46" s="1147"/>
      <c r="K46" s="954" t="str">
        <f t="shared" si="2"/>
        <v/>
      </c>
      <c r="L46" s="974"/>
      <c r="M46" s="975"/>
      <c r="N46" s="974"/>
      <c r="O46" s="975"/>
      <c r="P46" s="974"/>
      <c r="Q46" s="976"/>
      <c r="R46" s="976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8"/>
      <c r="AE46" s="979"/>
      <c r="AF46" s="980"/>
      <c r="AG46" s="980"/>
      <c r="AH46" s="980"/>
      <c r="AI46" s="971"/>
      <c r="AJ46" s="957"/>
    </row>
    <row r="47" spans="1:36">
      <c r="F47" s="42"/>
      <c r="G47" s="42"/>
      <c r="H47" s="954"/>
      <c r="I47" s="42"/>
      <c r="J47" s="1147"/>
      <c r="K47" s="954" t="str">
        <f t="shared" si="2"/>
        <v/>
      </c>
      <c r="L47" s="974"/>
      <c r="M47" s="975"/>
      <c r="N47" s="974"/>
      <c r="O47" s="975"/>
      <c r="P47" s="974"/>
      <c r="Q47" s="976"/>
      <c r="R47" s="976"/>
      <c r="S47" s="977"/>
      <c r="T47" s="977"/>
      <c r="U47" s="977"/>
      <c r="V47" s="977"/>
      <c r="W47" s="977"/>
      <c r="X47" s="977"/>
      <c r="Y47" s="977"/>
      <c r="Z47" s="977"/>
      <c r="AA47" s="977"/>
      <c r="AB47" s="977"/>
      <c r="AC47" s="977"/>
      <c r="AD47" s="978"/>
      <c r="AE47" s="979"/>
      <c r="AF47" s="980"/>
      <c r="AG47" s="980"/>
      <c r="AH47" s="980"/>
      <c r="AI47" s="971"/>
      <c r="AJ47" s="957"/>
    </row>
    <row r="48" spans="1:3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0" t="str">
        <f t="shared" si="2"/>
        <v/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1:11" s="48" customFormat="1">
      <c r="K49" s="40" t="str">
        <f t="shared" si="2"/>
        <v/>
      </c>
    </row>
    <row r="50" spans="11:11" s="48" customFormat="1">
      <c r="K50" s="40" t="str">
        <f t="shared" si="2"/>
        <v/>
      </c>
    </row>
    <row r="51" spans="11:11" s="48" customFormat="1">
      <c r="K51" s="40" t="str">
        <f t="shared" si="2"/>
        <v/>
      </c>
    </row>
    <row r="52" spans="11:11" s="48" customFormat="1">
      <c r="K52" s="40" t="str">
        <f t="shared" si="2"/>
        <v/>
      </c>
    </row>
    <row r="53" spans="11:11" s="48" customFormat="1">
      <c r="K53" s="40" t="str">
        <f t="shared" si="2"/>
        <v/>
      </c>
    </row>
    <row r="54" spans="11:11" s="48" customFormat="1">
      <c r="K54" s="40" t="str">
        <f t="shared" si="2"/>
        <v/>
      </c>
    </row>
    <row r="55" spans="11:11" s="48" customFormat="1">
      <c r="K55" s="40" t="str">
        <f t="shared" si="2"/>
        <v/>
      </c>
    </row>
    <row r="56" spans="11:11" s="48" customFormat="1">
      <c r="K56" s="40" t="str">
        <f t="shared" si="2"/>
        <v/>
      </c>
    </row>
    <row r="57" spans="11:11" s="48" customFormat="1">
      <c r="K57" s="40" t="str">
        <f t="shared" si="2"/>
        <v/>
      </c>
    </row>
    <row r="58" spans="11:11" s="48" customFormat="1">
      <c r="K58" s="40" t="str">
        <f t="shared" si="2"/>
        <v/>
      </c>
    </row>
    <row r="59" spans="11:11" s="48" customFormat="1">
      <c r="K59" s="40" t="str">
        <f t="shared" si="2"/>
        <v/>
      </c>
    </row>
    <row r="60" spans="11:11" s="48" customFormat="1">
      <c r="K60" s="40" t="str">
        <f t="shared" si="2"/>
        <v/>
      </c>
    </row>
    <row r="61" spans="11:11" s="48" customFormat="1">
      <c r="K61" s="40" t="str">
        <f t="shared" si="2"/>
        <v/>
      </c>
    </row>
    <row r="62" spans="11:11" s="48" customFormat="1">
      <c r="K62" s="40" t="str">
        <f t="shared" si="2"/>
        <v/>
      </c>
    </row>
    <row r="63" spans="11:11" s="48" customFormat="1">
      <c r="K63" s="40" t="str">
        <f t="shared" si="2"/>
        <v/>
      </c>
    </row>
    <row r="64" spans="11:11" s="48" customFormat="1">
      <c r="K64" s="40" t="str">
        <f t="shared" si="2"/>
        <v/>
      </c>
    </row>
    <row r="65" spans="11:11" s="48" customFormat="1">
      <c r="K65" s="40" t="str">
        <f t="shared" si="2"/>
        <v/>
      </c>
    </row>
    <row r="66" spans="11:11" s="48" customFormat="1">
      <c r="K66" s="40" t="str">
        <f t="shared" si="2"/>
        <v/>
      </c>
    </row>
    <row r="67" spans="11:11" s="48" customFormat="1">
      <c r="K67" s="40" t="str">
        <f t="shared" si="2"/>
        <v/>
      </c>
    </row>
    <row r="68" spans="11:11" s="48" customFormat="1">
      <c r="K68" s="40" t="str">
        <f t="shared" si="2"/>
        <v/>
      </c>
    </row>
  </sheetData>
  <sheetProtection formatColumns="0"/>
  <autoFilter ref="A4:AL4">
    <sortState ref="A7:AJ70">
      <sortCondition ref="E4:E70"/>
    </sortState>
  </autoFilter>
  <mergeCells count="5">
    <mergeCell ref="L2:AJ2"/>
    <mergeCell ref="L3:M3"/>
    <mergeCell ref="N3:O3"/>
    <mergeCell ref="P3:AD3"/>
    <mergeCell ref="AE3:AI3"/>
  </mergeCells>
  <phoneticPr fontId="39" type="noConversion"/>
  <dataValidations xWindow="1226" yWindow="583" count="15"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12:G65534 G5:G10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19:J65534 H5:H18 I12:I18 I5:I10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12:F65534 F5:F10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13:E65534 E2:E11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65534 D5:D13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4 D14:D65534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AK14:IX65534 AK5:XFD13 K2:K65534 B13:B65534 B5:B11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65534">
      <formula1>ISNUMBER(L5)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8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7" sqref="G7"/>
    </sheetView>
  </sheetViews>
  <sheetFormatPr defaultColWidth="11" defaultRowHeight="15.75"/>
  <cols>
    <col min="1" max="1" width="15.875" bestFit="1" customWidth="1"/>
    <col min="2" max="2" width="17" bestFit="1" customWidth="1"/>
    <col min="3" max="3" width="20.5" customWidth="1"/>
    <col min="4" max="4" width="23.625" bestFit="1" customWidth="1"/>
    <col min="5" max="5" width="8" customWidth="1"/>
    <col min="6" max="6" width="10" customWidth="1"/>
    <col min="7" max="7" width="12.875" bestFit="1" customWidth="1"/>
    <col min="8" max="9" width="12.875" customWidth="1"/>
    <col min="10" max="10" width="17.625" customWidth="1"/>
    <col min="11" max="11" width="7.875" customWidth="1"/>
    <col min="12" max="12" width="11" customWidth="1"/>
    <col min="13" max="13" width="9.5" customWidth="1"/>
    <col min="14" max="14" width="7.5" customWidth="1"/>
    <col min="15" max="15" width="9.375" bestFit="1" customWidth="1"/>
    <col min="16" max="16" width="13.5" customWidth="1"/>
    <col min="17" max="17" width="9.875" customWidth="1"/>
    <col min="18" max="18" width="12" customWidth="1"/>
    <col min="19" max="19" width="12.875" customWidth="1"/>
    <col min="20" max="20" width="17.875" customWidth="1"/>
    <col min="21" max="21" width="11.5" bestFit="1" customWidth="1"/>
    <col min="22" max="22" width="11" bestFit="1" customWidth="1"/>
    <col min="23" max="23" width="6.875" customWidth="1"/>
    <col min="24" max="24" width="7.125" customWidth="1"/>
    <col min="25" max="25" width="6.875" customWidth="1"/>
    <col min="26" max="27" width="8.375" customWidth="1"/>
    <col min="28" max="28" width="4.625" customWidth="1"/>
    <col min="29" max="29" width="8.375" customWidth="1"/>
    <col min="30" max="30" width="18.625" customWidth="1"/>
    <col min="31" max="31" width="9.375" bestFit="1" customWidth="1"/>
    <col min="32" max="33" width="5.875" customWidth="1"/>
    <col min="34" max="34" width="6.875" customWidth="1"/>
    <col min="35" max="35" width="9.875" customWidth="1"/>
    <col min="36" max="36" width="18.875" customWidth="1"/>
  </cols>
  <sheetData>
    <row r="1" spans="1:36" ht="17.25" thickTop="1" thickBot="1">
      <c r="A1" s="64" t="s">
        <v>0</v>
      </c>
      <c r="B1" s="64" t="s">
        <v>569</v>
      </c>
      <c r="C1" s="64" t="s">
        <v>1</v>
      </c>
      <c r="D1" s="64" t="s">
        <v>332</v>
      </c>
      <c r="E1" s="94"/>
      <c r="F1" s="93"/>
      <c r="G1" s="95"/>
      <c r="H1" s="95"/>
      <c r="I1" s="95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5"/>
      <c r="AI1" s="95"/>
      <c r="AJ1" s="95"/>
    </row>
    <row r="2" spans="1:36" ht="16.5" thickBot="1">
      <c r="A2" s="82"/>
      <c r="B2" s="78"/>
      <c r="C2" s="78"/>
      <c r="D2" s="78"/>
      <c r="E2" s="97"/>
      <c r="F2" s="96"/>
      <c r="G2" s="96"/>
      <c r="H2" s="96"/>
      <c r="I2" s="96"/>
      <c r="J2" s="80"/>
      <c r="K2" s="1256" t="s">
        <v>3</v>
      </c>
      <c r="L2" s="1257"/>
      <c r="M2" s="1257"/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257"/>
      <c r="AD2" s="1257"/>
      <c r="AE2" s="1257"/>
      <c r="AF2" s="1257"/>
      <c r="AG2" s="1257"/>
      <c r="AH2" s="1257"/>
      <c r="AI2" s="1257"/>
      <c r="AJ2" s="1258"/>
    </row>
    <row r="3" spans="1:36" ht="15" customHeight="1">
      <c r="A3" s="82"/>
      <c r="B3" s="78"/>
      <c r="C3" s="79"/>
      <c r="D3" s="78"/>
      <c r="E3" s="78"/>
      <c r="F3" s="78"/>
      <c r="G3" s="78"/>
      <c r="H3" s="78"/>
      <c r="I3" s="78"/>
      <c r="J3" s="78"/>
      <c r="K3" s="1259" t="s">
        <v>4</v>
      </c>
      <c r="L3" s="1260"/>
      <c r="M3" s="1261" t="s">
        <v>5</v>
      </c>
      <c r="N3" s="1262"/>
      <c r="O3" s="1263" t="s">
        <v>6</v>
      </c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5"/>
      <c r="AE3" s="1266" t="s">
        <v>7</v>
      </c>
      <c r="AF3" s="1267"/>
      <c r="AG3" s="1267"/>
      <c r="AH3" s="1267"/>
      <c r="AI3" s="1268"/>
      <c r="AJ3" s="98" t="s">
        <v>8</v>
      </c>
    </row>
    <row r="4" spans="1:36" s="823" customFormat="1" ht="48" thickBot="1">
      <c r="A4" s="99" t="s">
        <v>10</v>
      </c>
      <c r="B4" s="100" t="s">
        <v>11</v>
      </c>
      <c r="C4" s="100" t="s">
        <v>12</v>
      </c>
      <c r="D4" s="100" t="s">
        <v>13</v>
      </c>
      <c r="E4" s="100" t="s">
        <v>14</v>
      </c>
      <c r="F4" s="100" t="s">
        <v>15</v>
      </c>
      <c r="G4" s="25" t="s">
        <v>810</v>
      </c>
      <c r="H4" s="84" t="s">
        <v>811</v>
      </c>
      <c r="I4" s="84" t="s">
        <v>812</v>
      </c>
      <c r="J4" s="100" t="s">
        <v>17</v>
      </c>
      <c r="K4" s="101" t="s">
        <v>18</v>
      </c>
      <c r="L4" s="102" t="s">
        <v>19</v>
      </c>
      <c r="M4" s="103" t="s">
        <v>20</v>
      </c>
      <c r="N4" s="104" t="s">
        <v>21</v>
      </c>
      <c r="O4" s="105" t="s">
        <v>22</v>
      </c>
      <c r="P4" s="105" t="s">
        <v>23</v>
      </c>
      <c r="Q4" s="106" t="s">
        <v>24</v>
      </c>
      <c r="R4" s="106" t="s">
        <v>25</v>
      </c>
      <c r="S4" s="107" t="s">
        <v>26</v>
      </c>
      <c r="T4" s="107" t="s">
        <v>138</v>
      </c>
      <c r="U4" s="107" t="s">
        <v>27</v>
      </c>
      <c r="V4" s="107" t="s">
        <v>28</v>
      </c>
      <c r="W4" s="107" t="s">
        <v>29</v>
      </c>
      <c r="X4" s="107" t="s">
        <v>30</v>
      </c>
      <c r="Y4" s="107" t="s">
        <v>31</v>
      </c>
      <c r="Z4" s="107" t="s">
        <v>32</v>
      </c>
      <c r="AA4" s="107" t="s">
        <v>33</v>
      </c>
      <c r="AB4" s="107" t="s">
        <v>34</v>
      </c>
      <c r="AC4" s="107" t="s">
        <v>35</v>
      </c>
      <c r="AD4" s="108" t="s">
        <v>36</v>
      </c>
      <c r="AE4" s="819" t="s">
        <v>37</v>
      </c>
      <c r="AF4" s="820" t="s">
        <v>38</v>
      </c>
      <c r="AG4" s="820" t="s">
        <v>39</v>
      </c>
      <c r="AH4" s="820" t="s">
        <v>40</v>
      </c>
      <c r="AI4" s="821" t="s">
        <v>41</v>
      </c>
      <c r="AJ4" s="822" t="s">
        <v>42</v>
      </c>
    </row>
    <row r="5" spans="1:36">
      <c r="A5" s="95" t="s">
        <v>59</v>
      </c>
      <c r="B5" s="95" t="s">
        <v>45</v>
      </c>
      <c r="C5" s="95"/>
      <c r="D5" s="95" t="s">
        <v>46</v>
      </c>
      <c r="E5" s="802"/>
      <c r="F5" s="802" t="str">
        <f>IF('FSA Plan'!$N40=0, "", 'FSA Plan'!$N40)</f>
        <v/>
      </c>
      <c r="G5" s="949" t="str">
        <f>IF(SUM(H5:I5)=0, "", SUM(H5:I5))</f>
        <v/>
      </c>
      <c r="H5" s="802"/>
      <c r="I5" s="802"/>
      <c r="J5" s="803">
        <f>IF(SUM(K5:AJ5)="", "", SUM(K5:AJ5))</f>
        <v>771.5</v>
      </c>
      <c r="K5" s="113">
        <f>SUM('FSA Plan'!O$10, 'FSA Plan'!P$10)</f>
        <v>23.7</v>
      </c>
      <c r="L5" s="113">
        <f>SUM('FSA Plan'!O$11, 'FSA Plan'!P$11)</f>
        <v>116.1</v>
      </c>
      <c r="M5" s="113">
        <f>SUM('FSA Plan'!O$12, 'FSA Plan'!P$12)</f>
        <v>41.3</v>
      </c>
      <c r="N5" s="113">
        <f>SUM('FSA Plan'!O$13, 'FSA Plan'!P$13)</f>
        <v>9.3000000000000007</v>
      </c>
      <c r="O5" s="113">
        <f>SUM('FSA Plan'!O$14, 'FSA Plan'!P$14)</f>
        <v>35.6</v>
      </c>
      <c r="P5" s="113">
        <f>SUM('FSA Plan'!O$15, 'FSA Plan'!P$15)</f>
        <v>13.1</v>
      </c>
      <c r="Q5" s="113">
        <f>SUM('FSA Plan'!O$16, 'FSA Plan'!P$16)</f>
        <v>2.9</v>
      </c>
      <c r="R5" s="113">
        <f>SUM('FSA Plan'!O$17, 'FSA Plan'!P$17)</f>
        <v>0.8</v>
      </c>
      <c r="S5" s="113">
        <f>SUM('FSA Plan'!O$18, 'FSA Plan'!P$18)</f>
        <v>0.6</v>
      </c>
      <c r="T5" s="113">
        <f>SUM('FSA Plan'!O$24, 'FSA Plan'!P$24)</f>
        <v>0.8</v>
      </c>
      <c r="U5" s="114"/>
      <c r="V5" s="114"/>
      <c r="W5" s="113">
        <f>SUM('FSA Plan'!O$20, 'FSA Plan'!P$20)</f>
        <v>2.8</v>
      </c>
      <c r="X5" s="115">
        <f>SUM('FSA Plan'!O$21, 'FSA Plan'!P$21)</f>
        <v>4.5</v>
      </c>
      <c r="Y5" s="113">
        <f>SUM('FSA Plan'!O$22, 'FSA Plan'!P$22)</f>
        <v>1.4</v>
      </c>
      <c r="Z5" s="113">
        <f>SUM('FSA Plan'!O$23, 'FSA Plan'!P$23)</f>
        <v>2.4</v>
      </c>
      <c r="AA5" s="113">
        <f>SUM('FSA Plan'!O$19, 'FSA Plan'!P$19)</f>
        <v>8.6</v>
      </c>
      <c r="AB5" s="114"/>
      <c r="AC5" s="113">
        <f>SUM('FSA Plan'!O$32, 'FSA Plan'!P$32)</f>
        <v>157.9</v>
      </c>
      <c r="AD5" s="113">
        <f>SUM('FSA Plan'!O$31, 'FSA Plan'!O$33, 'FSA Plan'!P$31, 'FSA Plan'!P$33)</f>
        <v>146.80000000000001</v>
      </c>
      <c r="AE5" s="113">
        <f>SUM('FSA Plan'!O$26, 'FSA Plan'!P$26)</f>
        <v>175.1</v>
      </c>
      <c r="AF5" s="113">
        <f>SUM('FSA Plan'!O$25, 'FSA Plan'!P$25)</f>
        <v>12.3</v>
      </c>
      <c r="AG5" s="113">
        <f>SUM('FSA Plan'!O$27, 'FSA Plan'!P$27)</f>
        <v>2.9</v>
      </c>
      <c r="AH5" s="113">
        <f>SUM('FSA Plan'!O$29, 'FSA Plan'!P$29)</f>
        <v>3.6</v>
      </c>
      <c r="AI5" s="113">
        <f>SUM('FSA Plan'!O$28, 'FSA Plan'!P$28)</f>
        <v>5.6</v>
      </c>
      <c r="AJ5" s="113">
        <f>SUM('FSA Plan'!O$9, 'FSA Plan'!P$9)</f>
        <v>3.4</v>
      </c>
    </row>
    <row r="6" spans="1:36">
      <c r="A6" s="95" t="s">
        <v>57</v>
      </c>
      <c r="B6" s="95" t="s">
        <v>45</v>
      </c>
      <c r="C6" s="95" t="s">
        <v>141</v>
      </c>
      <c r="D6" s="95" t="s">
        <v>46</v>
      </c>
      <c r="E6" s="802"/>
      <c r="F6" s="802" t="str">
        <f>IF('FSA Plan'!$R40=0, "", 'FSA Plan'!$R40)</f>
        <v/>
      </c>
      <c r="G6" s="954" t="str">
        <f t="shared" ref="G6:G13" si="0">IF(SUM(H6:I6)=0, "", SUM(H6:I6))</f>
        <v/>
      </c>
      <c r="H6" s="802"/>
      <c r="I6" s="802"/>
      <c r="J6" s="803">
        <f t="shared" ref="J6:J11" si="1">IF(SUM(K6:AJ6)="", "", SUM(K6:AJ6))</f>
        <v>26.6</v>
      </c>
      <c r="K6" s="113">
        <f>SUM('FSA Plan'!S$10, 'FSA Plan'!T$10)</f>
        <v>0</v>
      </c>
      <c r="L6" s="113">
        <f>SUM('FSA Plan'!S$11, 'FSA Plan'!T$11)</f>
        <v>0</v>
      </c>
      <c r="M6" s="113">
        <f>SUM('FSA Plan'!S$12, 'FSA Plan'!T$12)</f>
        <v>0</v>
      </c>
      <c r="N6" s="113">
        <f>SUM('FSA Plan'!S$13, 'FSA Plan'!T$13)</f>
        <v>0</v>
      </c>
      <c r="O6" s="113">
        <f>SUM('FSA Plan'!S$14, 'FSA Plan'!T$14)</f>
        <v>3</v>
      </c>
      <c r="P6" s="113">
        <f>SUM('FSA Plan'!S$15, 'FSA Plan'!T$15)</f>
        <v>1.1000000000000001</v>
      </c>
      <c r="Q6" s="113">
        <f>SUM('FSA Plan'!S$16, 'FSA Plan'!T$16)</f>
        <v>0.2</v>
      </c>
      <c r="R6" s="113">
        <f>SUM('FSA Plan'!S$17, 'FSA Plan'!T$17)</f>
        <v>0.1</v>
      </c>
      <c r="S6" s="113">
        <f>SUM('FSA Plan'!S$18, 'FSA Plan'!T$18)</f>
        <v>0.1</v>
      </c>
      <c r="T6" s="113">
        <f>SUM('FSA Plan'!S$24, 'FSA Plan'!T$24)</f>
        <v>0.1</v>
      </c>
      <c r="U6" s="114"/>
      <c r="V6" s="114"/>
      <c r="W6" s="113">
        <f>SUM('FSA Plan'!S$20, 'FSA Plan'!T$20)</f>
        <v>0.2</v>
      </c>
      <c r="X6" s="115">
        <f>SUM('FSA Plan'!S$21, 'FSA Plan'!T$21)</f>
        <v>0.4</v>
      </c>
      <c r="Y6" s="113">
        <f>SUM('FSA Plan'!S$22, 'FSA Plan'!T$22)</f>
        <v>0.1</v>
      </c>
      <c r="Z6" s="113">
        <f>SUM('FSA Plan'!S$23, 'FSA Plan'!T$23)</f>
        <v>0.2</v>
      </c>
      <c r="AA6" s="113">
        <f>SUM('FSA Plan'!S$19, 'FSA Plan'!T$19)</f>
        <v>0.7</v>
      </c>
      <c r="AB6" s="114"/>
      <c r="AC6" s="113">
        <f>SUM('FSA Plan'!S$32, 'FSA Plan'!T$32)</f>
        <v>0</v>
      </c>
      <c r="AD6" s="113">
        <f>SUM('FSA Plan'!S$31, 'FSA Plan'!S$33, 'FSA Plan'!T$31, 'FSA Plan'!T$33)</f>
        <v>3.4</v>
      </c>
      <c r="AE6" s="113">
        <f>SUM('FSA Plan'!S$26, 'FSA Plan'!T$26)</f>
        <v>14.9</v>
      </c>
      <c r="AF6" s="113">
        <f>SUM('FSA Plan'!S$25, 'FSA Plan'!T$25)</f>
        <v>1.1000000000000001</v>
      </c>
      <c r="AG6" s="113">
        <f>SUM('FSA Plan'!S$27, 'FSA Plan'!T$27)</f>
        <v>0.2</v>
      </c>
      <c r="AH6" s="113">
        <f>SUM('FSA Plan'!S$29, 'FSA Plan'!T$29)</f>
        <v>0.3</v>
      </c>
      <c r="AI6" s="113">
        <f>SUM('FSA Plan'!S$28, 'FSA Plan'!T$28)</f>
        <v>0.5</v>
      </c>
      <c r="AJ6" s="113">
        <f>SUM('FSA Plan'!S$9, 'FSA Plan'!T$9)</f>
        <v>0</v>
      </c>
    </row>
    <row r="7" spans="1:36">
      <c r="A7" s="95" t="s">
        <v>60</v>
      </c>
      <c r="B7" s="95" t="s">
        <v>45</v>
      </c>
      <c r="C7" s="95" t="s">
        <v>142</v>
      </c>
      <c r="D7" s="95" t="s">
        <v>46</v>
      </c>
      <c r="E7" s="802"/>
      <c r="F7" s="802" t="str">
        <f>IF('FSA Plan'!$V40=0, "", 'FSA Plan'!$V40)</f>
        <v/>
      </c>
      <c r="G7" s="933">
        <f t="shared" si="0"/>
        <v>12.58</v>
      </c>
      <c r="H7" s="802">
        <f>IF('FSA Plan'!$V39=0, "", 'FSA Plan'!$V39)</f>
        <v>12.58</v>
      </c>
      <c r="I7" s="802"/>
      <c r="J7" s="803">
        <f t="shared" si="1"/>
        <v>19.3</v>
      </c>
      <c r="K7" s="113">
        <f>SUM('FSA Plan'!W$10, 'FSA Plan'!X$10)</f>
        <v>1</v>
      </c>
      <c r="L7" s="113">
        <f>SUM('FSA Plan'!W$11, 'FSA Plan'!X$11)</f>
        <v>4.7</v>
      </c>
      <c r="M7" s="113">
        <f>SUM('FSA Plan'!W$12, 'FSA Plan'!X$12)</f>
        <v>0.6</v>
      </c>
      <c r="N7" s="113">
        <f>SUM('FSA Plan'!W$13, 'FSA Plan'!X$13)</f>
        <v>0.4</v>
      </c>
      <c r="O7" s="113">
        <f>SUM('FSA Plan'!W$14, 'FSA Plan'!X$14)</f>
        <v>1.4</v>
      </c>
      <c r="P7" s="113">
        <f>SUM('FSA Plan'!W$15, 'FSA Plan'!X$15)</f>
        <v>0.5</v>
      </c>
      <c r="Q7" s="113">
        <f>SUM('FSA Plan'!W$16, 'FSA Plan'!X$16)</f>
        <v>0.1</v>
      </c>
      <c r="R7" s="113">
        <f>SUM('FSA Plan'!W$17, 'FSA Plan'!X$17)</f>
        <v>0</v>
      </c>
      <c r="S7" s="113">
        <f>SUM('FSA Plan'!W$18, 'FSA Plan'!X$18)</f>
        <v>0.1</v>
      </c>
      <c r="T7" s="113">
        <f>SUM('FSA Plan'!W$24, 'FSA Plan'!X$24)</f>
        <v>0</v>
      </c>
      <c r="U7" s="114"/>
      <c r="V7" s="114"/>
      <c r="W7" s="113">
        <f>SUM('FSA Plan'!W$20, 'FSA Plan'!X$20)</f>
        <v>0.1</v>
      </c>
      <c r="X7" s="115">
        <f>SUM('FSA Plan'!W$21, 'FSA Plan'!X$21)</f>
        <v>0.2</v>
      </c>
      <c r="Y7" s="113">
        <f>SUM('FSA Plan'!W$22, 'FSA Plan'!X$22)</f>
        <v>0.1</v>
      </c>
      <c r="Z7" s="113">
        <f>SUM('FSA Plan'!W$23, 'FSA Plan'!X$23)</f>
        <v>0.1</v>
      </c>
      <c r="AA7" s="113">
        <f>SUM('FSA Plan'!W$19, 'FSA Plan'!X$19)</f>
        <v>0.4</v>
      </c>
      <c r="AB7" s="114"/>
      <c r="AC7" s="113">
        <f>SUM('FSA Plan'!W$32, 'FSA Plan'!X$32)</f>
        <v>0</v>
      </c>
      <c r="AD7" s="113">
        <f>SUM('FSA Plan'!W$31, 'FSA Plan'!W$33, 'FSA Plan'!X$31, 'FSA Plan'!X$33)</f>
        <v>1.6</v>
      </c>
      <c r="AE7" s="113">
        <f>SUM('FSA Plan'!W$26, 'FSA Plan'!X$26)</f>
        <v>7</v>
      </c>
      <c r="AF7" s="113">
        <f>SUM('FSA Plan'!W$25, 'FSA Plan'!X$25)</f>
        <v>0.5</v>
      </c>
      <c r="AG7" s="113">
        <f>SUM('FSA Plan'!W$27, 'FSA Plan'!X$27)</f>
        <v>0.1</v>
      </c>
      <c r="AH7" s="113">
        <f>SUM('FSA Plan'!W$29, 'FSA Plan'!X$29)</f>
        <v>0.1</v>
      </c>
      <c r="AI7" s="113">
        <f>SUM('FSA Plan'!W$28, 'FSA Plan'!X$28)</f>
        <v>0.2</v>
      </c>
      <c r="AJ7" s="113">
        <f>SUM('FSA Plan'!W$9, 'FSA Plan'!X$9)</f>
        <v>0.1</v>
      </c>
    </row>
    <row r="8" spans="1:36">
      <c r="A8" s="95" t="s">
        <v>61</v>
      </c>
      <c r="B8" s="95" t="s">
        <v>45</v>
      </c>
      <c r="C8" s="95" t="s">
        <v>143</v>
      </c>
      <c r="D8" s="95" t="s">
        <v>46</v>
      </c>
      <c r="E8" s="802"/>
      <c r="F8" s="802" t="str">
        <f>IF('FSA Plan'!$Z40=0, "", 'FSA Plan'!$Z40)</f>
        <v/>
      </c>
      <c r="G8" s="954" t="str">
        <f t="shared" si="0"/>
        <v/>
      </c>
      <c r="H8" s="802"/>
      <c r="I8" s="802"/>
      <c r="J8" s="803">
        <f t="shared" si="1"/>
        <v>17.5</v>
      </c>
      <c r="K8" s="113">
        <f>SUM('FSA Plan'!AA$10, 'FSA Plan'!AB$10)</f>
        <v>0.8</v>
      </c>
      <c r="L8" s="113">
        <f>SUM('FSA Plan'!AA$11, 'FSA Plan'!AB$11)</f>
        <v>4</v>
      </c>
      <c r="M8" s="113">
        <f>SUM('FSA Plan'!AA$12, 'FSA Plan'!AB$12)</f>
        <v>1.5</v>
      </c>
      <c r="N8" s="113">
        <f>SUM('FSA Plan'!AA$13, 'FSA Plan'!AB$13)</f>
        <v>0.3</v>
      </c>
      <c r="O8" s="113">
        <f>SUM('FSA Plan'!AA$14, 'FSA Plan'!AB$14)</f>
        <v>1.2</v>
      </c>
      <c r="P8" s="113">
        <f>SUM('FSA Plan'!AA$15, 'FSA Plan'!AB$15)</f>
        <v>0.5</v>
      </c>
      <c r="Q8" s="113">
        <f>SUM('FSA Plan'!AA$16, 'FSA Plan'!AB$16)</f>
        <v>0.1</v>
      </c>
      <c r="R8" s="113">
        <f>SUM('FSA Plan'!AA$17, 'FSA Plan'!AB$17)</f>
        <v>0</v>
      </c>
      <c r="S8" s="113">
        <f>SUM('FSA Plan'!AA$18, 'FSA Plan'!AB$18)</f>
        <v>0.1</v>
      </c>
      <c r="T8" s="113">
        <f>SUM('FSA Plan'!AA$24, 'FSA Plan'!AB$24)</f>
        <v>0</v>
      </c>
      <c r="U8" s="114"/>
      <c r="V8" s="114"/>
      <c r="W8" s="113">
        <f>SUM('FSA Plan'!AA$20, 'FSA Plan'!AB$20)</f>
        <v>0.1</v>
      </c>
      <c r="X8" s="115">
        <f>SUM('FSA Plan'!AA$21, 'FSA Plan'!AB$21)</f>
        <v>0.2</v>
      </c>
      <c r="Y8" s="113">
        <f>SUM('FSA Plan'!AA$22, 'FSA Plan'!AB$22)</f>
        <v>0.1</v>
      </c>
      <c r="Z8" s="113">
        <f>SUM('FSA Plan'!AA$23, 'FSA Plan'!AB$23)</f>
        <v>0.1</v>
      </c>
      <c r="AA8" s="113">
        <f>SUM('FSA Plan'!AA$19, 'FSA Plan'!AB$19)</f>
        <v>0.3</v>
      </c>
      <c r="AB8" s="114"/>
      <c r="AC8" s="113">
        <f>SUM('FSA Plan'!AA$32, 'FSA Plan'!AB$32)</f>
        <v>0</v>
      </c>
      <c r="AD8" s="113">
        <f>SUM('FSA Plan'!AA$31, 'FSA Plan'!AA$33, 'FSA Plan'!AB$31, 'FSA Plan'!AB$33)</f>
        <v>1.3</v>
      </c>
      <c r="AE8" s="113">
        <f>SUM('FSA Plan'!AA$26, 'FSA Plan'!AB$26)</f>
        <v>6</v>
      </c>
      <c r="AF8" s="113">
        <f>SUM('FSA Plan'!AA$25, 'FSA Plan'!AB$25)</f>
        <v>0.4</v>
      </c>
      <c r="AG8" s="113">
        <f>SUM('FSA Plan'!AA$27, 'FSA Plan'!AB$27)</f>
        <v>0.1</v>
      </c>
      <c r="AH8" s="113">
        <f>SUM('FSA Plan'!AA$29, 'FSA Plan'!AB$29)</f>
        <v>0.1</v>
      </c>
      <c r="AI8" s="113">
        <f>SUM('FSA Plan'!AA$28, 'FSA Plan'!AB$28)</f>
        <v>0.2</v>
      </c>
      <c r="AJ8" s="113">
        <f>SUM('FSA Plan'!AA$9, 'FSA Plan'!AB$9)</f>
        <v>0.1</v>
      </c>
    </row>
    <row r="9" spans="1:36">
      <c r="A9" s="95" t="s">
        <v>144</v>
      </c>
      <c r="B9" s="95" t="s">
        <v>145</v>
      </c>
      <c r="C9" s="95"/>
      <c r="D9" s="95" t="s">
        <v>46</v>
      </c>
      <c r="E9" s="804"/>
      <c r="F9" s="804"/>
      <c r="G9" s="954" t="str">
        <f t="shared" si="0"/>
        <v/>
      </c>
      <c r="H9" s="804"/>
      <c r="I9" s="804"/>
      <c r="J9" s="805">
        <f t="shared" si="1"/>
        <v>13212</v>
      </c>
      <c r="K9" s="116">
        <f>SUM('FSA Plan'!AE$10, 'FSA Plan'!AF$10)</f>
        <v>977</v>
      </c>
      <c r="L9" s="116">
        <f>SUM('FSA Plan'!AE$11, 'FSA Plan'!AF$11)</f>
        <v>0</v>
      </c>
      <c r="M9" s="116">
        <f>SUM('FSA Plan'!AE$12, 'FSA Plan'!AF$12)</f>
        <v>1804</v>
      </c>
      <c r="N9" s="116">
        <f>SUM('FSA Plan'!AE$13, 'FSA Plan'!AF$13)</f>
        <v>483</v>
      </c>
      <c r="O9" s="116">
        <f>SUM('FSA Plan'!AE$14, 'FSA Plan'!AF$14)</f>
        <v>1404</v>
      </c>
      <c r="P9" s="116">
        <f>SUM('FSA Plan'!AE$15, 'FSA Plan'!AF$15)</f>
        <v>585</v>
      </c>
      <c r="Q9" s="116">
        <f>SUM('FSA Plan'!AE$16, 'FSA Plan'!AF$16)</f>
        <v>144</v>
      </c>
      <c r="R9" s="116">
        <f>SUM('FSA Plan'!AE$17, 'FSA Plan'!AF$17)</f>
        <v>29</v>
      </c>
      <c r="S9" s="116">
        <f>SUM('FSA Plan'!AE$18, 'FSA Plan'!AF$18)</f>
        <v>73</v>
      </c>
      <c r="T9" s="116">
        <f>SUM('FSA Plan'!AE$24, 'FSA Plan'!AF$24)</f>
        <v>37</v>
      </c>
      <c r="U9" s="117"/>
      <c r="V9" s="117"/>
      <c r="W9" s="116">
        <f>SUM('FSA Plan'!AE$20, 'FSA Plan'!AF$20)</f>
        <v>77</v>
      </c>
      <c r="X9" s="118">
        <f>SUM('FSA Plan'!AE$21, 'FSA Plan'!AF$21)</f>
        <v>144</v>
      </c>
      <c r="Y9" s="116">
        <f>SUM('FSA Plan'!AE$22, 'FSA Plan'!AF$22)</f>
        <v>61</v>
      </c>
      <c r="Z9" s="116">
        <f>SUM('FSA Plan'!AE$23, 'FSA Plan'!AF$23)</f>
        <v>112</v>
      </c>
      <c r="AA9" s="116">
        <f>SUM('FSA Plan'!AE$19, 'FSA Plan'!AF$19)</f>
        <v>375</v>
      </c>
      <c r="AB9" s="117"/>
      <c r="AC9" s="116">
        <f>SUM('FSA Plan'!AE$32, 'FSA Plan'!AF$32)</f>
        <v>0</v>
      </c>
      <c r="AD9" s="116">
        <f>SUM('FSA Plan'!AE$31, 'FSA Plan'!AE$33, 'FSA Plan'!AF$31, 'FSA Plan'!AF$33)</f>
        <v>0</v>
      </c>
      <c r="AE9" s="116">
        <f>SUM('FSA Plan'!AE$26, 'FSA Plan'!AF$26)</f>
        <v>6444</v>
      </c>
      <c r="AF9" s="116">
        <f>SUM('FSA Plan'!AE$25, 'FSA Plan'!AF$25)</f>
        <v>37</v>
      </c>
      <c r="AG9" s="116">
        <f>SUM('FSA Plan'!AE$27, 'FSA Plan'!AF$27)</f>
        <v>95</v>
      </c>
      <c r="AH9" s="116">
        <f>SUM('FSA Plan'!AE$29, 'FSA Plan'!AF$29)</f>
        <v>121</v>
      </c>
      <c r="AI9" s="116">
        <f>SUM('FSA Plan'!AE$28, 'FSA Plan'!AF$28)</f>
        <v>210</v>
      </c>
      <c r="AJ9" s="116">
        <f>SUM('FSA Plan'!AE$9, 'FSA Plan'!AF$9)</f>
        <v>0</v>
      </c>
    </row>
    <row r="10" spans="1:36">
      <c r="A10" s="825" t="s">
        <v>337</v>
      </c>
      <c r="B10" s="95" t="s">
        <v>45</v>
      </c>
      <c r="C10" s="95" t="s">
        <v>146</v>
      </c>
      <c r="D10" s="95" t="s">
        <v>46</v>
      </c>
      <c r="E10" s="802"/>
      <c r="F10" s="802"/>
      <c r="G10" s="954" t="str">
        <f t="shared" si="0"/>
        <v/>
      </c>
      <c r="H10" s="802"/>
      <c r="I10" s="802"/>
      <c r="J10" s="803">
        <f t="shared" si="1"/>
        <v>40.520000000000003</v>
      </c>
      <c r="K10" s="113">
        <f>SUM('FSA Plan'!AI$10, 'FSA Plan'!AJ$10)</f>
        <v>0</v>
      </c>
      <c r="L10" s="113">
        <f>SUM('FSA Plan'!AI$11, 'FSA Plan'!AJ$11)</f>
        <v>0</v>
      </c>
      <c r="M10" s="113">
        <f>SUM('FSA Plan'!AI$12, 'FSA Plan'!AJ$12)</f>
        <v>0</v>
      </c>
      <c r="N10" s="113">
        <f>SUM('FSA Plan'!AI$13, 'FSA Plan'!AJ$13)</f>
        <v>0</v>
      </c>
      <c r="O10" s="113">
        <f>SUM('FSA Plan'!AI$14, 'FSA Plan'!AJ$14)</f>
        <v>0</v>
      </c>
      <c r="P10" s="113">
        <f>SUM('FSA Plan'!AI$15, 'FSA Plan'!AJ$15)</f>
        <v>2.5099999999999998</v>
      </c>
      <c r="Q10" s="113">
        <f>SUM('FSA Plan'!AI$16, 'FSA Plan'!AJ$16)</f>
        <v>0.55000000000000004</v>
      </c>
      <c r="R10" s="113">
        <f>SUM('FSA Plan'!AI$17, 'FSA Plan'!AJ$17)</f>
        <v>0.16</v>
      </c>
      <c r="S10" s="113">
        <f>SUM('FSA Plan'!AI$18, 'FSA Plan'!AJ$18)</f>
        <v>0.46</v>
      </c>
      <c r="T10" s="113">
        <f>SUM('FSA Plan'!AI$24, 'FSA Plan'!AJ$24)</f>
        <v>0.26</v>
      </c>
      <c r="U10" s="114"/>
      <c r="V10" s="114"/>
      <c r="W10" s="113">
        <f>SUM('FSA Plan'!AI$20, 'FSA Plan'!AJ$20)</f>
        <v>0</v>
      </c>
      <c r="X10" s="115">
        <f>SUM('FSA Plan'!AI$21, 'FSA Plan'!AJ$21)</f>
        <v>0</v>
      </c>
      <c r="Y10" s="113">
        <f>SUM('FSA Plan'!AI$22, 'FSA Plan'!AJ$22)</f>
        <v>0</v>
      </c>
      <c r="Z10" s="113">
        <f>SUM('FSA Plan'!AI$23, 'FSA Plan'!AJ$23)</f>
        <v>0</v>
      </c>
      <c r="AA10" s="113">
        <f>SUM('FSA Plan'!AI$19, 'FSA Plan'!AJ$19)</f>
        <v>0</v>
      </c>
      <c r="AB10" s="114"/>
      <c r="AC10" s="113">
        <f>SUM('FSA Plan'!AI$32, 'FSA Plan'!AJ$32)</f>
        <v>0</v>
      </c>
      <c r="AD10" s="113">
        <f>SUM('FSA Plan'!AI$31, 'FSA Plan'!AI$33, 'FSA Plan'!AJ$31, 'FSA Plan'!AJ$33)</f>
        <v>0</v>
      </c>
      <c r="AE10" s="113">
        <f>SUM('FSA Plan'!AI$26, 'FSA Plan'!AJ$26)</f>
        <v>33.57</v>
      </c>
      <c r="AF10" s="113">
        <f>SUM('FSA Plan'!AI$25, 'FSA Plan'!AJ$25)</f>
        <v>2.46</v>
      </c>
      <c r="AG10" s="113">
        <f>SUM('FSA Plan'!AI$27, 'FSA Plan'!AJ$27)</f>
        <v>0.55000000000000004</v>
      </c>
      <c r="AH10" s="113">
        <f>SUM('FSA Plan'!AI$29, 'FSA Plan'!AJ$29)</f>
        <v>0</v>
      </c>
      <c r="AI10" s="113">
        <f>SUM('FSA Plan'!AI$28, 'FSA Plan'!AJ$28)</f>
        <v>0</v>
      </c>
      <c r="AJ10" s="113">
        <f>SUM('FSA Plan'!AI$9, 'FSA Plan'!AJ$9)</f>
        <v>0</v>
      </c>
    </row>
    <row r="11" spans="1:36">
      <c r="A11" s="95" t="s">
        <v>147</v>
      </c>
      <c r="B11" s="95" t="s">
        <v>148</v>
      </c>
      <c r="C11" s="95"/>
      <c r="D11" s="95" t="s">
        <v>46</v>
      </c>
      <c r="E11" s="804"/>
      <c r="F11" s="804"/>
      <c r="G11" s="954" t="str">
        <f t="shared" si="0"/>
        <v/>
      </c>
      <c r="H11" s="804"/>
      <c r="I11" s="804"/>
      <c r="J11" s="805">
        <f t="shared" si="1"/>
        <v>8140</v>
      </c>
      <c r="K11" s="116">
        <f>SUM('FSA Plan'!AM$10, 'FSA Plan'!AN$10)</f>
        <v>0</v>
      </c>
      <c r="L11" s="116">
        <f>SUM('FSA Plan'!AM$11, 'FSA Plan'!AN$11)</f>
        <v>0</v>
      </c>
      <c r="M11" s="116">
        <f>SUM('FSA Plan'!AM$12, 'FSA Plan'!AN$12)</f>
        <v>0</v>
      </c>
      <c r="N11" s="116">
        <f>SUM('FSA Plan'!AM$13, 'FSA Plan'!AN$13)</f>
        <v>0</v>
      </c>
      <c r="O11" s="116">
        <f>SUM('FSA Plan'!AM$14, 'FSA Plan'!AN$14)</f>
        <v>0</v>
      </c>
      <c r="P11" s="116">
        <f>SUM('FSA Plan'!AM$15, 'FSA Plan'!AN$15)</f>
        <v>0</v>
      </c>
      <c r="Q11" s="116">
        <f>SUM('FSA Plan'!AM$16, 'FSA Plan'!AN$16)</f>
        <v>2200</v>
      </c>
      <c r="R11" s="116">
        <f>SUM('FSA Plan'!AM$17, 'FSA Plan'!AN$17)</f>
        <v>440</v>
      </c>
      <c r="S11" s="116">
        <f>SUM('FSA Plan'!AM$18, 'FSA Plan'!AN$18)</f>
        <v>770</v>
      </c>
      <c r="T11" s="116">
        <f>SUM('FSA Plan'!AM$24, 'FSA Plan'!AN$24)</f>
        <v>730</v>
      </c>
      <c r="U11" s="117"/>
      <c r="V11" s="117"/>
      <c r="W11" s="116">
        <f>SUM('FSA Plan'!AM$20, 'FSA Plan'!AN$20)</f>
        <v>0</v>
      </c>
      <c r="X11" s="118">
        <f>SUM('FSA Plan'!AM$21, 'FSA Plan'!AN$21)</f>
        <v>0</v>
      </c>
      <c r="Y11" s="116">
        <f>SUM('FSA Plan'!AM$22, 'FSA Plan'!AN$22)</f>
        <v>0</v>
      </c>
      <c r="Z11" s="116">
        <f>SUM('FSA Plan'!AM$23, 'FSA Plan'!AN$23)</f>
        <v>0</v>
      </c>
      <c r="AA11" s="116">
        <f>SUM('FSA Plan'!AM$19, 'FSA Plan'!AN$19)</f>
        <v>0</v>
      </c>
      <c r="AB11" s="117"/>
      <c r="AC11" s="116">
        <f>SUM('FSA Plan'!AM$32, 'FSA Plan'!AN$32)</f>
        <v>0</v>
      </c>
      <c r="AD11" s="116">
        <f>SUM('FSA Plan'!AM$31, 'FSA Plan'!AM$33, 'FSA Plan'!AN$31, 'FSA Plan'!AN$33)</f>
        <v>0</v>
      </c>
      <c r="AE11" s="116">
        <f>SUM('FSA Plan'!AM$26, 'FSA Plan'!AN$26)</f>
        <v>4000</v>
      </c>
      <c r="AF11" s="116">
        <f>SUM('FSA Plan'!AM$25, 'FSA Plan'!AN$25)</f>
        <v>0</v>
      </c>
      <c r="AG11" s="116">
        <f>SUM('FSA Plan'!AM$27, 'FSA Plan'!AN$27)</f>
        <v>0</v>
      </c>
      <c r="AH11" s="116">
        <f>SUM('FSA Plan'!AM$29, 'FSA Plan'!AN$29)</f>
        <v>0</v>
      </c>
      <c r="AI11" s="116">
        <f>SUM('FSA Plan'!AM$28, 'FSA Plan'!AN$28)</f>
        <v>0</v>
      </c>
      <c r="AJ11" s="116">
        <f>SUM('FSA Plan'!AM$9, 'FSA Plan'!AN$9)</f>
        <v>0</v>
      </c>
    </row>
    <row r="12" spans="1:36">
      <c r="A12" s="95"/>
      <c r="B12" s="95"/>
      <c r="C12" s="95"/>
      <c r="D12" s="95"/>
      <c r="E12" s="804"/>
      <c r="F12" s="804"/>
      <c r="G12" s="954" t="str">
        <f t="shared" si="0"/>
        <v/>
      </c>
      <c r="H12" s="804"/>
      <c r="I12" s="804"/>
      <c r="J12" s="805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17"/>
      <c r="W12" s="116"/>
      <c r="X12" s="118"/>
      <c r="Y12" s="116"/>
      <c r="Z12" s="116"/>
      <c r="AA12" s="116"/>
      <c r="AB12" s="117"/>
      <c r="AC12" s="116"/>
      <c r="AD12" s="116"/>
      <c r="AE12" s="116"/>
      <c r="AF12" s="116"/>
      <c r="AG12" s="116"/>
      <c r="AH12" s="116"/>
      <c r="AI12" s="116"/>
      <c r="AJ12" s="116"/>
    </row>
    <row r="13" spans="1:36">
      <c r="A13" s="95"/>
      <c r="B13" s="95"/>
      <c r="C13" s="95"/>
      <c r="D13" s="95"/>
      <c r="E13" s="804"/>
      <c r="F13" s="804"/>
      <c r="G13" s="954" t="str">
        <f t="shared" si="0"/>
        <v/>
      </c>
      <c r="H13" s="804"/>
      <c r="I13" s="804"/>
      <c r="J13" s="80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7"/>
      <c r="W13" s="116"/>
      <c r="X13" s="118"/>
      <c r="Y13" s="116"/>
      <c r="Z13" s="116"/>
      <c r="AA13" s="116"/>
      <c r="AB13" s="117"/>
      <c r="AC13" s="116"/>
      <c r="AD13" s="116"/>
      <c r="AE13" s="116"/>
      <c r="AF13" s="116"/>
      <c r="AG13" s="116"/>
      <c r="AH13" s="116"/>
      <c r="AI13" s="116"/>
      <c r="AJ13" s="116"/>
    </row>
    <row r="14" spans="1:36">
      <c r="A14" s="95"/>
      <c r="B14" s="95"/>
      <c r="C14" s="95"/>
      <c r="D14" s="95"/>
      <c r="E14" s="804"/>
      <c r="F14" s="804"/>
      <c r="G14" s="954"/>
      <c r="H14" s="804"/>
      <c r="I14" s="804"/>
      <c r="J14" s="80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17"/>
      <c r="W14" s="116"/>
      <c r="X14" s="118"/>
      <c r="Y14" s="116"/>
      <c r="Z14" s="116"/>
      <c r="AA14" s="116"/>
      <c r="AB14" s="117"/>
      <c r="AC14" s="116"/>
      <c r="AD14" s="116"/>
      <c r="AE14" s="116"/>
      <c r="AF14" s="116"/>
      <c r="AG14" s="116"/>
      <c r="AH14" s="116"/>
      <c r="AI14" s="116"/>
      <c r="AJ14" s="116"/>
    </row>
    <row r="15" spans="1:36">
      <c r="A15" s="95"/>
      <c r="B15" s="95"/>
      <c r="C15" s="95"/>
      <c r="D15" s="95"/>
      <c r="E15" s="804"/>
      <c r="F15" s="804"/>
      <c r="G15" s="954"/>
      <c r="H15" s="804"/>
      <c r="I15" s="804"/>
      <c r="J15" s="805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7"/>
      <c r="V15" s="117"/>
      <c r="W15" s="116"/>
      <c r="X15" s="118"/>
      <c r="Y15" s="116"/>
      <c r="Z15" s="116"/>
      <c r="AA15" s="116"/>
      <c r="AB15" s="117"/>
      <c r="AC15" s="116"/>
      <c r="AD15" s="116"/>
      <c r="AE15" s="116"/>
      <c r="AF15" s="116"/>
      <c r="AG15" s="116"/>
      <c r="AH15" s="116"/>
      <c r="AI15" s="116"/>
      <c r="AJ15" s="116"/>
    </row>
    <row r="16" spans="1:36">
      <c r="A16" s="95"/>
      <c r="B16" s="95"/>
      <c r="C16" s="95"/>
      <c r="D16" s="95"/>
      <c r="E16" s="804"/>
      <c r="F16" s="804"/>
      <c r="G16" s="954"/>
      <c r="H16" s="804"/>
      <c r="I16" s="804"/>
      <c r="J16" s="805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  <c r="V16" s="117"/>
      <c r="W16" s="116"/>
      <c r="X16" s="118"/>
      <c r="Y16" s="116"/>
      <c r="Z16" s="116"/>
      <c r="AA16" s="116"/>
      <c r="AB16" s="117"/>
      <c r="AC16" s="116"/>
      <c r="AD16" s="116"/>
      <c r="AE16" s="116"/>
      <c r="AF16" s="116"/>
      <c r="AG16" s="116"/>
      <c r="AH16" s="116"/>
      <c r="AI16" s="116"/>
      <c r="AJ16" s="116"/>
    </row>
    <row r="17" spans="1:36">
      <c r="A17" s="95"/>
      <c r="B17" s="95"/>
      <c r="C17" s="95"/>
      <c r="D17" s="95"/>
      <c r="E17" s="804"/>
      <c r="F17" s="804"/>
      <c r="G17" s="954"/>
      <c r="H17" s="804"/>
      <c r="I17" s="804"/>
      <c r="J17" s="80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7"/>
      <c r="W17" s="116"/>
      <c r="X17" s="118"/>
      <c r="Y17" s="116"/>
      <c r="Z17" s="116"/>
      <c r="AA17" s="116"/>
      <c r="AB17" s="117"/>
      <c r="AC17" s="116"/>
      <c r="AD17" s="116"/>
      <c r="AE17" s="116"/>
      <c r="AF17" s="116"/>
      <c r="AG17" s="116"/>
      <c r="AH17" s="116"/>
      <c r="AI17" s="116"/>
      <c r="AJ17" s="116"/>
    </row>
    <row r="18" spans="1:36">
      <c r="A18" s="95"/>
      <c r="B18" s="95"/>
      <c r="C18" s="95"/>
      <c r="D18" s="95"/>
      <c r="E18" s="804"/>
      <c r="F18" s="804"/>
      <c r="G18" s="954"/>
      <c r="H18" s="804"/>
      <c r="I18" s="804"/>
      <c r="J18" s="805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  <c r="V18" s="117"/>
      <c r="W18" s="116"/>
      <c r="X18" s="118"/>
      <c r="Y18" s="116"/>
      <c r="Z18" s="116"/>
      <c r="AA18" s="116"/>
      <c r="AB18" s="117"/>
      <c r="AC18" s="116"/>
      <c r="AD18" s="116"/>
      <c r="AE18" s="116"/>
      <c r="AF18" s="116"/>
      <c r="AG18" s="116"/>
      <c r="AH18" s="116"/>
      <c r="AI18" s="116"/>
      <c r="AJ18" s="116"/>
    </row>
    <row r="19" spans="1:36">
      <c r="A19" s="95"/>
      <c r="B19" s="95"/>
      <c r="C19" s="95"/>
      <c r="D19" s="95"/>
      <c r="E19" s="804"/>
      <c r="F19" s="804"/>
      <c r="G19" s="954"/>
      <c r="H19" s="804"/>
      <c r="I19" s="804"/>
      <c r="J19" s="80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  <c r="V19" s="117"/>
      <c r="W19" s="116"/>
      <c r="X19" s="118"/>
      <c r="Y19" s="116"/>
      <c r="Z19" s="116"/>
      <c r="AA19" s="116"/>
      <c r="AB19" s="117"/>
      <c r="AC19" s="116"/>
      <c r="AD19" s="116"/>
      <c r="AE19" s="116"/>
      <c r="AF19" s="116"/>
      <c r="AG19" s="116"/>
      <c r="AH19" s="116"/>
      <c r="AI19" s="116"/>
      <c r="AJ19" s="116"/>
    </row>
    <row r="20" spans="1:36">
      <c r="A20" s="95"/>
      <c r="B20" s="95"/>
      <c r="C20" s="95"/>
      <c r="D20" s="95"/>
      <c r="E20" s="804"/>
      <c r="F20" s="804"/>
      <c r="G20" s="954"/>
      <c r="H20" s="804"/>
      <c r="I20" s="804"/>
      <c r="J20" s="80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  <c r="V20" s="117"/>
      <c r="W20" s="116"/>
      <c r="X20" s="118"/>
      <c r="Y20" s="116"/>
      <c r="Z20" s="116"/>
      <c r="AA20" s="116"/>
      <c r="AB20" s="117"/>
      <c r="AC20" s="116"/>
      <c r="AD20" s="116"/>
      <c r="AE20" s="116"/>
      <c r="AF20" s="116"/>
      <c r="AG20" s="116"/>
      <c r="AH20" s="116"/>
      <c r="AI20" s="116"/>
      <c r="AJ20" s="116"/>
    </row>
    <row r="21" spans="1:36">
      <c r="A21" s="95"/>
      <c r="B21" s="95"/>
      <c r="C21" s="95"/>
      <c r="D21" s="95"/>
      <c r="E21" s="804"/>
      <c r="F21" s="804"/>
      <c r="G21" s="954"/>
      <c r="H21" s="804"/>
      <c r="I21" s="804"/>
      <c r="J21" s="80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V21" s="117"/>
      <c r="W21" s="116"/>
      <c r="X21" s="118"/>
      <c r="Y21" s="116"/>
      <c r="Z21" s="116"/>
      <c r="AA21" s="116"/>
      <c r="AB21" s="117"/>
      <c r="AC21" s="116"/>
      <c r="AD21" s="116"/>
      <c r="AE21" s="116"/>
      <c r="AF21" s="116"/>
      <c r="AG21" s="116"/>
      <c r="AH21" s="116"/>
      <c r="AI21" s="116"/>
      <c r="AJ21" s="116"/>
    </row>
    <row r="22" spans="1:36">
      <c r="A22" s="95"/>
      <c r="B22" s="95"/>
      <c r="C22" s="95"/>
      <c r="D22" s="95"/>
      <c r="E22" s="804"/>
      <c r="F22" s="804"/>
      <c r="G22" s="954"/>
      <c r="H22" s="804"/>
      <c r="I22" s="804"/>
      <c r="J22" s="80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/>
      <c r="V22" s="117"/>
      <c r="W22" s="116"/>
      <c r="X22" s="118"/>
      <c r="Y22" s="116"/>
      <c r="Z22" s="116"/>
      <c r="AA22" s="116"/>
      <c r="AB22" s="117"/>
      <c r="AC22" s="116"/>
      <c r="AD22" s="116"/>
      <c r="AE22" s="116"/>
      <c r="AF22" s="116"/>
      <c r="AG22" s="116"/>
      <c r="AH22" s="116"/>
      <c r="AI22" s="116"/>
      <c r="AJ22" s="116"/>
    </row>
    <row r="23" spans="1:36">
      <c r="A23" s="95"/>
      <c r="B23" s="95"/>
      <c r="C23" s="95"/>
      <c r="D23" s="95"/>
      <c r="E23" s="804"/>
      <c r="F23" s="804"/>
      <c r="G23" s="954"/>
      <c r="H23" s="804"/>
      <c r="I23" s="804"/>
      <c r="J23" s="805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7"/>
      <c r="V23" s="117"/>
      <c r="W23" s="116"/>
      <c r="X23" s="118"/>
      <c r="Y23" s="116"/>
      <c r="Z23" s="116"/>
      <c r="AA23" s="116"/>
      <c r="AB23" s="117"/>
      <c r="AC23" s="116"/>
      <c r="AD23" s="116"/>
      <c r="AE23" s="116"/>
      <c r="AF23" s="116"/>
      <c r="AG23" s="116"/>
      <c r="AH23" s="116"/>
      <c r="AI23" s="116"/>
      <c r="AJ23" s="116"/>
    </row>
    <row r="24" spans="1:36">
      <c r="A24" s="95"/>
      <c r="B24" s="95"/>
      <c r="C24" s="95"/>
      <c r="D24" s="95"/>
      <c r="E24" s="804"/>
      <c r="F24" s="804"/>
      <c r="G24" s="954"/>
      <c r="H24" s="804"/>
      <c r="I24" s="804"/>
      <c r="J24" s="80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7"/>
      <c r="V24" s="117"/>
      <c r="W24" s="116"/>
      <c r="X24" s="118"/>
      <c r="Y24" s="116"/>
      <c r="Z24" s="116"/>
      <c r="AA24" s="116"/>
      <c r="AB24" s="117"/>
      <c r="AC24" s="116"/>
      <c r="AD24" s="116"/>
      <c r="AE24" s="116"/>
      <c r="AF24" s="116"/>
      <c r="AG24" s="116"/>
      <c r="AH24" s="116"/>
      <c r="AI24" s="116"/>
      <c r="AJ24" s="116"/>
    </row>
    <row r="25" spans="1:36">
      <c r="A25" s="95"/>
      <c r="B25" s="95"/>
      <c r="C25" s="95"/>
      <c r="D25" s="95"/>
      <c r="E25" s="804"/>
      <c r="F25" s="804"/>
      <c r="G25" s="954"/>
      <c r="H25" s="804"/>
      <c r="I25" s="804"/>
      <c r="J25" s="80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7"/>
      <c r="V25" s="117"/>
      <c r="W25" s="116"/>
      <c r="X25" s="118"/>
      <c r="Y25" s="116"/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</row>
    <row r="26" spans="1:36">
      <c r="A26" s="95"/>
      <c r="B26" s="95"/>
      <c r="C26" s="95"/>
      <c r="D26" s="95"/>
      <c r="E26" s="804"/>
      <c r="F26" s="804"/>
      <c r="G26" s="954"/>
      <c r="H26" s="804"/>
      <c r="I26" s="804"/>
      <c r="J26" s="80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17"/>
      <c r="W26" s="116"/>
      <c r="X26" s="118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</row>
  </sheetData>
  <mergeCells count="5">
    <mergeCell ref="K2:AJ2"/>
    <mergeCell ref="K3:L3"/>
    <mergeCell ref="M3:N3"/>
    <mergeCell ref="O3:AD3"/>
    <mergeCell ref="AE3:AI3"/>
  </mergeCells>
  <dataValidations count="4">
    <dataValidation allowBlank="1" sqref="Y5:AJ11 K5:W11 A10"/>
    <dataValidation allowBlank="1" showInputMessage="1" promptTitle="Committed" prompt="If stocks in your warehouse are committed to a specific organisation/agency, please indicate the quantity of such items in this column." sqref="H4:I4"/>
    <dataValidation allowBlank="1" showInputMessage="1" promptTitle="In Warehouse" prompt="Quantities of your stocks currently sitting in any warehouse (including Mobile Storage Units). If possible, please do a quick physical stock count." sqref="G4"/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G5:G13">
      <formula1>ISNUMBER(G5)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2" sqref="D22"/>
    </sheetView>
  </sheetViews>
  <sheetFormatPr defaultColWidth="10.875" defaultRowHeight="14.25"/>
  <cols>
    <col min="1" max="1" width="41.375" style="865" bestFit="1" customWidth="1"/>
    <col min="2" max="2" width="19" style="865" bestFit="1" customWidth="1"/>
    <col min="3" max="3" width="20.5" style="865" bestFit="1" customWidth="1"/>
    <col min="4" max="4" width="25.875" style="865" bestFit="1" customWidth="1"/>
    <col min="5" max="5" width="21.125" style="866" customWidth="1"/>
    <col min="6" max="6" width="13.125" style="866" bestFit="1" customWidth="1"/>
    <col min="7" max="7" width="16.375" style="866" bestFit="1" customWidth="1"/>
    <col min="8" max="8" width="14.875" style="866" bestFit="1" customWidth="1"/>
    <col min="9" max="9" width="12.875" style="866" bestFit="1" customWidth="1"/>
    <col min="10" max="10" width="9.5" style="866" customWidth="1"/>
    <col min="11" max="11" width="18.875" style="866" bestFit="1" customWidth="1"/>
    <col min="12" max="12" width="15.125" style="866" bestFit="1" customWidth="1"/>
    <col min="13" max="13" width="17.375" style="866" customWidth="1"/>
    <col min="14" max="14" width="18.125" style="866" customWidth="1"/>
    <col min="15" max="15" width="23.125" style="866" bestFit="1" customWidth="1"/>
    <col min="16" max="16" width="16.875" style="866" bestFit="1" customWidth="1"/>
    <col min="17" max="17" width="16.375" style="866" bestFit="1" customWidth="1"/>
    <col min="18" max="18" width="10.125" style="866" customWidth="1"/>
    <col min="19" max="19" width="11.375" style="866" bestFit="1" customWidth="1"/>
    <col min="20" max="22" width="12" style="866" bestFit="1" customWidth="1"/>
    <col min="23" max="23" width="10" style="866" customWidth="1"/>
    <col min="24" max="24" width="13.625" style="866" bestFit="1" customWidth="1"/>
    <col min="25" max="25" width="24" style="866" bestFit="1" customWidth="1"/>
    <col min="26" max="26" width="11.625" style="866" bestFit="1" customWidth="1"/>
    <col min="27" max="27" width="15.875" style="866" bestFit="1" customWidth="1"/>
    <col min="28" max="28" width="11.875" style="866" bestFit="1" customWidth="1"/>
    <col min="29" max="29" width="12.5" style="866" bestFit="1" customWidth="1"/>
    <col min="30" max="30" width="14.625" style="866" bestFit="1" customWidth="1"/>
    <col min="31" max="31" width="15.375" style="866" bestFit="1" customWidth="1"/>
    <col min="32" max="16384" width="10.875" style="865"/>
  </cols>
  <sheetData>
    <row r="1" spans="1:31" ht="15" thickBot="1"/>
    <row r="2" spans="1:31" s="887" customFormat="1" ht="16.5" thickBot="1">
      <c r="A2" s="884"/>
      <c r="B2" s="884"/>
      <c r="C2" s="884"/>
      <c r="D2" s="885"/>
      <c r="E2" s="886"/>
      <c r="F2" s="1292" t="s">
        <v>449</v>
      </c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1293"/>
      <c r="AD2" s="1293"/>
      <c r="AE2" s="1294"/>
    </row>
    <row r="3" spans="1:31" s="887" customFormat="1" ht="15.75">
      <c r="A3" s="888"/>
      <c r="B3" s="888"/>
      <c r="C3" s="889"/>
      <c r="D3" s="888"/>
      <c r="E3" s="888"/>
      <c r="F3" s="1295" t="s">
        <v>4</v>
      </c>
      <c r="G3" s="1296"/>
      <c r="H3" s="1297" t="s">
        <v>5</v>
      </c>
      <c r="I3" s="1298"/>
      <c r="J3" s="1299" t="s">
        <v>6</v>
      </c>
      <c r="K3" s="1300"/>
      <c r="L3" s="1300"/>
      <c r="M3" s="1300"/>
      <c r="N3" s="1300"/>
      <c r="O3" s="1300"/>
      <c r="P3" s="1300"/>
      <c r="Q3" s="1300"/>
      <c r="R3" s="1300"/>
      <c r="S3" s="1300"/>
      <c r="T3" s="1300"/>
      <c r="U3" s="1300"/>
      <c r="V3" s="1300"/>
      <c r="W3" s="1300"/>
      <c r="X3" s="1300"/>
      <c r="Y3" s="1301"/>
      <c r="Z3" s="1302" t="s">
        <v>7</v>
      </c>
      <c r="AA3" s="1303"/>
      <c r="AB3" s="1303"/>
      <c r="AC3" s="1303"/>
      <c r="AD3" s="1304"/>
      <c r="AE3" s="890" t="s">
        <v>8</v>
      </c>
    </row>
    <row r="4" spans="1:31" s="887" customFormat="1" ht="32.25" thickBot="1">
      <c r="A4" s="891" t="s">
        <v>10</v>
      </c>
      <c r="B4" s="891" t="s">
        <v>11</v>
      </c>
      <c r="C4" s="891" t="s">
        <v>135</v>
      </c>
      <c r="D4" s="892" t="s">
        <v>13</v>
      </c>
      <c r="E4" s="83" t="s">
        <v>450</v>
      </c>
      <c r="F4" s="893" t="s">
        <v>18</v>
      </c>
      <c r="G4" s="894" t="s">
        <v>19</v>
      </c>
      <c r="H4" s="895" t="s">
        <v>20</v>
      </c>
      <c r="I4" s="896" t="s">
        <v>21</v>
      </c>
      <c r="J4" s="897" t="s">
        <v>22</v>
      </c>
      <c r="K4" s="898" t="s">
        <v>23</v>
      </c>
      <c r="L4" s="899" t="s">
        <v>24</v>
      </c>
      <c r="M4" s="899" t="s">
        <v>25</v>
      </c>
      <c r="N4" s="900" t="s">
        <v>26</v>
      </c>
      <c r="O4" s="900" t="s">
        <v>138</v>
      </c>
      <c r="P4" s="900" t="s">
        <v>27</v>
      </c>
      <c r="Q4" s="900" t="s">
        <v>28</v>
      </c>
      <c r="R4" s="900" t="s">
        <v>29</v>
      </c>
      <c r="S4" s="900" t="s">
        <v>30</v>
      </c>
      <c r="T4" s="900" t="s">
        <v>31</v>
      </c>
      <c r="U4" s="900" t="s">
        <v>32</v>
      </c>
      <c r="V4" s="900" t="s">
        <v>33</v>
      </c>
      <c r="W4" s="900" t="s">
        <v>34</v>
      </c>
      <c r="X4" s="900" t="s">
        <v>35</v>
      </c>
      <c r="Y4" s="901" t="s">
        <v>36</v>
      </c>
      <c r="Z4" s="902" t="s">
        <v>37</v>
      </c>
      <c r="AA4" s="903" t="s">
        <v>38</v>
      </c>
      <c r="AB4" s="903" t="s">
        <v>39</v>
      </c>
      <c r="AC4" s="903" t="s">
        <v>40</v>
      </c>
      <c r="AD4" s="904" t="s">
        <v>41</v>
      </c>
      <c r="AE4" s="905" t="s">
        <v>42</v>
      </c>
    </row>
    <row r="5" spans="1:31" s="867" customFormat="1" ht="15.75">
      <c r="A5" s="906" t="s">
        <v>59</v>
      </c>
      <c r="B5" s="907" t="s">
        <v>45</v>
      </c>
      <c r="C5" s="907"/>
      <c r="D5" s="907" t="s">
        <v>46</v>
      </c>
      <c r="E5" s="908">
        <f t="shared" ref="E5:E37" si="0">IF(SUM(F5:AE5)=0, "", SUM(F5:AE5))</f>
        <v>771.5</v>
      </c>
      <c r="F5" s="908">
        <f>'FSA Plan'!N$10</f>
        <v>23.7</v>
      </c>
      <c r="G5" s="908">
        <f>'FSA Plan'!N$11</f>
        <v>116.1</v>
      </c>
      <c r="H5" s="908">
        <f>'FSA Plan'!N$12</f>
        <v>41.3</v>
      </c>
      <c r="I5" s="908">
        <f>'FSA Plan'!N$13</f>
        <v>9.3000000000000007</v>
      </c>
      <c r="J5" s="908">
        <f>'FSA Plan'!N$14</f>
        <v>35.6</v>
      </c>
      <c r="K5" s="908">
        <f>'FSA Plan'!N$15</f>
        <v>13.1</v>
      </c>
      <c r="L5" s="908">
        <f>'FSA Plan'!N$16</f>
        <v>2.9</v>
      </c>
      <c r="M5" s="908">
        <f>'FSA Plan'!N$17</f>
        <v>0.8</v>
      </c>
      <c r="N5" s="908">
        <f>'FSA Plan'!N$18</f>
        <v>0.6</v>
      </c>
      <c r="O5" s="908">
        <f>'FSA Plan'!N$24</f>
        <v>0.8</v>
      </c>
      <c r="P5" s="908"/>
      <c r="Q5" s="908"/>
      <c r="R5" s="908">
        <f>'FSA Plan'!N$20</f>
        <v>2.8</v>
      </c>
      <c r="S5" s="908">
        <f>'FSA Plan'!N$21</f>
        <v>4.5</v>
      </c>
      <c r="T5" s="908">
        <f>'FSA Plan'!N$22</f>
        <v>1.4</v>
      </c>
      <c r="U5" s="908">
        <f>'FSA Plan'!N$23</f>
        <v>2.4</v>
      </c>
      <c r="V5" s="908">
        <f>'FSA Plan'!N$19</f>
        <v>8.6</v>
      </c>
      <c r="W5" s="908"/>
      <c r="X5" s="908">
        <f>'FSA Plan'!N$32</f>
        <v>157.9</v>
      </c>
      <c r="Y5" s="908">
        <f>SUM('FSA Plan'!N$31, 'FSA Plan'!N$33)</f>
        <v>146.80000000000001</v>
      </c>
      <c r="Z5" s="908">
        <f>'FSA Plan'!N$26</f>
        <v>175.1</v>
      </c>
      <c r="AA5" s="908">
        <f>'FSA Plan'!N$25</f>
        <v>12.3</v>
      </c>
      <c r="AB5" s="908">
        <f>'FSA Plan'!N$27</f>
        <v>2.9</v>
      </c>
      <c r="AC5" s="908">
        <f>'FSA Plan'!N$29</f>
        <v>3.6</v>
      </c>
      <c r="AD5" s="908">
        <f>'FSA Plan'!N$28</f>
        <v>5.6</v>
      </c>
      <c r="AE5" s="925">
        <f>'FSA Plan'!N$9</f>
        <v>3.4</v>
      </c>
    </row>
    <row r="6" spans="1:31" s="867" customFormat="1" ht="15.75">
      <c r="A6" s="912" t="s">
        <v>57</v>
      </c>
      <c r="B6" s="913" t="s">
        <v>45</v>
      </c>
      <c r="C6" s="913" t="s">
        <v>141</v>
      </c>
      <c r="D6" s="913" t="s">
        <v>46</v>
      </c>
      <c r="E6" s="914">
        <f t="shared" si="0"/>
        <v>26.6</v>
      </c>
      <c r="F6" s="914">
        <f>'FSA Plan'!R$10</f>
        <v>0</v>
      </c>
      <c r="G6" s="914">
        <f>'FSA Plan'!R$11</f>
        <v>0</v>
      </c>
      <c r="H6" s="914">
        <f>'FSA Plan'!R$12</f>
        <v>0</v>
      </c>
      <c r="I6" s="914">
        <f>'FSA Plan'!R$13</f>
        <v>0</v>
      </c>
      <c r="J6" s="914">
        <f>'FSA Plan'!R$14</f>
        <v>3.03</v>
      </c>
      <c r="K6" s="914">
        <f>'FSA Plan'!R$15</f>
        <v>1.1100000000000001</v>
      </c>
      <c r="L6" s="914">
        <f>'FSA Plan'!R$16</f>
        <v>0.24</v>
      </c>
      <c r="M6" s="914">
        <f>'FSA Plan'!R$17</f>
        <v>7.0000000000000007E-2</v>
      </c>
      <c r="N6" s="914">
        <f>'FSA Plan'!R$18</f>
        <v>0.05</v>
      </c>
      <c r="O6" s="914">
        <f>'FSA Plan'!R$24</f>
        <v>0.06</v>
      </c>
      <c r="P6" s="914"/>
      <c r="Q6" s="914"/>
      <c r="R6" s="914">
        <f>'FSA Plan'!R$20</f>
        <v>0.24</v>
      </c>
      <c r="S6" s="914">
        <f>'FSA Plan'!R$21</f>
        <v>0.39</v>
      </c>
      <c r="T6" s="914">
        <f>'FSA Plan'!R$22</f>
        <v>0.12</v>
      </c>
      <c r="U6" s="914">
        <f>'FSA Plan'!R$23</f>
        <v>0.2</v>
      </c>
      <c r="V6" s="914">
        <f>'FSA Plan'!R$19</f>
        <v>0.73</v>
      </c>
      <c r="W6" s="914"/>
      <c r="X6" s="914">
        <f>'FSA Plan'!R$32</f>
        <v>0</v>
      </c>
      <c r="Y6" s="914">
        <f>SUM('FSA Plan'!R$31, 'FSA Plan'!R$33)</f>
        <v>3.36</v>
      </c>
      <c r="Z6" s="914">
        <f>'FSA Plan'!R$26</f>
        <v>14.88</v>
      </c>
      <c r="AA6" s="914">
        <f>'FSA Plan'!R$25</f>
        <v>1.0900000000000001</v>
      </c>
      <c r="AB6" s="914">
        <f>'FSA Plan'!R$27</f>
        <v>0.24</v>
      </c>
      <c r="AC6" s="914">
        <f>'FSA Plan'!R$29</f>
        <v>0.31</v>
      </c>
      <c r="AD6" s="914">
        <f>'FSA Plan'!R$28</f>
        <v>0.48</v>
      </c>
      <c r="AE6" s="926">
        <f>'FSA Plan'!R$9</f>
        <v>0</v>
      </c>
    </row>
    <row r="7" spans="1:31" s="867" customFormat="1" ht="15.75">
      <c r="A7" s="912" t="s">
        <v>60</v>
      </c>
      <c r="B7" s="913" t="s">
        <v>45</v>
      </c>
      <c r="C7" s="913" t="s">
        <v>142</v>
      </c>
      <c r="D7" s="913" t="s">
        <v>46</v>
      </c>
      <c r="E7" s="914">
        <f t="shared" si="0"/>
        <v>19.39</v>
      </c>
      <c r="F7" s="914">
        <f>'FSA Plan'!V$10</f>
        <v>0.95</v>
      </c>
      <c r="G7" s="914">
        <f>'FSA Plan'!V$11</f>
        <v>4.6500000000000004</v>
      </c>
      <c r="H7" s="914">
        <f>'FSA Plan'!V$12</f>
        <v>0.61</v>
      </c>
      <c r="I7" s="914">
        <f>'FSA Plan'!V$13</f>
        <v>0.37</v>
      </c>
      <c r="J7" s="914">
        <f>'FSA Plan'!V$14</f>
        <v>1.43</v>
      </c>
      <c r="K7" s="914">
        <f>'FSA Plan'!V$15</f>
        <v>0.53</v>
      </c>
      <c r="L7" s="914">
        <f>'FSA Plan'!V$16</f>
        <v>0.12</v>
      </c>
      <c r="M7" s="914">
        <f>'FSA Plan'!V$17</f>
        <v>0.04</v>
      </c>
      <c r="N7" s="914">
        <f>'FSA Plan'!V$18</f>
        <v>0.1</v>
      </c>
      <c r="O7" s="914">
        <f>'FSA Plan'!V$24</f>
        <v>0.03</v>
      </c>
      <c r="P7" s="914"/>
      <c r="Q7" s="914"/>
      <c r="R7" s="914">
        <f>'FSA Plan'!V$20</f>
        <v>0.12</v>
      </c>
      <c r="S7" s="914">
        <f>'FSA Plan'!V$21</f>
        <v>0.18</v>
      </c>
      <c r="T7" s="914">
        <f>'FSA Plan'!V$22</f>
        <v>0.06</v>
      </c>
      <c r="U7" s="914">
        <f>'FSA Plan'!V$23</f>
        <v>0.1</v>
      </c>
      <c r="V7" s="914">
        <f>'FSA Plan'!V$19</f>
        <v>0.35</v>
      </c>
      <c r="W7" s="914"/>
      <c r="X7" s="914">
        <f>'FSA Plan'!V$32</f>
        <v>0</v>
      </c>
      <c r="Y7" s="914">
        <f>SUM('FSA Plan'!V$31, 'FSA Plan'!V$33)</f>
        <v>1.6</v>
      </c>
      <c r="Z7" s="914">
        <f>'FSA Plan'!V$26</f>
        <v>7.01</v>
      </c>
      <c r="AA7" s="914">
        <f>'FSA Plan'!V$25</f>
        <v>0.52</v>
      </c>
      <c r="AB7" s="914">
        <f>'FSA Plan'!V$27</f>
        <v>0.12</v>
      </c>
      <c r="AC7" s="914">
        <f>'FSA Plan'!V$29</f>
        <v>0.14000000000000001</v>
      </c>
      <c r="AD7" s="914">
        <f>'FSA Plan'!V$28</f>
        <v>0.23</v>
      </c>
      <c r="AE7" s="926">
        <f>'FSA Plan'!V$9</f>
        <v>0.13</v>
      </c>
    </row>
    <row r="8" spans="1:31" s="867" customFormat="1" ht="15.75">
      <c r="A8" s="912" t="s">
        <v>61</v>
      </c>
      <c r="B8" s="913" t="s">
        <v>45</v>
      </c>
      <c r="C8" s="913" t="s">
        <v>143</v>
      </c>
      <c r="D8" s="913" t="s">
        <v>46</v>
      </c>
      <c r="E8" s="914">
        <f t="shared" si="0"/>
        <v>17.39</v>
      </c>
      <c r="F8" s="914">
        <f>'FSA Plan'!Z$10</f>
        <v>0.81</v>
      </c>
      <c r="G8" s="914">
        <f>'FSA Plan'!Z$11</f>
        <v>3.95</v>
      </c>
      <c r="H8" s="914">
        <f>'FSA Plan'!Z$12</f>
        <v>1.47</v>
      </c>
      <c r="I8" s="914">
        <f>'FSA Plan'!Z$13</f>
        <v>0.32</v>
      </c>
      <c r="J8" s="914">
        <f>'FSA Plan'!Z$14</f>
        <v>1.21</v>
      </c>
      <c r="K8" s="914">
        <f>'FSA Plan'!Z$15</f>
        <v>0.45</v>
      </c>
      <c r="L8" s="914">
        <f>'FSA Plan'!Z$16</f>
        <v>0.1</v>
      </c>
      <c r="M8" s="914">
        <f>'FSA Plan'!Z$17</f>
        <v>0.03</v>
      </c>
      <c r="N8" s="914">
        <f>'FSA Plan'!Z$18</f>
        <v>0.08</v>
      </c>
      <c r="O8" s="914">
        <f>'FSA Plan'!Z$24</f>
        <v>0.03</v>
      </c>
      <c r="P8" s="914"/>
      <c r="Q8" s="914"/>
      <c r="R8" s="914">
        <f>'FSA Plan'!Z$20</f>
        <v>0.1</v>
      </c>
      <c r="S8" s="914">
        <f>'FSA Plan'!Z$21</f>
        <v>0.15</v>
      </c>
      <c r="T8" s="914">
        <f>'FSA Plan'!Z$22</f>
        <v>0.05</v>
      </c>
      <c r="U8" s="914">
        <f>'FSA Plan'!Z$23</f>
        <v>0.08</v>
      </c>
      <c r="V8" s="914">
        <f>'FSA Plan'!Z$19</f>
        <v>0.3</v>
      </c>
      <c r="W8" s="914"/>
      <c r="X8" s="914">
        <f>'FSA Plan'!Z$32</f>
        <v>0</v>
      </c>
      <c r="Y8" s="914">
        <f>SUM('FSA Plan'!Z$31, 'FSA Plan'!Z$33)</f>
        <v>1.34</v>
      </c>
      <c r="Z8" s="914">
        <f>'FSA Plan'!Z$26</f>
        <v>5.95</v>
      </c>
      <c r="AA8" s="914">
        <f>'FSA Plan'!Z$25</f>
        <v>0.44</v>
      </c>
      <c r="AB8" s="914">
        <f>'FSA Plan'!Z$27</f>
        <v>0.1</v>
      </c>
      <c r="AC8" s="914">
        <f>'FSA Plan'!Z$29</f>
        <v>0.12</v>
      </c>
      <c r="AD8" s="914">
        <f>'FSA Plan'!Z$28</f>
        <v>0.19</v>
      </c>
      <c r="AE8" s="926">
        <f>'FSA Plan'!Z$9</f>
        <v>0.12</v>
      </c>
    </row>
    <row r="9" spans="1:31" s="867" customFormat="1" ht="15.75">
      <c r="A9" s="912" t="s">
        <v>144</v>
      </c>
      <c r="B9" s="913" t="s">
        <v>145</v>
      </c>
      <c r="C9" s="913"/>
      <c r="D9" s="913" t="s">
        <v>46</v>
      </c>
      <c r="E9" s="917">
        <f t="shared" si="0"/>
        <v>109581</v>
      </c>
      <c r="F9" s="917">
        <f>'FSA Plan'!AD$10</f>
        <v>5768</v>
      </c>
      <c r="G9" s="917">
        <f>'FSA Plan'!AD$11</f>
        <v>28245</v>
      </c>
      <c r="H9" s="917">
        <f>'FSA Plan'!AD$12</f>
        <v>10990</v>
      </c>
      <c r="I9" s="917">
        <f>'FSA Plan'!AD$13</f>
        <v>2471</v>
      </c>
      <c r="J9" s="917">
        <f>'FSA Plan'!AD$14</f>
        <v>8659</v>
      </c>
      <c r="K9" s="917">
        <f>'FSA Plan'!AD$15</f>
        <v>3178</v>
      </c>
      <c r="L9" s="917">
        <f>'FSA Plan'!AD$16</f>
        <v>693</v>
      </c>
      <c r="M9" s="917">
        <f>'FSA Plan'!AD$17</f>
        <v>161</v>
      </c>
      <c r="N9" s="917">
        <f>'FSA Plan'!AD$18</f>
        <v>385</v>
      </c>
      <c r="O9" s="917">
        <f>'FSA Plan'!AD$24</f>
        <v>217</v>
      </c>
      <c r="P9" s="917"/>
      <c r="Q9" s="917"/>
      <c r="R9" s="917">
        <f>'FSA Plan'!AD$20</f>
        <v>602</v>
      </c>
      <c r="S9" s="917">
        <f>'FSA Plan'!AD$21</f>
        <v>1085</v>
      </c>
      <c r="T9" s="917">
        <f>'FSA Plan'!AD$22</f>
        <v>336</v>
      </c>
      <c r="U9" s="917">
        <f>'FSA Plan'!AD$23</f>
        <v>581</v>
      </c>
      <c r="V9" s="917">
        <f>'FSA Plan'!AD$19</f>
        <v>2093</v>
      </c>
      <c r="W9" s="917"/>
      <c r="X9" s="917">
        <f>'FSA Plan'!AD$32</f>
        <v>0</v>
      </c>
      <c r="Y9" s="917">
        <f>SUM('FSA Plan'!AD$31, 'FSA Plan'!AD$33)</f>
        <v>0</v>
      </c>
      <c r="Z9" s="917">
        <f>'FSA Plan'!AD$26</f>
        <v>38745</v>
      </c>
      <c r="AA9" s="917">
        <f>'FSA Plan'!AD$25</f>
        <v>2835</v>
      </c>
      <c r="AB9" s="917">
        <f>'FSA Plan'!AD$27</f>
        <v>378</v>
      </c>
      <c r="AC9" s="917">
        <f>'FSA Plan'!AD$29</f>
        <v>784</v>
      </c>
      <c r="AD9" s="917">
        <f>'FSA Plan'!AD$28</f>
        <v>1232</v>
      </c>
      <c r="AE9" s="919">
        <f>'FSA Plan'!AD$9</f>
        <v>143</v>
      </c>
    </row>
    <row r="10" spans="1:31" s="867" customFormat="1" ht="15.75">
      <c r="A10" s="912" t="s">
        <v>337</v>
      </c>
      <c r="B10" s="913" t="s">
        <v>45</v>
      </c>
      <c r="C10" s="913" t="s">
        <v>146</v>
      </c>
      <c r="D10" s="913" t="s">
        <v>46</v>
      </c>
      <c r="E10" s="914">
        <f t="shared" si="0"/>
        <v>40.520000000000003</v>
      </c>
      <c r="F10" s="914">
        <f>'FSA Plan'!AH$10</f>
        <v>0</v>
      </c>
      <c r="G10" s="914">
        <f>'FSA Plan'!AH$11</f>
        <v>0</v>
      </c>
      <c r="H10" s="914">
        <f>'FSA Plan'!AH$12</f>
        <v>0</v>
      </c>
      <c r="I10" s="914">
        <f>'FSA Plan'!AH$13</f>
        <v>0</v>
      </c>
      <c r="J10" s="914">
        <f>'FSA Plan'!AH$14</f>
        <v>0</v>
      </c>
      <c r="K10" s="914">
        <f>'FSA Plan'!AH$15</f>
        <v>2.5099999999999998</v>
      </c>
      <c r="L10" s="914">
        <f>'FSA Plan'!AH$16</f>
        <v>0.55000000000000004</v>
      </c>
      <c r="M10" s="914">
        <f>'FSA Plan'!AH$17</f>
        <v>0.16</v>
      </c>
      <c r="N10" s="914">
        <f>'FSA Plan'!AH$18</f>
        <v>0.46</v>
      </c>
      <c r="O10" s="914">
        <f>'FSA Plan'!AH$24</f>
        <v>0.26</v>
      </c>
      <c r="P10" s="914"/>
      <c r="Q10" s="914"/>
      <c r="R10" s="914">
        <f>'FSA Plan'!AH$20</f>
        <v>0</v>
      </c>
      <c r="S10" s="914">
        <f>'FSA Plan'!AH$21</f>
        <v>0</v>
      </c>
      <c r="T10" s="914">
        <f>'FSA Plan'!AH$22</f>
        <v>0</v>
      </c>
      <c r="U10" s="914">
        <f>'FSA Plan'!AH$23</f>
        <v>0</v>
      </c>
      <c r="V10" s="914">
        <f>'FSA Plan'!AH$19</f>
        <v>0</v>
      </c>
      <c r="W10" s="914"/>
      <c r="X10" s="914">
        <f>'FSA Plan'!AH$32</f>
        <v>0</v>
      </c>
      <c r="Y10" s="914">
        <f>SUM('FSA Plan'!AH$31, 'FSA Plan'!AH$33)</f>
        <v>0</v>
      </c>
      <c r="Z10" s="914">
        <f>'FSA Plan'!AH$26</f>
        <v>33.57</v>
      </c>
      <c r="AA10" s="914">
        <f>'FSA Plan'!AH$25</f>
        <v>2.46</v>
      </c>
      <c r="AB10" s="914">
        <f>'FSA Plan'!AH$27</f>
        <v>0.55000000000000004</v>
      </c>
      <c r="AC10" s="914">
        <f>'FSA Plan'!AH$29</f>
        <v>0</v>
      </c>
      <c r="AD10" s="914">
        <f>'FSA Plan'!AH$28</f>
        <v>0</v>
      </c>
      <c r="AE10" s="926">
        <f>'FSA Plan'!AH$9</f>
        <v>0</v>
      </c>
    </row>
    <row r="11" spans="1:31" s="867" customFormat="1" ht="15.75">
      <c r="A11" s="912" t="s">
        <v>147</v>
      </c>
      <c r="B11" s="913" t="s">
        <v>350</v>
      </c>
      <c r="C11" s="913" t="s">
        <v>148</v>
      </c>
      <c r="D11" s="913" t="s">
        <v>46</v>
      </c>
      <c r="E11" s="917">
        <f t="shared" si="0"/>
        <v>88950</v>
      </c>
      <c r="F11" s="917">
        <f>'FSA Plan'!AL$10</f>
        <v>0</v>
      </c>
      <c r="G11" s="917">
        <f>'FSA Plan'!AL$11</f>
        <v>0</v>
      </c>
      <c r="H11" s="917">
        <f>'FSA Plan'!AL$12</f>
        <v>0</v>
      </c>
      <c r="I11" s="917">
        <f>'FSA Plan'!AL$13</f>
        <v>0</v>
      </c>
      <c r="J11" s="917">
        <f>'FSA Plan'!AL$14</f>
        <v>26290</v>
      </c>
      <c r="K11" s="917">
        <f>'FSA Plan'!AL$15</f>
        <v>6710</v>
      </c>
      <c r="L11" s="917">
        <f>'FSA Plan'!AL$16</f>
        <v>2200</v>
      </c>
      <c r="M11" s="917">
        <f>'FSA Plan'!AL$17</f>
        <v>440</v>
      </c>
      <c r="N11" s="917">
        <f>'FSA Plan'!AL$18</f>
        <v>770</v>
      </c>
      <c r="O11" s="917">
        <f>'FSA Plan'!AL$24</f>
        <v>730</v>
      </c>
      <c r="P11" s="917"/>
      <c r="Q11" s="917"/>
      <c r="R11" s="917">
        <f>'FSA Plan'!AL$20</f>
        <v>770</v>
      </c>
      <c r="S11" s="917">
        <f>'FSA Plan'!AL$21</f>
        <v>1430</v>
      </c>
      <c r="T11" s="917">
        <f>'FSA Plan'!AL$22</f>
        <v>550</v>
      </c>
      <c r="U11" s="917">
        <f>'FSA Plan'!AL$23</f>
        <v>1320</v>
      </c>
      <c r="V11" s="917">
        <f>'FSA Plan'!AL$19</f>
        <v>3740</v>
      </c>
      <c r="W11" s="917"/>
      <c r="X11" s="917">
        <f>'FSA Plan'!AL$32</f>
        <v>0</v>
      </c>
      <c r="Y11" s="917">
        <f>SUM('FSA Plan'!AL$31, 'FSA Plan'!AL$33)</f>
        <v>0</v>
      </c>
      <c r="Z11" s="917">
        <f>'FSA Plan'!AL$26</f>
        <v>44000</v>
      </c>
      <c r="AA11" s="917">
        <f>'FSA Plan'!AL$25</f>
        <v>0</v>
      </c>
      <c r="AB11" s="917">
        <f>'FSA Plan'!AL$27</f>
        <v>0</v>
      </c>
      <c r="AC11" s="917">
        <f>'FSA Plan'!AL$29</f>
        <v>0</v>
      </c>
      <c r="AD11" s="917">
        <f>'FSA Plan'!AL$28</f>
        <v>0</v>
      </c>
      <c r="AE11" s="919">
        <f>'FSA Plan'!AL$9</f>
        <v>0</v>
      </c>
    </row>
    <row r="12" spans="1:31" s="867" customFormat="1" ht="15.75">
      <c r="A12" s="912" t="s">
        <v>73</v>
      </c>
      <c r="B12" s="913" t="s">
        <v>350</v>
      </c>
      <c r="C12" s="913"/>
      <c r="D12" s="913" t="s">
        <v>44</v>
      </c>
      <c r="E12" s="917">
        <f t="shared" si="0"/>
        <v>8151</v>
      </c>
      <c r="F12" s="917">
        <f>'Shelter Plan'!Q$12</f>
        <v>412</v>
      </c>
      <c r="G12" s="917">
        <f>'Shelter Plan'!Q$13</f>
        <v>0</v>
      </c>
      <c r="H12" s="917">
        <f>'Shelter Plan'!Q$15</f>
        <v>518</v>
      </c>
      <c r="I12" s="917">
        <f>'Shelter Plan'!Q$16</f>
        <v>353</v>
      </c>
      <c r="J12" s="917">
        <f>'Shelter Plan'!Q$19</f>
        <v>619</v>
      </c>
      <c r="K12" s="917">
        <f>'Shelter Plan'!Q$20</f>
        <v>2</v>
      </c>
      <c r="L12" s="917">
        <f>'Shelter Plan'!Q$21</f>
        <v>99</v>
      </c>
      <c r="M12" s="917">
        <f>'Shelter Plan'!Q$23</f>
        <v>23</v>
      </c>
      <c r="N12" s="917">
        <f>'Shelter Plan'!Q$25</f>
        <v>55</v>
      </c>
      <c r="O12" s="917">
        <f>SUM('Shelter Plan'!Q$30, 'Shelter Plan'!Q$31)</f>
        <v>27</v>
      </c>
      <c r="P12" s="917">
        <f>'Shelter Plan'!Q$30</f>
        <v>14</v>
      </c>
      <c r="Q12" s="917">
        <f>'Shelter Plan'!Q$31</f>
        <v>13</v>
      </c>
      <c r="R12" s="917">
        <f>'Shelter Plan'!Q$27</f>
        <v>86</v>
      </c>
      <c r="S12" s="917">
        <f>'Shelter Plan'!Q$28</f>
        <v>155</v>
      </c>
      <c r="T12" s="917">
        <f>'Shelter Plan'!Q$29</f>
        <v>48</v>
      </c>
      <c r="U12" s="917">
        <f>'Shelter Plan'!Q$32</f>
        <v>83</v>
      </c>
      <c r="V12" s="917">
        <f>'Shelter Plan'!Q$26</f>
        <v>299</v>
      </c>
      <c r="W12" s="917">
        <f>'Shelter Plan'!Q$24</f>
        <v>73</v>
      </c>
      <c r="X12" s="917">
        <f>'Shelter Plan'!Q$34</f>
        <v>946</v>
      </c>
      <c r="Y12" s="917">
        <f>'Shelter Plan'!Q$35</f>
        <v>1126</v>
      </c>
      <c r="Z12" s="917">
        <f>'Shelter Plan'!Q$39</f>
        <v>2768</v>
      </c>
      <c r="AA12" s="917">
        <f>'Shelter Plan'!Q$37</f>
        <v>405</v>
      </c>
      <c r="AB12" s="917">
        <f>'Shelter Plan'!Q$38</f>
        <v>27</v>
      </c>
      <c r="AC12" s="917">
        <f>'Shelter Plan'!Q$40</f>
        <v>0</v>
      </c>
      <c r="AD12" s="917">
        <f>'Shelter Plan'!Q$41</f>
        <v>0</v>
      </c>
      <c r="AE12" s="919">
        <f>'Shelter Plan'!Q$10</f>
        <v>0</v>
      </c>
    </row>
    <row r="13" spans="1:31" s="867" customFormat="1" ht="15.75">
      <c r="A13" s="912" t="s">
        <v>47</v>
      </c>
      <c r="B13" s="913" t="s">
        <v>350</v>
      </c>
      <c r="C13" s="913"/>
      <c r="D13" s="913" t="s">
        <v>44</v>
      </c>
      <c r="E13" s="917">
        <f t="shared" si="0"/>
        <v>14287</v>
      </c>
      <c r="F13" s="917">
        <f>'Shelter Plan'!R$12</f>
        <v>4</v>
      </c>
      <c r="G13" s="917">
        <f>'Shelter Plan'!R$13</f>
        <v>376</v>
      </c>
      <c r="H13" s="917">
        <f>'Shelter Plan'!R$15</f>
        <v>518</v>
      </c>
      <c r="I13" s="917">
        <f>'Shelter Plan'!R$16</f>
        <v>353</v>
      </c>
      <c r="J13" s="917">
        <f>'Shelter Plan'!R$19</f>
        <v>858</v>
      </c>
      <c r="K13" s="917">
        <f>'Shelter Plan'!R$20</f>
        <v>454</v>
      </c>
      <c r="L13" s="917">
        <f>'Shelter Plan'!R$21</f>
        <v>99</v>
      </c>
      <c r="M13" s="917">
        <f>'Shelter Plan'!R$23</f>
        <v>23</v>
      </c>
      <c r="N13" s="917">
        <f>'Shelter Plan'!R$25</f>
        <v>55</v>
      </c>
      <c r="O13" s="917">
        <f>SUM('Shelter Plan'!R$30, 'Shelter Plan'!R$31)</f>
        <v>31</v>
      </c>
      <c r="P13" s="917">
        <f>'Shelter Plan'!R$30</f>
        <v>12</v>
      </c>
      <c r="Q13" s="917">
        <f>'Shelter Plan'!R$31</f>
        <v>19</v>
      </c>
      <c r="R13" s="917">
        <f>'Shelter Plan'!R$27</f>
        <v>91</v>
      </c>
      <c r="S13" s="917">
        <f>'Shelter Plan'!R$28</f>
        <v>155</v>
      </c>
      <c r="T13" s="917">
        <f>'Shelter Plan'!R$29</f>
        <v>48</v>
      </c>
      <c r="U13" s="917">
        <f>'Shelter Plan'!R$32</f>
        <v>83</v>
      </c>
      <c r="V13" s="917">
        <f>'Shelter Plan'!R$26</f>
        <v>285</v>
      </c>
      <c r="W13" s="917">
        <f>'Shelter Plan'!R$24</f>
        <v>0</v>
      </c>
      <c r="X13" s="917">
        <f>'Shelter Plan'!R$34</f>
        <v>1892</v>
      </c>
      <c r="Y13" s="917">
        <f>'Shelter Plan'!R$35</f>
        <v>3378</v>
      </c>
      <c r="Z13" s="917">
        <f>'Shelter Plan'!R$39</f>
        <v>5108</v>
      </c>
      <c r="AA13" s="917">
        <f>'Shelter Plan'!R$37</f>
        <v>405</v>
      </c>
      <c r="AB13" s="917">
        <f>'Shelter Plan'!R$38</f>
        <v>40</v>
      </c>
      <c r="AC13" s="917">
        <f>'Shelter Plan'!R$40</f>
        <v>0</v>
      </c>
      <c r="AD13" s="917">
        <f>'Shelter Plan'!R$41</f>
        <v>0</v>
      </c>
      <c r="AE13" s="919">
        <f>'Shelter Plan'!R$10</f>
        <v>0</v>
      </c>
    </row>
    <row r="14" spans="1:31" s="867" customFormat="1" ht="15.75">
      <c r="A14" s="912" t="s">
        <v>86</v>
      </c>
      <c r="B14" s="913" t="s">
        <v>350</v>
      </c>
      <c r="C14" s="913"/>
      <c r="D14" s="913" t="s">
        <v>44</v>
      </c>
      <c r="E14" s="917">
        <f t="shared" si="0"/>
        <v>16466</v>
      </c>
      <c r="F14" s="917">
        <f>'Shelter Plan'!T$12</f>
        <v>824</v>
      </c>
      <c r="G14" s="917">
        <f>'Shelter Plan'!T$13</f>
        <v>0</v>
      </c>
      <c r="H14" s="917">
        <f>'Shelter Plan'!T$15</f>
        <v>1036</v>
      </c>
      <c r="I14" s="917">
        <f>'Shelter Plan'!T$16</f>
        <v>706</v>
      </c>
      <c r="J14" s="917">
        <f>'Shelter Plan'!T$19</f>
        <v>1238</v>
      </c>
      <c r="K14" s="917">
        <f>'Shelter Plan'!T$20</f>
        <v>4</v>
      </c>
      <c r="L14" s="917">
        <f>'Shelter Plan'!T$21</f>
        <v>198</v>
      </c>
      <c r="M14" s="917">
        <f>'Shelter Plan'!T$23</f>
        <v>46</v>
      </c>
      <c r="N14" s="917">
        <f>'Shelter Plan'!T$25</f>
        <v>110</v>
      </c>
      <c r="O14" s="917">
        <f>SUM('Shelter Plan'!T$30, 'Shelter Plan'!T$31)</f>
        <v>136</v>
      </c>
      <c r="P14" s="917">
        <f>'Shelter Plan'!T$30</f>
        <v>71</v>
      </c>
      <c r="Q14" s="917">
        <f>'Shelter Plan'!T$31</f>
        <v>65</v>
      </c>
      <c r="R14" s="917">
        <f>'Shelter Plan'!T$27</f>
        <v>172</v>
      </c>
      <c r="S14" s="917">
        <f>'Shelter Plan'!T$28</f>
        <v>310</v>
      </c>
      <c r="T14" s="917">
        <f>'Shelter Plan'!T$29</f>
        <v>96</v>
      </c>
      <c r="U14" s="917">
        <f>'Shelter Plan'!T$32</f>
        <v>166</v>
      </c>
      <c r="V14" s="917">
        <f>'Shelter Plan'!T$26</f>
        <v>598</v>
      </c>
      <c r="W14" s="917">
        <f>'Shelter Plan'!T$24</f>
        <v>146</v>
      </c>
      <c r="X14" s="917">
        <f>'Shelter Plan'!T$34</f>
        <v>1892</v>
      </c>
      <c r="Y14" s="917">
        <f>'Shelter Plan'!T$35</f>
        <v>2252</v>
      </c>
      <c r="Z14" s="917">
        <f>'Shelter Plan'!T$39</f>
        <v>5536</v>
      </c>
      <c r="AA14" s="917">
        <f>'Shelter Plan'!T$37</f>
        <v>810</v>
      </c>
      <c r="AB14" s="917">
        <f>'Shelter Plan'!T$38</f>
        <v>54</v>
      </c>
      <c r="AC14" s="917">
        <f>'Shelter Plan'!T$40</f>
        <v>0</v>
      </c>
      <c r="AD14" s="917">
        <f>'Shelter Plan'!T$41</f>
        <v>0</v>
      </c>
      <c r="AE14" s="919">
        <f>'Shelter Plan'!T$10</f>
        <v>0</v>
      </c>
    </row>
    <row r="15" spans="1:31" ht="15.75">
      <c r="A15" s="912" t="s">
        <v>82</v>
      </c>
      <c r="B15" s="913" t="s">
        <v>350</v>
      </c>
      <c r="C15" s="913"/>
      <c r="D15" s="913" t="s">
        <v>44</v>
      </c>
      <c r="E15" s="917">
        <f t="shared" si="0"/>
        <v>8151</v>
      </c>
      <c r="F15" s="917">
        <f>'Shelter Plan'!U$12</f>
        <v>412</v>
      </c>
      <c r="G15" s="917">
        <f>'Shelter Plan'!U$13</f>
        <v>0</v>
      </c>
      <c r="H15" s="917">
        <f>'Shelter Plan'!U$15</f>
        <v>518</v>
      </c>
      <c r="I15" s="917">
        <f>'Shelter Plan'!U$16</f>
        <v>353</v>
      </c>
      <c r="J15" s="917">
        <f>'Shelter Plan'!U$19</f>
        <v>619</v>
      </c>
      <c r="K15" s="917">
        <f>'Shelter Plan'!U$20</f>
        <v>2</v>
      </c>
      <c r="L15" s="917">
        <f>'Shelter Plan'!U$21</f>
        <v>99</v>
      </c>
      <c r="M15" s="917">
        <f>'Shelter Plan'!U$23</f>
        <v>23</v>
      </c>
      <c r="N15" s="917">
        <f>'Shelter Plan'!U$25</f>
        <v>55</v>
      </c>
      <c r="O15" s="917">
        <f>SUM('Shelter Plan'!U$30, 'Shelter Plan'!U$31)</f>
        <v>27</v>
      </c>
      <c r="P15" s="917">
        <f>'Shelter Plan'!U$30</f>
        <v>14</v>
      </c>
      <c r="Q15" s="917">
        <f>'Shelter Plan'!U$31</f>
        <v>13</v>
      </c>
      <c r="R15" s="917">
        <f>'Shelter Plan'!U$27</f>
        <v>86</v>
      </c>
      <c r="S15" s="917">
        <f>'Shelter Plan'!U$28</f>
        <v>155</v>
      </c>
      <c r="T15" s="917">
        <f>'Shelter Plan'!U$29</f>
        <v>48</v>
      </c>
      <c r="U15" s="917">
        <f>'Shelter Plan'!U$32</f>
        <v>83</v>
      </c>
      <c r="V15" s="917">
        <f>'Shelter Plan'!U$26</f>
        <v>299</v>
      </c>
      <c r="W15" s="917">
        <f>'Shelter Plan'!U$24</f>
        <v>73</v>
      </c>
      <c r="X15" s="917">
        <f>'Shelter Plan'!U$34</f>
        <v>946</v>
      </c>
      <c r="Y15" s="917">
        <f>'Shelter Plan'!U$35</f>
        <v>1126</v>
      </c>
      <c r="Z15" s="917">
        <f>'Shelter Plan'!U$39</f>
        <v>2768</v>
      </c>
      <c r="AA15" s="917">
        <f>'Shelter Plan'!U$37</f>
        <v>405</v>
      </c>
      <c r="AB15" s="917">
        <f>'Shelter Plan'!U$38</f>
        <v>27</v>
      </c>
      <c r="AC15" s="917">
        <f>'Shelter Plan'!U$40</f>
        <v>0</v>
      </c>
      <c r="AD15" s="917">
        <f>'Shelter Plan'!U$41</f>
        <v>0</v>
      </c>
      <c r="AE15" s="919">
        <f>'Shelter Plan'!U$10</f>
        <v>0</v>
      </c>
    </row>
    <row r="16" spans="1:31" ht="15.75">
      <c r="A16" s="912" t="s">
        <v>79</v>
      </c>
      <c r="B16" s="913" t="s">
        <v>350</v>
      </c>
      <c r="C16" s="913"/>
      <c r="D16" s="913" t="s">
        <v>50</v>
      </c>
      <c r="E16" s="917">
        <f t="shared" si="0"/>
        <v>22357</v>
      </c>
      <c r="F16" s="917">
        <f>'WASH Plan'!S$9</f>
        <v>824</v>
      </c>
      <c r="G16" s="917">
        <f>'WASH Plan'!S$10</f>
        <v>4035</v>
      </c>
      <c r="H16" s="917">
        <f>'WASH Plan'!S$11</f>
        <v>1570</v>
      </c>
      <c r="I16" s="917">
        <f>'WASH Plan'!S$12</f>
        <v>353</v>
      </c>
      <c r="J16" s="917">
        <f>'WASH Plan'!S$13</f>
        <v>1237</v>
      </c>
      <c r="K16" s="917">
        <f>'WASH Plan'!S$14</f>
        <v>454</v>
      </c>
      <c r="L16" s="917">
        <f>'WASH Plan'!S$15</f>
        <v>99</v>
      </c>
      <c r="M16" s="917">
        <f>'WASH Plan'!S$16</f>
        <v>23</v>
      </c>
      <c r="N16" s="917">
        <f>'WASH Plan'!S$18</f>
        <v>55</v>
      </c>
      <c r="O16" s="917">
        <f>'WASH Plan'!S$24</f>
        <v>31</v>
      </c>
      <c r="P16" s="917"/>
      <c r="Q16" s="917"/>
      <c r="R16" s="917">
        <f>'WASH Plan'!S$20</f>
        <v>86</v>
      </c>
      <c r="S16" s="917">
        <f>'WASH Plan'!S$21</f>
        <v>155</v>
      </c>
      <c r="T16" s="917">
        <f>'WASH Plan'!S$22</f>
        <v>48</v>
      </c>
      <c r="U16" s="917">
        <f>'WASH Plan'!S$23</f>
        <v>83</v>
      </c>
      <c r="V16" s="917">
        <f>'WASH Plan'!S$19</f>
        <v>299</v>
      </c>
      <c r="W16" s="917">
        <f>'WASH Plan'!S$17</f>
        <v>146</v>
      </c>
      <c r="X16" s="917">
        <f>'WASH Plan'!S$32</f>
        <v>946</v>
      </c>
      <c r="Y16" s="917">
        <f>SUM('WASH Plan'!S$31)</f>
        <v>5631</v>
      </c>
      <c r="Z16" s="917">
        <f>'WASH Plan'!S$26</f>
        <v>5535</v>
      </c>
      <c r="AA16" s="917">
        <f>'WASH Plan'!S$25</f>
        <v>405</v>
      </c>
      <c r="AB16" s="917">
        <f>'WASH Plan'!S$27</f>
        <v>54</v>
      </c>
      <c r="AC16" s="917">
        <f>'WASH Plan'!S$29</f>
        <v>112</v>
      </c>
      <c r="AD16" s="917">
        <f>'WASH Plan'!S$28</f>
        <v>176</v>
      </c>
      <c r="AE16" s="919">
        <f>'Shelter Plan'!T$10</f>
        <v>0</v>
      </c>
    </row>
    <row r="17" spans="1:31" ht="15.75">
      <c r="A17" s="912" t="s">
        <v>62</v>
      </c>
      <c r="B17" s="913" t="s">
        <v>350</v>
      </c>
      <c r="C17" s="913"/>
      <c r="D17" s="913" t="s">
        <v>50</v>
      </c>
      <c r="E17" s="917">
        <f t="shared" si="0"/>
        <v>22357</v>
      </c>
      <c r="F17" s="917">
        <f>'WASH Plan'!X$9</f>
        <v>824</v>
      </c>
      <c r="G17" s="917">
        <f>'WASH Plan'!X$10</f>
        <v>4035</v>
      </c>
      <c r="H17" s="917">
        <f>'WASH Plan'!X$11</f>
        <v>1570</v>
      </c>
      <c r="I17" s="917">
        <f>'WASH Plan'!X$12</f>
        <v>353</v>
      </c>
      <c r="J17" s="917">
        <f>'WASH Plan'!X$13</f>
        <v>1237</v>
      </c>
      <c r="K17" s="917">
        <f>'WASH Plan'!X$14</f>
        <v>454</v>
      </c>
      <c r="L17" s="917">
        <f>'WASH Plan'!X$15</f>
        <v>99</v>
      </c>
      <c r="M17" s="917">
        <f>'WASH Plan'!X$16</f>
        <v>23</v>
      </c>
      <c r="N17" s="917">
        <f>'WASH Plan'!X$18</f>
        <v>55</v>
      </c>
      <c r="O17" s="917">
        <f>'WASH Plan'!X$24</f>
        <v>31</v>
      </c>
      <c r="P17" s="917"/>
      <c r="Q17" s="917"/>
      <c r="R17" s="917">
        <f>'WASH Plan'!X$20</f>
        <v>86</v>
      </c>
      <c r="S17" s="917">
        <f>'WASH Plan'!X$21</f>
        <v>155</v>
      </c>
      <c r="T17" s="917">
        <f>'WASH Plan'!X$22</f>
        <v>48</v>
      </c>
      <c r="U17" s="917">
        <f>'WASH Plan'!X$23</f>
        <v>83</v>
      </c>
      <c r="V17" s="917">
        <f>'WASH Plan'!X$19</f>
        <v>299</v>
      </c>
      <c r="W17" s="917">
        <f>'WASH Plan'!X$17</f>
        <v>146</v>
      </c>
      <c r="X17" s="917">
        <f>'WASH Plan'!X$32</f>
        <v>946</v>
      </c>
      <c r="Y17" s="917">
        <f>SUM('WASH Plan'!X$31)</f>
        <v>5631</v>
      </c>
      <c r="Z17" s="917">
        <f>'WASH Plan'!X$26</f>
        <v>5535</v>
      </c>
      <c r="AA17" s="917">
        <f>'WASH Plan'!X$25</f>
        <v>405</v>
      </c>
      <c r="AB17" s="917">
        <f>'WASH Plan'!X$27</f>
        <v>54</v>
      </c>
      <c r="AC17" s="917">
        <f>'WASH Plan'!X$29</f>
        <v>112</v>
      </c>
      <c r="AD17" s="917">
        <f>'WASH Plan'!X$28</f>
        <v>176</v>
      </c>
      <c r="AE17" s="919">
        <f>'Shelter Plan'!T$10</f>
        <v>0</v>
      </c>
    </row>
    <row r="18" spans="1:31" ht="15.75">
      <c r="A18" s="912" t="s">
        <v>76</v>
      </c>
      <c r="B18" s="913" t="s">
        <v>350</v>
      </c>
      <c r="C18" s="913"/>
      <c r="D18" s="913" t="s">
        <v>50</v>
      </c>
      <c r="E18" s="917">
        <f t="shared" si="0"/>
        <v>22357</v>
      </c>
      <c r="F18" s="917">
        <f>'WASH Plan'!AC$9</f>
        <v>824</v>
      </c>
      <c r="G18" s="917">
        <f>'WASH Plan'!AC$10</f>
        <v>4035</v>
      </c>
      <c r="H18" s="917">
        <f>'WASH Plan'!AC$11</f>
        <v>1570</v>
      </c>
      <c r="I18" s="917">
        <f>'WASH Plan'!AC$12</f>
        <v>353</v>
      </c>
      <c r="J18" s="917">
        <f>'WASH Plan'!AC$13</f>
        <v>1237</v>
      </c>
      <c r="K18" s="917">
        <f>'WASH Plan'!AC$14</f>
        <v>454</v>
      </c>
      <c r="L18" s="917">
        <f>'WASH Plan'!AC$15</f>
        <v>99</v>
      </c>
      <c r="M18" s="917">
        <f>'WASH Plan'!AC$16</f>
        <v>23</v>
      </c>
      <c r="N18" s="917">
        <f>'WASH Plan'!AC$18</f>
        <v>55</v>
      </c>
      <c r="O18" s="917">
        <f>'WASH Plan'!AC$24</f>
        <v>31</v>
      </c>
      <c r="P18" s="917"/>
      <c r="Q18" s="917"/>
      <c r="R18" s="917">
        <f>'WASH Plan'!AC$20</f>
        <v>86</v>
      </c>
      <c r="S18" s="917">
        <f>'WASH Plan'!AC$21</f>
        <v>155</v>
      </c>
      <c r="T18" s="917">
        <f>'WASH Plan'!AC$22</f>
        <v>48</v>
      </c>
      <c r="U18" s="917">
        <f>'WASH Plan'!AC$23</f>
        <v>83</v>
      </c>
      <c r="V18" s="917">
        <f>'WASH Plan'!AC$19</f>
        <v>299</v>
      </c>
      <c r="W18" s="917">
        <f>'WASH Plan'!AC$17</f>
        <v>146</v>
      </c>
      <c r="X18" s="917">
        <f>'WASH Plan'!AC$32</f>
        <v>946</v>
      </c>
      <c r="Y18" s="917">
        <f>SUM('WASH Plan'!AC$31)</f>
        <v>5631</v>
      </c>
      <c r="Z18" s="917">
        <f>'WASH Plan'!AC$26</f>
        <v>5535</v>
      </c>
      <c r="AA18" s="917">
        <f>'WASH Plan'!AC$25</f>
        <v>405</v>
      </c>
      <c r="AB18" s="917">
        <f>'WASH Plan'!AC$27</f>
        <v>54</v>
      </c>
      <c r="AC18" s="917">
        <f>'WASH Plan'!AC$29</f>
        <v>112</v>
      </c>
      <c r="AD18" s="917">
        <f>'WASH Plan'!AC$28</f>
        <v>176</v>
      </c>
      <c r="AE18" s="919">
        <f>'Shelter Plan'!T$10</f>
        <v>0</v>
      </c>
    </row>
    <row r="19" spans="1:31" ht="15.75">
      <c r="A19" s="912" t="s">
        <v>51</v>
      </c>
      <c r="B19" s="913" t="s">
        <v>350</v>
      </c>
      <c r="C19" s="913"/>
      <c r="D19" s="913" t="s">
        <v>50</v>
      </c>
      <c r="E19" s="917">
        <f t="shared" si="0"/>
        <v>22357</v>
      </c>
      <c r="F19" s="917">
        <f>'WASH Plan'!AH$9</f>
        <v>824</v>
      </c>
      <c r="G19" s="917">
        <f>'WASH Plan'!AH$10</f>
        <v>4035</v>
      </c>
      <c r="H19" s="917">
        <f>'WASH Plan'!AH$11</f>
        <v>1570</v>
      </c>
      <c r="I19" s="917">
        <f>'WASH Plan'!AH$12</f>
        <v>353</v>
      </c>
      <c r="J19" s="917">
        <f>'WASH Plan'!AH$13</f>
        <v>1237</v>
      </c>
      <c r="K19" s="917">
        <f>'WASH Plan'!AH$14</f>
        <v>454</v>
      </c>
      <c r="L19" s="917">
        <f>'WASH Plan'!AH$15</f>
        <v>99</v>
      </c>
      <c r="M19" s="917">
        <f>'WASH Plan'!AH$16</f>
        <v>23</v>
      </c>
      <c r="N19" s="917">
        <f>'WASH Plan'!AH$18</f>
        <v>55</v>
      </c>
      <c r="O19" s="917">
        <f>'WASH Plan'!AH$24</f>
        <v>31</v>
      </c>
      <c r="P19" s="917"/>
      <c r="Q19" s="917"/>
      <c r="R19" s="917">
        <f>'WASH Plan'!AH$20</f>
        <v>86</v>
      </c>
      <c r="S19" s="917">
        <f>'WASH Plan'!AH$21</f>
        <v>155</v>
      </c>
      <c r="T19" s="917">
        <f>'WASH Plan'!AH$22</f>
        <v>48</v>
      </c>
      <c r="U19" s="917">
        <f>'WASH Plan'!AH$23</f>
        <v>83</v>
      </c>
      <c r="V19" s="917">
        <f>'WASH Plan'!AH$19</f>
        <v>299</v>
      </c>
      <c r="W19" s="917">
        <f>'WASH Plan'!AH$17</f>
        <v>146</v>
      </c>
      <c r="X19" s="917">
        <f>'WASH Plan'!AH$32</f>
        <v>946</v>
      </c>
      <c r="Y19" s="917">
        <f>SUM('WASH Plan'!AH$31)</f>
        <v>5631</v>
      </c>
      <c r="Z19" s="917">
        <f>'WASH Plan'!AH$26</f>
        <v>5535</v>
      </c>
      <c r="AA19" s="917">
        <f>'WASH Plan'!AH$25</f>
        <v>405</v>
      </c>
      <c r="AB19" s="917">
        <f>'WASH Plan'!AH$27</f>
        <v>54</v>
      </c>
      <c r="AC19" s="917">
        <f>'WASH Plan'!AH$29</f>
        <v>112</v>
      </c>
      <c r="AD19" s="917">
        <f>'WASH Plan'!AH$28</f>
        <v>176</v>
      </c>
      <c r="AE19" s="919">
        <f>'Shelter Plan'!T$10</f>
        <v>0</v>
      </c>
    </row>
    <row r="20" spans="1:31" s="867" customFormat="1" ht="15.75">
      <c r="A20" s="912" t="s">
        <v>150</v>
      </c>
      <c r="B20" s="913" t="s">
        <v>151</v>
      </c>
      <c r="C20" s="913"/>
      <c r="D20" s="913" t="s">
        <v>50</v>
      </c>
      <c r="E20" s="917">
        <f t="shared" si="0"/>
        <v>22357</v>
      </c>
      <c r="F20" s="917">
        <f>'WASH Plan'!AM$9</f>
        <v>824</v>
      </c>
      <c r="G20" s="917">
        <f>'WASH Plan'!AM$10</f>
        <v>4035</v>
      </c>
      <c r="H20" s="917">
        <f>'WASH Plan'!AM$11</f>
        <v>1570</v>
      </c>
      <c r="I20" s="917">
        <f>'WASH Plan'!AM$12</f>
        <v>353</v>
      </c>
      <c r="J20" s="917">
        <f>'WASH Plan'!AM$13</f>
        <v>1237</v>
      </c>
      <c r="K20" s="917">
        <f>'WASH Plan'!AM$14</f>
        <v>454</v>
      </c>
      <c r="L20" s="917">
        <f>'WASH Plan'!AM$15</f>
        <v>99</v>
      </c>
      <c r="M20" s="917">
        <f>'WASH Plan'!AM$16</f>
        <v>23</v>
      </c>
      <c r="N20" s="917">
        <f>'WASH Plan'!AM$18</f>
        <v>55</v>
      </c>
      <c r="O20" s="917">
        <f>'WASH Plan'!AM$24</f>
        <v>31</v>
      </c>
      <c r="P20" s="917"/>
      <c r="Q20" s="917"/>
      <c r="R20" s="917">
        <f>'WASH Plan'!AM$20</f>
        <v>86</v>
      </c>
      <c r="S20" s="917">
        <f>'WASH Plan'!AM$21</f>
        <v>155</v>
      </c>
      <c r="T20" s="917">
        <f>'WASH Plan'!AM$22</f>
        <v>48</v>
      </c>
      <c r="U20" s="917">
        <f>'WASH Plan'!AM$23</f>
        <v>83</v>
      </c>
      <c r="V20" s="917">
        <f>'WASH Plan'!AM$19</f>
        <v>299</v>
      </c>
      <c r="W20" s="917">
        <f>'WASH Plan'!AM$17</f>
        <v>146</v>
      </c>
      <c r="X20" s="917">
        <f>'WASH Plan'!AM$32</f>
        <v>946</v>
      </c>
      <c r="Y20" s="917">
        <f>SUM('WASH Plan'!AM$31)</f>
        <v>5631</v>
      </c>
      <c r="Z20" s="917">
        <f>'WASH Plan'!AM$26</f>
        <v>5535</v>
      </c>
      <c r="AA20" s="917">
        <f>'WASH Plan'!AM$25</f>
        <v>405</v>
      </c>
      <c r="AB20" s="917">
        <f>'WASH Plan'!AM$27</f>
        <v>54</v>
      </c>
      <c r="AC20" s="917">
        <f>'WASH Plan'!AM$29</f>
        <v>112</v>
      </c>
      <c r="AD20" s="917">
        <f>'WASH Plan'!AM$28</f>
        <v>176</v>
      </c>
      <c r="AE20" s="919">
        <f>'Shelter Plan'!T$10</f>
        <v>0</v>
      </c>
    </row>
    <row r="21" spans="1:31" s="867" customFormat="1" ht="15.75" hidden="1">
      <c r="A21" t="s">
        <v>149</v>
      </c>
      <c r="B21" t="s">
        <v>350</v>
      </c>
      <c r="C21"/>
      <c r="D21" t="s">
        <v>44</v>
      </c>
      <c r="E21" s="743">
        <f>IF(SUM(F21:AE21)=0, "", SUM(F21:AE21))</f>
        <v>21932</v>
      </c>
      <c r="F21" s="743">
        <f>'Shelter Plan'!S$12</f>
        <v>0</v>
      </c>
      <c r="G21" s="743">
        <f>'Shelter Plan'!S$13</f>
        <v>404</v>
      </c>
      <c r="H21" s="743">
        <f>'Shelter Plan'!S$15</f>
        <v>1599</v>
      </c>
      <c r="I21" s="743">
        <f>'Shelter Plan'!S$16</f>
        <v>371</v>
      </c>
      <c r="J21" s="743">
        <f>'Shelter Plan'!S$19</f>
        <v>1237</v>
      </c>
      <c r="K21" s="743">
        <f>'Shelter Plan'!S$20</f>
        <v>455</v>
      </c>
      <c r="L21" s="743">
        <f>'Shelter Plan'!S$21</f>
        <v>60</v>
      </c>
      <c r="M21" s="743">
        <f>'Shelter Plan'!S$23</f>
        <v>31</v>
      </c>
      <c r="N21" s="743">
        <f>'Shelter Plan'!S$25</f>
        <v>55</v>
      </c>
      <c r="O21" s="743">
        <f>'Shelter Plan'!S$22</f>
        <v>0</v>
      </c>
      <c r="P21" s="743">
        <f>'Shelter Plan'!S$30</f>
        <v>20</v>
      </c>
      <c r="Q21" s="743">
        <f>'Shelter Plan'!S$31</f>
        <v>36</v>
      </c>
      <c r="R21" s="743">
        <f>'Shelter Plan'!S$27</f>
        <v>0</v>
      </c>
      <c r="S21" s="743">
        <f>'Shelter Plan'!S$28</f>
        <v>256</v>
      </c>
      <c r="T21" s="743">
        <f>'Shelter Plan'!S$29</f>
        <v>0</v>
      </c>
      <c r="U21" s="743">
        <f>'Shelter Plan'!S$32</f>
        <v>0</v>
      </c>
      <c r="V21" s="743">
        <f>'Shelter Plan'!S$26</f>
        <v>0</v>
      </c>
      <c r="W21" s="743">
        <f>'Shelter Plan'!S$24</f>
        <v>0</v>
      </c>
      <c r="X21" s="743">
        <f>'Shelter Plan'!S$34</f>
        <v>7350</v>
      </c>
      <c r="Y21" s="743">
        <f>'Shelter Plan'!S$35</f>
        <v>2668</v>
      </c>
      <c r="Z21" s="743">
        <f>'Shelter Plan'!S$39</f>
        <v>6591</v>
      </c>
      <c r="AA21" s="743">
        <f>'Shelter Plan'!S$37</f>
        <v>500</v>
      </c>
      <c r="AB21" s="743">
        <f>'Shelter Plan'!S$38</f>
        <v>100</v>
      </c>
      <c r="AC21" s="743">
        <f>'Shelter Plan'!S$40</f>
        <v>0</v>
      </c>
      <c r="AD21" s="743">
        <f>'Shelter Plan'!S$41</f>
        <v>199</v>
      </c>
      <c r="AE21" s="743">
        <f>'Shelter Plan'!S$10</f>
        <v>0</v>
      </c>
    </row>
    <row r="22" spans="1:31" ht="15.75">
      <c r="A22"/>
      <c r="B22"/>
      <c r="C22"/>
      <c r="D22"/>
      <c r="E22" s="743" t="str">
        <f t="shared" si="0"/>
        <v/>
      </c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</row>
    <row r="23" spans="1:31" ht="15.75">
      <c r="A23"/>
      <c r="B23"/>
      <c r="C23"/>
      <c r="D23"/>
      <c r="E23" s="743" t="str">
        <f t="shared" si="0"/>
        <v/>
      </c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</row>
    <row r="24" spans="1:31" ht="15.75">
      <c r="A24"/>
      <c r="B24"/>
      <c r="C24"/>
      <c r="D24"/>
      <c r="E24" s="743" t="str">
        <f t="shared" si="0"/>
        <v/>
      </c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</row>
    <row r="25" spans="1:31" ht="15.75">
      <c r="A25"/>
      <c r="B25"/>
      <c r="C25"/>
      <c r="D25"/>
      <c r="E25" s="743" t="str">
        <f t="shared" si="0"/>
        <v/>
      </c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</row>
    <row r="26" spans="1:31" ht="15.75">
      <c r="A26"/>
      <c r="B26"/>
      <c r="C26"/>
      <c r="D26"/>
      <c r="E26" s="743" t="str">
        <f t="shared" si="0"/>
        <v/>
      </c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</row>
    <row r="27" spans="1:31" ht="15.75">
      <c r="A27"/>
      <c r="B27"/>
      <c r="C27"/>
      <c r="D27"/>
      <c r="E27" s="743" t="str">
        <f t="shared" si="0"/>
        <v/>
      </c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</row>
    <row r="28" spans="1:31" ht="15.75">
      <c r="A28"/>
      <c r="B28"/>
      <c r="C28"/>
      <c r="D28"/>
      <c r="E28" s="743" t="str">
        <f t="shared" si="0"/>
        <v/>
      </c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</row>
    <row r="29" spans="1:31" ht="15.75">
      <c r="A29"/>
      <c r="B29"/>
      <c r="C29"/>
      <c r="D29"/>
      <c r="E29" s="743" t="str">
        <f t="shared" si="0"/>
        <v/>
      </c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</row>
    <row r="30" spans="1:31" ht="15.75">
      <c r="A30"/>
      <c r="B30"/>
      <c r="C30"/>
      <c r="D30"/>
      <c r="E30" s="743" t="str">
        <f t="shared" si="0"/>
        <v/>
      </c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</row>
    <row r="31" spans="1:31" ht="15.75">
      <c r="A31"/>
      <c r="B31"/>
      <c r="C31"/>
      <c r="D31"/>
      <c r="E31" s="743" t="str">
        <f t="shared" si="0"/>
        <v/>
      </c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</row>
    <row r="32" spans="1:31" ht="15.75">
      <c r="A32"/>
      <c r="B32"/>
      <c r="C32"/>
      <c r="D32"/>
      <c r="E32" s="743" t="str">
        <f t="shared" si="0"/>
        <v/>
      </c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</row>
    <row r="33" spans="1:31" ht="15.75">
      <c r="A33"/>
      <c r="B33"/>
      <c r="C33"/>
      <c r="D33"/>
      <c r="E33" s="743" t="str">
        <f t="shared" si="0"/>
        <v/>
      </c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743"/>
      <c r="AC33" s="743"/>
      <c r="AD33" s="743"/>
      <c r="AE33" s="743"/>
    </row>
    <row r="34" spans="1:31" ht="15.75">
      <c r="A34"/>
      <c r="B34"/>
      <c r="C34"/>
      <c r="D34"/>
      <c r="E34" s="743" t="str">
        <f t="shared" si="0"/>
        <v/>
      </c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743"/>
      <c r="Z34" s="743"/>
      <c r="AA34" s="743"/>
      <c r="AB34" s="743"/>
      <c r="AC34" s="743"/>
      <c r="AD34" s="743"/>
      <c r="AE34" s="743"/>
    </row>
    <row r="35" spans="1:31" ht="15.75">
      <c r="A35"/>
      <c r="B35"/>
      <c r="C35"/>
      <c r="D35"/>
      <c r="E35" s="743" t="str">
        <f t="shared" si="0"/>
        <v/>
      </c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</row>
    <row r="36" spans="1:31" ht="15.75">
      <c r="A36"/>
      <c r="B36"/>
      <c r="C36"/>
      <c r="D36"/>
      <c r="E36" s="743" t="str">
        <f t="shared" si="0"/>
        <v/>
      </c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</row>
    <row r="37" spans="1:31" ht="15.75">
      <c r="A37"/>
      <c r="B37"/>
      <c r="C37"/>
      <c r="D37"/>
      <c r="E37" s="743" t="str">
        <f t="shared" si="0"/>
        <v/>
      </c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</row>
    <row r="38" spans="1:31">
      <c r="A38" s="869"/>
      <c r="B38" s="869"/>
      <c r="C38" s="869"/>
      <c r="D38" s="869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70"/>
    </row>
  </sheetData>
  <autoFilter ref="A4:AE37">
    <sortState ref="A5:AE37">
      <sortCondition ref="D4:D37"/>
    </sortState>
  </autoFilter>
  <mergeCells count="5">
    <mergeCell ref="F2:AE2"/>
    <mergeCell ref="F3:G3"/>
    <mergeCell ref="H3:I3"/>
    <mergeCell ref="J3:Y3"/>
    <mergeCell ref="Z3:AD3"/>
  </mergeCells>
  <conditionalFormatting sqref="A5:AE20">
    <cfRule type="expression" dxfId="129" priority="1">
      <formula>MOD(ROW(),2)=0</formula>
    </cfRule>
  </conditionalFormatting>
  <dataValidations count="4">
    <dataValidation allowBlank="1" showInputMessage="1" showErrorMessage="1" promptTitle="Total Dispatched" prompt="Quantities of stocks that you dispatched for distribution i.e. are on their way to a beneficiary. To avoid double counting, please do not count  goods that you sent to another agency, as these will be captured in the receiving agency's report. " sqref="E3 E5:E37"/>
    <dataValidation type="list" allowBlank="1" sqref="D5:D1048576">
      <formula1>Clusters</formula1>
    </dataValidation>
    <dataValidation allowBlank="1" sqref="T5:V11 F5:R11 B15:B18 A5:A7 C11 B5:C10 T15:AE19 AE22 F20:AE20 P14:XFD14 B12:C13 F21:XFD21 W5:XFD13 A14:C14 A21:C21 A10:A13 F12:N14 P12:V13 G15:N19 P15:R19 O12:O19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E2:F2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76"/>
  <sheetViews>
    <sheetView workbookViewId="0">
      <pane xSplit="3" ySplit="8" topLeftCell="AD9" activePane="bottomRight" state="frozen"/>
      <selection activeCell="I22" sqref="I22"/>
      <selection pane="topRight" activeCell="I22" sqref="I22"/>
      <selection pane="bottomLeft" activeCell="I22" sqref="I22"/>
      <selection pane="bottomRight" activeCell="AH43" sqref="AH43"/>
    </sheetView>
  </sheetViews>
  <sheetFormatPr defaultColWidth="8.875" defaultRowHeight="15"/>
  <cols>
    <col min="1" max="1" width="8.875" style="120"/>
    <col min="2" max="2" width="11" style="120" customWidth="1"/>
    <col min="3" max="3" width="9.125" style="120" bestFit="1" customWidth="1"/>
    <col min="4" max="6" width="12.5" style="120" customWidth="1"/>
    <col min="7" max="7" width="24.625" style="120" customWidth="1"/>
    <col min="8" max="9" width="11.5" style="120" bestFit="1" customWidth="1"/>
    <col min="10" max="10" width="12" style="120" customWidth="1"/>
    <col min="11" max="11" width="10.125" style="120" customWidth="1"/>
    <col min="12" max="16" width="8.875" style="120"/>
    <col min="17" max="17" width="13.125" style="120" customWidth="1"/>
    <col min="18" max="18" width="13.875" style="120" customWidth="1"/>
    <col min="19" max="19" width="12.5" style="120" bestFit="1" customWidth="1"/>
    <col min="20" max="20" width="11.5" style="120" bestFit="1" customWidth="1"/>
    <col min="21" max="22" width="9.375" style="120" customWidth="1"/>
    <col min="23" max="27" width="9.125" style="120" customWidth="1"/>
    <col min="28" max="28" width="12.5" style="120" customWidth="1"/>
    <col min="29" max="29" width="12.5" style="120" bestFit="1" customWidth="1"/>
    <col min="30" max="30" width="14.875" style="120" bestFit="1" customWidth="1"/>
    <col min="31" max="31" width="10.625" style="120" customWidth="1"/>
    <col min="32" max="32" width="10.5" style="120" bestFit="1" customWidth="1"/>
    <col min="33" max="33" width="13.125" style="120" bestFit="1" customWidth="1"/>
    <col min="34" max="34" width="13" style="120" customWidth="1"/>
    <col min="35" max="35" width="14.375" style="120" customWidth="1"/>
    <col min="36" max="36" width="10.5" style="120" bestFit="1" customWidth="1"/>
    <col min="37" max="37" width="12.5" style="120" bestFit="1" customWidth="1"/>
    <col min="38" max="38" width="14.875" style="120" bestFit="1" customWidth="1"/>
    <col min="39" max="39" width="9.125" style="120" customWidth="1"/>
    <col min="40" max="40" width="10.5" style="120" bestFit="1" customWidth="1"/>
    <col min="41" max="41" width="12.5" style="120" bestFit="1" customWidth="1"/>
    <col min="42" max="42" width="14.875" style="120" bestFit="1" customWidth="1"/>
    <col min="43" max="43" width="9.125" style="120" customWidth="1"/>
    <col min="44" max="44" width="13.125" style="120" customWidth="1"/>
    <col min="45" max="45" width="13.875" style="120" customWidth="1"/>
    <col min="46" max="46" width="12.5" style="120" bestFit="1" customWidth="1"/>
    <col min="47" max="47" width="11.5" style="120" bestFit="1" customWidth="1"/>
    <col min="48" max="48" width="13.125" style="120" customWidth="1"/>
    <col min="49" max="49" width="13.875" style="120" customWidth="1"/>
    <col min="50" max="50" width="12.5" style="120" bestFit="1" customWidth="1"/>
    <col min="51" max="51" width="11.5" style="120" bestFit="1" customWidth="1"/>
    <col min="52" max="16384" width="8.875" style="120"/>
  </cols>
  <sheetData>
    <row r="1" spans="2:52">
      <c r="B1" s="123" t="s">
        <v>152</v>
      </c>
      <c r="F1" s="123" t="s">
        <v>153</v>
      </c>
    </row>
    <row r="2" spans="2:52">
      <c r="B2" s="123" t="s">
        <v>154</v>
      </c>
    </row>
    <row r="3" spans="2:52">
      <c r="B3" s="123" t="s">
        <v>155</v>
      </c>
    </row>
    <row r="4" spans="2:52">
      <c r="B4" s="123"/>
    </row>
    <row r="5" spans="2:52">
      <c r="B5" s="123"/>
    </row>
    <row r="6" spans="2:52">
      <c r="B6" s="124"/>
      <c r="C6" s="125"/>
      <c r="D6" s="126" t="s">
        <v>156</v>
      </c>
      <c r="E6" s="126"/>
      <c r="F6" s="126"/>
      <c r="G6" s="125"/>
      <c r="H6" s="125"/>
      <c r="I6" s="125"/>
      <c r="J6" s="125"/>
      <c r="K6" s="125"/>
      <c r="L6" s="127"/>
      <c r="M6" s="1313" t="s">
        <v>157</v>
      </c>
      <c r="N6" s="1313"/>
      <c r="O6" s="1313"/>
      <c r="P6" s="1314"/>
      <c r="Q6" s="1317" t="s">
        <v>158</v>
      </c>
      <c r="R6" s="1318"/>
      <c r="S6" s="1318"/>
      <c r="T6" s="1319"/>
      <c r="U6" s="1320" t="s">
        <v>159</v>
      </c>
      <c r="V6" s="1321"/>
      <c r="W6" s="1321"/>
      <c r="X6" s="1321"/>
      <c r="Y6" s="1321"/>
      <c r="Z6" s="1321"/>
      <c r="AR6" s="1322" t="s">
        <v>160</v>
      </c>
      <c r="AS6" s="1323"/>
      <c r="AT6" s="1323"/>
      <c r="AU6" s="1324"/>
      <c r="AV6" s="1305" t="s">
        <v>161</v>
      </c>
      <c r="AW6" s="1306"/>
      <c r="AX6" s="1306"/>
      <c r="AY6" s="1307"/>
    </row>
    <row r="7" spans="2:52" ht="19.5" customHeight="1">
      <c r="B7" s="128"/>
      <c r="C7" s="129"/>
      <c r="D7" s="130" t="s">
        <v>162</v>
      </c>
      <c r="E7" s="129"/>
      <c r="F7" s="129"/>
      <c r="G7" s="131"/>
      <c r="H7" s="1308" t="s">
        <v>163</v>
      </c>
      <c r="I7" s="1309"/>
      <c r="J7" s="1309"/>
      <c r="K7" s="1309"/>
      <c r="L7" s="1310"/>
      <c r="M7" s="1315"/>
      <c r="N7" s="1315"/>
      <c r="O7" s="1315"/>
      <c r="P7" s="1316"/>
      <c r="Q7" s="132"/>
      <c r="R7" s="121"/>
      <c r="S7" s="121"/>
      <c r="T7" s="133"/>
      <c r="U7" s="121"/>
      <c r="V7" s="121"/>
      <c r="AB7" s="134" t="s">
        <v>140</v>
      </c>
      <c r="AC7" s="134" t="s">
        <v>164</v>
      </c>
      <c r="AD7" s="134" t="s">
        <v>165</v>
      </c>
      <c r="AE7" s="134" t="s">
        <v>133</v>
      </c>
      <c r="AF7" s="134" t="s">
        <v>140</v>
      </c>
      <c r="AG7" s="134" t="s">
        <v>164</v>
      </c>
      <c r="AH7" s="134" t="s">
        <v>165</v>
      </c>
      <c r="AI7" s="134" t="s">
        <v>133</v>
      </c>
      <c r="AJ7" s="134" t="s">
        <v>140</v>
      </c>
      <c r="AK7" s="134" t="s">
        <v>164</v>
      </c>
      <c r="AL7" s="134" t="s">
        <v>165</v>
      </c>
      <c r="AM7" s="134" t="s">
        <v>133</v>
      </c>
      <c r="AN7" s="134" t="s">
        <v>140</v>
      </c>
      <c r="AO7" s="134" t="s">
        <v>164</v>
      </c>
      <c r="AP7" s="134" t="s">
        <v>165</v>
      </c>
      <c r="AQ7" s="134" t="s">
        <v>133</v>
      </c>
      <c r="AR7" s="135"/>
      <c r="AS7" s="136" t="s">
        <v>166</v>
      </c>
      <c r="AT7" s="136"/>
      <c r="AU7" s="137"/>
      <c r="AV7" s="138"/>
      <c r="AW7" s="139" t="s">
        <v>167</v>
      </c>
      <c r="AX7" s="139"/>
      <c r="AY7" s="140"/>
    </row>
    <row r="8" spans="2:52" ht="30">
      <c r="B8" s="141" t="s">
        <v>168</v>
      </c>
      <c r="C8" s="141" t="s">
        <v>169</v>
      </c>
      <c r="D8" s="142" t="s">
        <v>170</v>
      </c>
      <c r="E8" s="142" t="s">
        <v>171</v>
      </c>
      <c r="F8" s="142" t="s">
        <v>172</v>
      </c>
      <c r="G8" s="143" t="s">
        <v>173</v>
      </c>
      <c r="H8" s="144" t="s">
        <v>174</v>
      </c>
      <c r="I8" s="144" t="s">
        <v>175</v>
      </c>
      <c r="J8" s="144" t="s">
        <v>172</v>
      </c>
      <c r="K8" s="142" t="s">
        <v>173</v>
      </c>
      <c r="L8" s="144" t="s">
        <v>176</v>
      </c>
      <c r="M8" s="144" t="s">
        <v>177</v>
      </c>
      <c r="N8" s="145" t="s">
        <v>178</v>
      </c>
      <c r="O8" s="145" t="s">
        <v>179</v>
      </c>
      <c r="P8" s="145" t="s">
        <v>180</v>
      </c>
      <c r="Q8" s="144" t="s">
        <v>124</v>
      </c>
      <c r="R8" s="146" t="s">
        <v>181</v>
      </c>
      <c r="S8" s="146" t="s">
        <v>182</v>
      </c>
      <c r="T8" s="146" t="s">
        <v>86</v>
      </c>
      <c r="U8" s="144" t="s">
        <v>82</v>
      </c>
      <c r="V8" s="147"/>
      <c r="W8" s="147"/>
      <c r="AC8" s="1308" t="s">
        <v>124</v>
      </c>
      <c r="AD8" s="1309"/>
      <c r="AE8" s="1309"/>
      <c r="AF8" s="1310"/>
      <c r="AG8" s="1308" t="s">
        <v>183</v>
      </c>
      <c r="AH8" s="1309"/>
      <c r="AI8" s="1309"/>
      <c r="AJ8" s="1310"/>
      <c r="AK8" s="1308" t="s">
        <v>123</v>
      </c>
      <c r="AL8" s="1309"/>
      <c r="AM8" s="1309"/>
      <c r="AN8" s="1310"/>
      <c r="AO8" s="1308" t="s">
        <v>117</v>
      </c>
      <c r="AP8" s="1309"/>
      <c r="AQ8" s="1309"/>
      <c r="AR8" s="1310"/>
      <c r="AS8" s="148" t="s">
        <v>124</v>
      </c>
      <c r="AT8" s="149" t="s">
        <v>47</v>
      </c>
      <c r="AU8" s="149" t="s">
        <v>86</v>
      </c>
      <c r="AV8" s="149" t="s">
        <v>82</v>
      </c>
      <c r="AW8" s="150" t="s">
        <v>124</v>
      </c>
      <c r="AX8" s="150" t="s">
        <v>47</v>
      </c>
      <c r="AY8" s="150" t="s">
        <v>86</v>
      </c>
      <c r="AZ8" s="150" t="s">
        <v>82</v>
      </c>
    </row>
    <row r="9" spans="2:52">
      <c r="B9" s="1325" t="s">
        <v>8</v>
      </c>
      <c r="C9" s="1326"/>
      <c r="D9" s="151"/>
      <c r="E9" s="151"/>
      <c r="F9" s="151"/>
      <c r="G9" s="152"/>
      <c r="H9" s="153"/>
      <c r="I9" s="153"/>
      <c r="J9" s="153"/>
      <c r="K9" s="151"/>
      <c r="L9" s="153"/>
      <c r="M9" s="153"/>
      <c r="N9" s="154"/>
      <c r="O9" s="154"/>
      <c r="P9" s="151"/>
      <c r="Q9" s="153"/>
      <c r="R9" s="155"/>
      <c r="S9" s="155"/>
      <c r="T9" s="155"/>
      <c r="U9" s="144"/>
      <c r="V9" s="147"/>
      <c r="W9" s="147"/>
      <c r="AC9" s="128">
        <f t="shared" ref="AC9:AC43" si="0">Q9</f>
        <v>0</v>
      </c>
      <c r="AD9" s="156"/>
      <c r="AE9" s="157"/>
      <c r="AF9" s="131">
        <f>AC9-AD9</f>
        <v>0</v>
      </c>
      <c r="AG9" s="158">
        <f t="shared" ref="AG9:AG43" si="1">R9</f>
        <v>0</v>
      </c>
      <c r="AH9" s="159"/>
      <c r="AI9" s="158"/>
      <c r="AJ9" s="160">
        <f>AG9-AH9</f>
        <v>0</v>
      </c>
      <c r="AK9" s="161">
        <f t="shared" ref="AK9:AK43" si="2">T9</f>
        <v>0</v>
      </c>
      <c r="AL9" s="162"/>
      <c r="AM9" s="158"/>
      <c r="AN9" s="158">
        <f>AK9-AL9</f>
        <v>0</v>
      </c>
      <c r="AO9" s="158">
        <f t="shared" ref="AO9:AO30" si="3">U9</f>
        <v>0</v>
      </c>
      <c r="AP9" s="163"/>
      <c r="AQ9" s="158"/>
      <c r="AR9" s="158">
        <f>AO9-AP9</f>
        <v>0</v>
      </c>
      <c r="AS9" s="164"/>
      <c r="AT9" s="165"/>
      <c r="AU9" s="165"/>
      <c r="AV9" s="149"/>
      <c r="AW9" s="166"/>
      <c r="AX9" s="166"/>
      <c r="AY9" s="166"/>
      <c r="AZ9" s="150"/>
    </row>
    <row r="10" spans="2:52">
      <c r="B10" s="167"/>
      <c r="C10" s="168" t="s">
        <v>42</v>
      </c>
      <c r="D10" s="151"/>
      <c r="E10" s="151"/>
      <c r="F10" s="151"/>
      <c r="G10" s="152"/>
      <c r="H10" s="153"/>
      <c r="I10" s="169">
        <v>112</v>
      </c>
      <c r="J10" s="153"/>
      <c r="K10" s="151"/>
      <c r="L10" s="153"/>
      <c r="M10" s="153"/>
      <c r="N10" s="154"/>
      <c r="O10" s="154"/>
      <c r="P10" s="151"/>
      <c r="Q10" s="153"/>
      <c r="R10" s="155"/>
      <c r="S10" s="155"/>
      <c r="T10" s="155"/>
      <c r="U10" s="144"/>
      <c r="V10" s="147"/>
      <c r="W10" s="147"/>
      <c r="AC10" s="128">
        <f t="shared" si="0"/>
        <v>0</v>
      </c>
      <c r="AD10" s="156"/>
      <c r="AE10" s="157"/>
      <c r="AF10" s="131">
        <f t="shared" ref="AF10:AF42" si="4">AC10-AD10</f>
        <v>0</v>
      </c>
      <c r="AG10" s="158">
        <f t="shared" si="1"/>
        <v>0</v>
      </c>
      <c r="AH10" s="159"/>
      <c r="AI10" s="158"/>
      <c r="AJ10" s="160">
        <f t="shared" ref="AJ10:AJ42" si="5">AG10-AH10</f>
        <v>0</v>
      </c>
      <c r="AK10" s="161">
        <f t="shared" si="2"/>
        <v>0</v>
      </c>
      <c r="AL10" s="162"/>
      <c r="AM10" s="158"/>
      <c r="AN10" s="158">
        <f t="shared" ref="AN10:AN43" si="6">AK10-AL10</f>
        <v>0</v>
      </c>
      <c r="AO10" s="158">
        <f t="shared" si="3"/>
        <v>0</v>
      </c>
      <c r="AP10" s="163"/>
      <c r="AQ10" s="158"/>
      <c r="AR10" s="158">
        <f t="shared" ref="AR10:AR43" si="7">AO10-AP10</f>
        <v>0</v>
      </c>
      <c r="AS10" s="164"/>
      <c r="AT10" s="165"/>
      <c r="AU10" s="165"/>
      <c r="AV10" s="149"/>
      <c r="AW10" s="166"/>
      <c r="AX10" s="166"/>
      <c r="AY10" s="166"/>
      <c r="AZ10" s="150"/>
    </row>
    <row r="11" spans="2:52">
      <c r="B11" s="1311" t="s">
        <v>4</v>
      </c>
      <c r="C11" s="1312"/>
      <c r="D11" s="170"/>
      <c r="E11" s="170"/>
      <c r="F11" s="171">
        <f>SUM(E12:E13)</f>
        <v>23207</v>
      </c>
      <c r="G11" s="172">
        <f>F11/$F$43</f>
        <v>0.15</v>
      </c>
      <c r="H11" s="173"/>
      <c r="I11" s="173"/>
      <c r="J11" s="174">
        <f>SUM(I12:I13)</f>
        <v>4859</v>
      </c>
      <c r="K11" s="175">
        <f>J11/$J$43</f>
        <v>0.15</v>
      </c>
      <c r="L11" s="173"/>
      <c r="M11" s="173"/>
      <c r="N11" s="176"/>
      <c r="O11" s="176"/>
      <c r="P11" s="170"/>
      <c r="Q11" s="174">
        <f>SUM(Q12:Q13)</f>
        <v>412</v>
      </c>
      <c r="R11" s="174">
        <f>SUM(R12:R13)</f>
        <v>380</v>
      </c>
      <c r="S11" s="174"/>
      <c r="T11" s="174">
        <f>SUM(T12:T13)</f>
        <v>824</v>
      </c>
      <c r="U11" s="177">
        <f>SUM(U12:U13)</f>
        <v>412</v>
      </c>
      <c r="V11" s="178"/>
      <c r="W11" s="178"/>
      <c r="X11" s="179"/>
      <c r="Y11" s="179"/>
      <c r="Z11" s="179"/>
      <c r="AA11" s="179"/>
      <c r="AB11" s="179"/>
      <c r="AC11" s="180">
        <f t="shared" si="0"/>
        <v>412</v>
      </c>
      <c r="AD11" s="181">
        <f>SUM(AD12:AD13)</f>
        <v>0</v>
      </c>
      <c r="AE11" s="182"/>
      <c r="AF11" s="183">
        <f t="shared" si="4"/>
        <v>412</v>
      </c>
      <c r="AG11" s="184">
        <f t="shared" si="1"/>
        <v>380</v>
      </c>
      <c r="AH11" s="185">
        <v>0</v>
      </c>
      <c r="AI11" s="182"/>
      <c r="AJ11" s="186">
        <f t="shared" si="5"/>
        <v>380</v>
      </c>
      <c r="AK11" s="187">
        <f t="shared" si="2"/>
        <v>824</v>
      </c>
      <c r="AL11" s="188">
        <v>0</v>
      </c>
      <c r="AM11" s="182"/>
      <c r="AN11" s="189">
        <f t="shared" si="6"/>
        <v>824</v>
      </c>
      <c r="AO11" s="190">
        <f t="shared" si="3"/>
        <v>412</v>
      </c>
      <c r="AP11" s="191">
        <v>0</v>
      </c>
      <c r="AQ11" s="182"/>
      <c r="AR11" s="189">
        <f t="shared" si="7"/>
        <v>412</v>
      </c>
      <c r="AS11" s="192">
        <f t="shared" ref="AS11:AZ11" si="8">SUM(AS12:AS13)</f>
        <v>0</v>
      </c>
      <c r="AT11" s="192">
        <f t="shared" si="8"/>
        <v>0</v>
      </c>
      <c r="AU11" s="192">
        <f t="shared" si="8"/>
        <v>0</v>
      </c>
      <c r="AV11" s="193">
        <f t="shared" si="8"/>
        <v>0</v>
      </c>
      <c r="AW11" s="194">
        <f t="shared" si="8"/>
        <v>412</v>
      </c>
      <c r="AX11" s="194">
        <f t="shared" si="8"/>
        <v>380</v>
      </c>
      <c r="AY11" s="194">
        <f t="shared" si="8"/>
        <v>824</v>
      </c>
      <c r="AZ11" s="194">
        <f t="shared" si="8"/>
        <v>412</v>
      </c>
    </row>
    <row r="12" spans="2:52" ht="15.75">
      <c r="B12" s="195"/>
      <c r="C12" s="196" t="s">
        <v>18</v>
      </c>
      <c r="D12" s="197">
        <v>3569</v>
      </c>
      <c r="E12" s="197">
        <f>D12*(1+$H$47)</f>
        <v>4058</v>
      </c>
      <c r="F12" s="197"/>
      <c r="G12" s="198"/>
      <c r="H12" s="199">
        <v>781</v>
      </c>
      <c r="I12" s="199">
        <v>824</v>
      </c>
      <c r="J12" s="199"/>
      <c r="K12" s="198"/>
      <c r="L12" s="200">
        <f>E12/I12</f>
        <v>4.92</v>
      </c>
      <c r="M12" s="201">
        <v>0.5</v>
      </c>
      <c r="N12" s="202">
        <v>0.25</v>
      </c>
      <c r="O12" s="203">
        <f>I12*M12</f>
        <v>412</v>
      </c>
      <c r="P12" s="204">
        <f>I12*N12</f>
        <v>206</v>
      </c>
      <c r="Q12" s="205">
        <f>O12</f>
        <v>412</v>
      </c>
      <c r="R12" s="206">
        <f>'Shelter Plan Tarp New'!K10</f>
        <v>4</v>
      </c>
      <c r="S12" s="207"/>
      <c r="T12" s="206">
        <f>O12*2</f>
        <v>824</v>
      </c>
      <c r="U12" s="208">
        <f>O12</f>
        <v>412</v>
      </c>
      <c r="V12" s="209"/>
      <c r="W12" s="209"/>
      <c r="AC12" s="210">
        <f t="shared" si="0"/>
        <v>412</v>
      </c>
      <c r="AD12" s="206">
        <f>X12</f>
        <v>0</v>
      </c>
      <c r="AE12" s="119"/>
      <c r="AF12" s="131">
        <f t="shared" si="4"/>
        <v>412</v>
      </c>
      <c r="AG12" s="158">
        <f t="shared" si="1"/>
        <v>4</v>
      </c>
      <c r="AH12" s="211">
        <v>0</v>
      </c>
      <c r="AI12" s="119"/>
      <c r="AJ12" s="160">
        <f t="shared" si="5"/>
        <v>4</v>
      </c>
      <c r="AK12" s="161">
        <f t="shared" si="2"/>
        <v>824</v>
      </c>
      <c r="AL12" s="212">
        <v>0</v>
      </c>
      <c r="AM12" s="119"/>
      <c r="AN12" s="158">
        <f t="shared" si="6"/>
        <v>824</v>
      </c>
      <c r="AO12" s="158">
        <f t="shared" si="3"/>
        <v>412</v>
      </c>
      <c r="AP12" s="213">
        <v>0</v>
      </c>
      <c r="AQ12" s="119"/>
      <c r="AR12" s="158">
        <f t="shared" si="7"/>
        <v>412</v>
      </c>
      <c r="AS12" s="214">
        <f>AA12</f>
        <v>0</v>
      </c>
      <c r="AT12" s="215">
        <f>(AA12*2)+(AB12*1)</f>
        <v>0</v>
      </c>
      <c r="AU12" s="215">
        <f>AA12*2</f>
        <v>0</v>
      </c>
      <c r="AV12" s="216">
        <f>AA12</f>
        <v>0</v>
      </c>
      <c r="AW12" s="217">
        <f>Q12-AS12</f>
        <v>412</v>
      </c>
      <c r="AX12" s="217">
        <f>R12-AT12</f>
        <v>4</v>
      </c>
      <c r="AY12" s="217">
        <f>T12-AU12</f>
        <v>824</v>
      </c>
      <c r="AZ12" s="217">
        <f>U12-AV12</f>
        <v>412</v>
      </c>
    </row>
    <row r="13" spans="2:52" ht="15.75">
      <c r="B13" s="218"/>
      <c r="C13" s="218" t="s">
        <v>19</v>
      </c>
      <c r="D13" s="219">
        <v>16843</v>
      </c>
      <c r="E13" s="219">
        <f>D13*(1+$H$47)</f>
        <v>19149</v>
      </c>
      <c r="F13" s="219"/>
      <c r="G13" s="220"/>
      <c r="H13" s="221">
        <v>3568</v>
      </c>
      <c r="I13" s="221">
        <v>4035</v>
      </c>
      <c r="J13" s="221"/>
      <c r="K13" s="222"/>
      <c r="L13" s="223">
        <f>E13/I13</f>
        <v>4.75</v>
      </c>
      <c r="M13" s="224">
        <v>0</v>
      </c>
      <c r="N13" s="225">
        <v>0</v>
      </c>
      <c r="O13" s="226">
        <f>I13*M13</f>
        <v>0</v>
      </c>
      <c r="P13" s="227">
        <f>I13*N13</f>
        <v>0</v>
      </c>
      <c r="Q13" s="228">
        <f t="shared" ref="Q13:Q41" si="9">O13</f>
        <v>0</v>
      </c>
      <c r="R13" s="229">
        <f>'Shelter Plan Tarp New'!K12</f>
        <v>376</v>
      </c>
      <c r="S13" s="230">
        <v>404</v>
      </c>
      <c r="T13" s="229">
        <f>I13*M13*5</f>
        <v>0</v>
      </c>
      <c r="U13" s="228">
        <f>I13*M13</f>
        <v>0</v>
      </c>
      <c r="V13" s="1329" t="s">
        <v>184</v>
      </c>
      <c r="W13" s="1329"/>
      <c r="X13" s="1330"/>
      <c r="Y13" s="1330"/>
      <c r="Z13" s="1330"/>
      <c r="AA13" s="1330"/>
      <c r="AB13" s="1330"/>
      <c r="AC13" s="210">
        <f t="shared" si="0"/>
        <v>0</v>
      </c>
      <c r="AD13" s="231">
        <f>X13</f>
        <v>0</v>
      </c>
      <c r="AE13" s="232"/>
      <c r="AF13" s="131">
        <f t="shared" si="4"/>
        <v>0</v>
      </c>
      <c r="AG13" s="158">
        <f t="shared" si="1"/>
        <v>376</v>
      </c>
      <c r="AH13" s="233">
        <v>0</v>
      </c>
      <c r="AI13" s="232"/>
      <c r="AJ13" s="160">
        <f t="shared" si="5"/>
        <v>376</v>
      </c>
      <c r="AK13" s="161">
        <f t="shared" si="2"/>
        <v>0</v>
      </c>
      <c r="AL13" s="234">
        <v>0</v>
      </c>
      <c r="AM13" s="232"/>
      <c r="AN13" s="158">
        <f t="shared" si="6"/>
        <v>0</v>
      </c>
      <c r="AO13" s="158">
        <f t="shared" si="3"/>
        <v>0</v>
      </c>
      <c r="AP13" s="213">
        <v>0</v>
      </c>
      <c r="AQ13" s="232"/>
      <c r="AR13" s="158">
        <f t="shared" si="7"/>
        <v>0</v>
      </c>
      <c r="AS13" s="235">
        <f>AA13</f>
        <v>0</v>
      </c>
      <c r="AT13" s="216">
        <f>(AA13*2)+(AB13*1)</f>
        <v>0</v>
      </c>
      <c r="AU13" s="216">
        <f>U13*Y13*5</f>
        <v>0</v>
      </c>
      <c r="AV13" s="216">
        <f>U13*Y13</f>
        <v>0</v>
      </c>
      <c r="AW13" s="236">
        <f>Q13-AS13</f>
        <v>0</v>
      </c>
      <c r="AX13" s="236">
        <f>R13-AT13</f>
        <v>376</v>
      </c>
      <c r="AY13" s="236">
        <f>T13-AU13</f>
        <v>0</v>
      </c>
      <c r="AZ13" s="236">
        <f>U13-AV13</f>
        <v>0</v>
      </c>
    </row>
    <row r="14" spans="2:52">
      <c r="B14" s="1331" t="s">
        <v>5</v>
      </c>
      <c r="C14" s="1332"/>
      <c r="D14" s="237"/>
      <c r="E14" s="237"/>
      <c r="F14" s="237">
        <f>SUM(E15:E16)</f>
        <v>10121</v>
      </c>
      <c r="G14" s="238">
        <f>F14/$F$43</f>
        <v>0.06</v>
      </c>
      <c r="H14" s="239"/>
      <c r="I14" s="239"/>
      <c r="J14" s="239">
        <f>SUM(I15:I17)</f>
        <v>1923</v>
      </c>
      <c r="K14" s="240">
        <f>J14/$J$43</f>
        <v>0.06</v>
      </c>
      <c r="L14" s="241"/>
      <c r="M14" s="241"/>
      <c r="N14" s="242"/>
      <c r="O14" s="243"/>
      <c r="P14" s="244"/>
      <c r="Q14" s="245">
        <f>SUM(Q15:Q16)</f>
        <v>871</v>
      </c>
      <c r="R14" s="245">
        <f>SUM(R15:R16)</f>
        <v>871</v>
      </c>
      <c r="S14" s="245"/>
      <c r="T14" s="245">
        <f>SUM(T15:T16)</f>
        <v>1742</v>
      </c>
      <c r="U14" s="245">
        <f>SUM(U15:U16)</f>
        <v>871</v>
      </c>
      <c r="V14" s="246"/>
      <c r="W14" s="246"/>
      <c r="X14" s="246"/>
      <c r="Y14" s="246"/>
      <c r="Z14" s="246"/>
      <c r="AA14" s="246"/>
      <c r="AB14" s="246"/>
      <c r="AC14" s="247">
        <f t="shared" si="0"/>
        <v>871</v>
      </c>
      <c r="AD14" s="248">
        <f>SUM(AD15:AD17)</f>
        <v>500</v>
      </c>
      <c r="AE14" s="249"/>
      <c r="AF14" s="183">
        <f t="shared" si="4"/>
        <v>371</v>
      </c>
      <c r="AG14" s="184">
        <f t="shared" si="1"/>
        <v>871</v>
      </c>
      <c r="AH14" s="250">
        <f>SUM(AH15:AH17)</f>
        <v>1000</v>
      </c>
      <c r="AI14" s="249"/>
      <c r="AJ14" s="186">
        <f t="shared" si="5"/>
        <v>-129</v>
      </c>
      <c r="AK14" s="187">
        <f t="shared" si="2"/>
        <v>1742</v>
      </c>
      <c r="AL14" s="251">
        <f>SUM(AL15:AL17)</f>
        <v>0</v>
      </c>
      <c r="AM14" s="249"/>
      <c r="AN14" s="189">
        <f t="shared" si="6"/>
        <v>1742</v>
      </c>
      <c r="AO14" s="252">
        <f t="shared" si="3"/>
        <v>871</v>
      </c>
      <c r="AP14" s="191">
        <f>SUM(AP15:AP17)</f>
        <v>500</v>
      </c>
      <c r="AQ14" s="249"/>
      <c r="AR14" s="253">
        <f t="shared" si="7"/>
        <v>371</v>
      </c>
      <c r="AS14" s="254">
        <f>SUM(AS15:AS16)</f>
        <v>247</v>
      </c>
      <c r="AT14" s="254">
        <f>SUM(AT15:AT16)</f>
        <v>494</v>
      </c>
      <c r="AU14" s="254">
        <f>SUM(AU15:AU16)</f>
        <v>0</v>
      </c>
      <c r="AV14" s="255">
        <f>AS14</f>
        <v>247</v>
      </c>
      <c r="AW14" s="256">
        <f>SUM(AW15:AW16)</f>
        <v>624</v>
      </c>
      <c r="AX14" s="256">
        <f>SUM(AX15:AX16)</f>
        <v>377</v>
      </c>
      <c r="AY14" s="194">
        <f>SUM(AY15:AY16)</f>
        <v>1742</v>
      </c>
      <c r="AZ14" s="194">
        <f>SUM(AZ15:AZ16)</f>
        <v>624</v>
      </c>
    </row>
    <row r="15" spans="2:52" ht="15.75">
      <c r="B15" s="257"/>
      <c r="C15" s="218" t="s">
        <v>20</v>
      </c>
      <c r="D15" s="219">
        <v>7275</v>
      </c>
      <c r="E15" s="219">
        <f>D15*(1+$H$47)</f>
        <v>8271</v>
      </c>
      <c r="F15" s="219"/>
      <c r="G15" s="220"/>
      <c r="H15" s="221">
        <v>1587</v>
      </c>
      <c r="I15" s="221">
        <v>1570</v>
      </c>
      <c r="J15" s="221"/>
      <c r="K15" s="222"/>
      <c r="L15" s="223">
        <f>E15/I15</f>
        <v>5.27</v>
      </c>
      <c r="M15" s="224">
        <v>0.33</v>
      </c>
      <c r="N15" s="225">
        <v>0</v>
      </c>
      <c r="O15" s="226">
        <f>I15*M15</f>
        <v>518</v>
      </c>
      <c r="P15" s="227">
        <f>I15*N15</f>
        <v>0</v>
      </c>
      <c r="Q15" s="228">
        <f>O15</f>
        <v>518</v>
      </c>
      <c r="R15" s="229">
        <f>'Shelter Plan Tarp New'!K5</f>
        <v>518</v>
      </c>
      <c r="S15" s="258">
        <v>1599</v>
      </c>
      <c r="T15" s="231">
        <f>O15*2</f>
        <v>1036</v>
      </c>
      <c r="U15" s="208">
        <f>O15</f>
        <v>518</v>
      </c>
      <c r="V15" s="1329" t="s">
        <v>185</v>
      </c>
      <c r="W15" s="1329"/>
      <c r="X15" s="1329"/>
      <c r="Y15" s="1329"/>
      <c r="Z15" s="1329"/>
      <c r="AA15" s="1329"/>
      <c r="AB15" s="1329"/>
      <c r="AC15" s="259">
        <f t="shared" si="0"/>
        <v>518</v>
      </c>
      <c r="AD15" s="231"/>
      <c r="AE15" s="232"/>
      <c r="AF15" s="131">
        <f t="shared" si="4"/>
        <v>518</v>
      </c>
      <c r="AG15" s="260">
        <f t="shared" si="1"/>
        <v>518</v>
      </c>
      <c r="AH15" s="233">
        <v>0</v>
      </c>
      <c r="AI15" s="232"/>
      <c r="AJ15" s="160">
        <f t="shared" si="5"/>
        <v>518</v>
      </c>
      <c r="AK15" s="161">
        <f t="shared" si="2"/>
        <v>1036</v>
      </c>
      <c r="AL15" s="234">
        <v>0</v>
      </c>
      <c r="AM15" s="232"/>
      <c r="AN15" s="158">
        <f t="shared" si="6"/>
        <v>1036</v>
      </c>
      <c r="AO15" s="260">
        <f t="shared" si="3"/>
        <v>518</v>
      </c>
      <c r="AP15" s="213">
        <v>0</v>
      </c>
      <c r="AQ15" s="232"/>
      <c r="AR15" s="260">
        <f t="shared" si="7"/>
        <v>518</v>
      </c>
      <c r="AS15" s="235"/>
      <c r="AT15" s="216">
        <f>(AA15*2)+(AB15*1)</f>
        <v>0</v>
      </c>
      <c r="AU15" s="216">
        <f>AA15*2</f>
        <v>0</v>
      </c>
      <c r="AV15" s="216">
        <f>AA15</f>
        <v>0</v>
      </c>
      <c r="AW15" s="217">
        <f t="shared" ref="AW15:AX17" si="10">Q15-AS15</f>
        <v>518</v>
      </c>
      <c r="AX15" s="217">
        <f t="shared" si="10"/>
        <v>518</v>
      </c>
      <c r="AY15" s="217">
        <f t="shared" ref="AY15:AZ17" si="11">T15-AU15</f>
        <v>1036</v>
      </c>
      <c r="AZ15" s="217">
        <f t="shared" si="11"/>
        <v>518</v>
      </c>
    </row>
    <row r="16" spans="2:52" s="274" customFormat="1" ht="15.75">
      <c r="B16" s="257"/>
      <c r="C16" s="218" t="s">
        <v>21</v>
      </c>
      <c r="D16" s="219">
        <v>1627</v>
      </c>
      <c r="E16" s="219">
        <f>D16*(1+$H$47)</f>
        <v>1850</v>
      </c>
      <c r="F16" s="219"/>
      <c r="G16" s="220"/>
      <c r="H16" s="221">
        <v>391</v>
      </c>
      <c r="I16" s="221">
        <v>353</v>
      </c>
      <c r="J16" s="221"/>
      <c r="K16" s="220"/>
      <c r="L16" s="261">
        <f>E16/I16</f>
        <v>5.24</v>
      </c>
      <c r="M16" s="262">
        <v>1</v>
      </c>
      <c r="N16" s="263">
        <v>0</v>
      </c>
      <c r="O16" s="264">
        <f>I16*M16</f>
        <v>353</v>
      </c>
      <c r="P16" s="265">
        <f>I16*N16</f>
        <v>0</v>
      </c>
      <c r="Q16" s="208">
        <f t="shared" si="9"/>
        <v>353</v>
      </c>
      <c r="R16" s="231">
        <f>'Shelter Plan Tarp New'!K7</f>
        <v>353</v>
      </c>
      <c r="S16" s="266">
        <v>371</v>
      </c>
      <c r="T16" s="231">
        <f>O16*2</f>
        <v>706</v>
      </c>
      <c r="U16" s="208">
        <f>O16</f>
        <v>353</v>
      </c>
      <c r="V16" s="1333" t="s">
        <v>186</v>
      </c>
      <c r="W16" s="1333"/>
      <c r="X16" s="1334"/>
      <c r="Y16" s="1334"/>
      <c r="Z16" s="1334"/>
      <c r="AA16" s="1334"/>
      <c r="AB16" s="267"/>
      <c r="AC16" s="268">
        <f t="shared" si="0"/>
        <v>353</v>
      </c>
      <c r="AD16" s="231">
        <v>500</v>
      </c>
      <c r="AE16" s="269"/>
      <c r="AF16" s="270">
        <f t="shared" si="4"/>
        <v>-147</v>
      </c>
      <c r="AG16" s="271">
        <f t="shared" si="1"/>
        <v>353</v>
      </c>
      <c r="AH16" s="233">
        <v>1000</v>
      </c>
      <c r="AI16" s="269"/>
      <c r="AJ16" s="272">
        <f t="shared" si="5"/>
        <v>-647</v>
      </c>
      <c r="AK16" s="161">
        <f t="shared" si="2"/>
        <v>706</v>
      </c>
      <c r="AL16" s="234">
        <v>0</v>
      </c>
      <c r="AM16" s="269"/>
      <c r="AN16" s="196">
        <f t="shared" si="6"/>
        <v>706</v>
      </c>
      <c r="AO16" s="271">
        <f t="shared" si="3"/>
        <v>353</v>
      </c>
      <c r="AP16" s="273">
        <v>500</v>
      </c>
      <c r="AQ16" s="269"/>
      <c r="AR16" s="271">
        <f t="shared" si="7"/>
        <v>-147</v>
      </c>
      <c r="AS16" s="208">
        <v>247</v>
      </c>
      <c r="AT16" s="231">
        <f>AS16*2</f>
        <v>494</v>
      </c>
      <c r="AU16" s="231">
        <f>AA16*2</f>
        <v>0</v>
      </c>
      <c r="AV16" s="231">
        <v>247</v>
      </c>
      <c r="AW16" s="208">
        <f t="shared" si="10"/>
        <v>106</v>
      </c>
      <c r="AX16" s="208">
        <f t="shared" si="10"/>
        <v>-141</v>
      </c>
      <c r="AY16" s="208">
        <f t="shared" si="11"/>
        <v>706</v>
      </c>
      <c r="AZ16" s="208">
        <f t="shared" si="11"/>
        <v>106</v>
      </c>
    </row>
    <row r="17" spans="2:52" ht="15.75">
      <c r="B17" s="275"/>
      <c r="C17" s="276" t="s">
        <v>187</v>
      </c>
      <c r="D17" s="277">
        <v>0</v>
      </c>
      <c r="E17" s="277">
        <f>D17*(1+$H$47)</f>
        <v>0</v>
      </c>
      <c r="F17" s="277"/>
      <c r="G17" s="278"/>
      <c r="H17" s="279">
        <v>0</v>
      </c>
      <c r="I17" s="279">
        <f>H17*(1+$H$47)</f>
        <v>0</v>
      </c>
      <c r="J17" s="280"/>
      <c r="K17" s="281"/>
      <c r="L17" s="282"/>
      <c r="M17" s="282"/>
      <c r="N17" s="283"/>
      <c r="O17" s="284"/>
      <c r="P17" s="285"/>
      <c r="Q17" s="286">
        <f t="shared" si="9"/>
        <v>0</v>
      </c>
      <c r="R17" s="287">
        <f t="shared" ref="R17" si="12">(O17*2)+(P17*1)</f>
        <v>0</v>
      </c>
      <c r="S17" s="229">
        <v>0</v>
      </c>
      <c r="T17" s="229"/>
      <c r="U17" s="228"/>
      <c r="V17" s="121"/>
      <c r="W17" s="121"/>
      <c r="AC17" s="259">
        <f t="shared" si="0"/>
        <v>0</v>
      </c>
      <c r="AD17" s="288">
        <f>X17</f>
        <v>0</v>
      </c>
      <c r="AE17" s="119"/>
      <c r="AF17" s="131">
        <f t="shared" si="4"/>
        <v>0</v>
      </c>
      <c r="AG17" s="158">
        <f t="shared" si="1"/>
        <v>0</v>
      </c>
      <c r="AH17" s="289">
        <v>0</v>
      </c>
      <c r="AI17" s="119"/>
      <c r="AJ17" s="160">
        <f t="shared" si="5"/>
        <v>0</v>
      </c>
      <c r="AK17" s="161">
        <f t="shared" si="2"/>
        <v>0</v>
      </c>
      <c r="AL17" s="234"/>
      <c r="AM17" s="119"/>
      <c r="AN17" s="158">
        <f t="shared" si="6"/>
        <v>0</v>
      </c>
      <c r="AO17" s="260">
        <f t="shared" si="3"/>
        <v>0</v>
      </c>
      <c r="AP17" s="213"/>
      <c r="AQ17" s="119"/>
      <c r="AR17" s="260">
        <f t="shared" si="7"/>
        <v>0</v>
      </c>
      <c r="AS17" s="290">
        <f>AA17</f>
        <v>0</v>
      </c>
      <c r="AT17" s="291">
        <f>(AA17*2)+(AB17*1)</f>
        <v>0</v>
      </c>
      <c r="AU17" s="216"/>
      <c r="AV17" s="216"/>
      <c r="AW17" s="236">
        <f t="shared" si="10"/>
        <v>0</v>
      </c>
      <c r="AX17" s="236">
        <f t="shared" si="10"/>
        <v>0</v>
      </c>
      <c r="AY17" s="236">
        <f t="shared" si="11"/>
        <v>0</v>
      </c>
      <c r="AZ17" s="236">
        <f t="shared" si="11"/>
        <v>0</v>
      </c>
    </row>
    <row r="18" spans="2:52">
      <c r="B18" s="1331" t="s">
        <v>188</v>
      </c>
      <c r="C18" s="1332"/>
      <c r="D18" s="292"/>
      <c r="E18" s="292"/>
      <c r="F18" s="292">
        <f>SUM(E19:E32)</f>
        <v>13947</v>
      </c>
      <c r="G18" s="172">
        <f>F18/$F$43</f>
        <v>0.09</v>
      </c>
      <c r="H18" s="293"/>
      <c r="I18" s="294"/>
      <c r="J18" s="295">
        <f>SUM(I19:I32)</f>
        <v>2770</v>
      </c>
      <c r="K18" s="175">
        <f>J18/$J$43</f>
        <v>0.08</v>
      </c>
      <c r="L18" s="296"/>
      <c r="M18" s="296"/>
      <c r="N18" s="297"/>
      <c r="O18" s="298"/>
      <c r="P18" s="299"/>
      <c r="Q18" s="300">
        <f>SUM(Q19:Q32)</f>
        <v>1594</v>
      </c>
      <c r="R18" s="300">
        <f>SUM(R19:R32)</f>
        <v>2213</v>
      </c>
      <c r="S18" s="300"/>
      <c r="T18" s="245">
        <f>SUM(T19:T32)</f>
        <v>3270</v>
      </c>
      <c r="U18" s="245">
        <f>SUM(U19:U32)</f>
        <v>1594</v>
      </c>
      <c r="V18" s="301"/>
      <c r="W18" s="301"/>
      <c r="X18" s="179"/>
      <c r="Y18" s="179"/>
      <c r="Z18" s="179"/>
      <c r="AA18" s="179"/>
      <c r="AB18" s="179"/>
      <c r="AC18" s="247">
        <f t="shared" si="0"/>
        <v>1594</v>
      </c>
      <c r="AD18" s="248">
        <f>SUM(AD19:AD32)</f>
        <v>890</v>
      </c>
      <c r="AE18" s="182"/>
      <c r="AF18" s="183">
        <f t="shared" si="4"/>
        <v>704</v>
      </c>
      <c r="AG18" s="252">
        <f t="shared" si="1"/>
        <v>2213</v>
      </c>
      <c r="AH18" s="302">
        <f>SUM(AH19:AH32)</f>
        <v>2243</v>
      </c>
      <c r="AI18" s="182"/>
      <c r="AJ18" s="186">
        <f t="shared" si="5"/>
        <v>-30</v>
      </c>
      <c r="AK18" s="187">
        <f t="shared" si="2"/>
        <v>3270</v>
      </c>
      <c r="AL18" s="251">
        <f>SUM(AL19:AL32)</f>
        <v>354</v>
      </c>
      <c r="AM18" s="182"/>
      <c r="AN18" s="189">
        <f t="shared" si="6"/>
        <v>2916</v>
      </c>
      <c r="AO18" s="252">
        <f t="shared" si="3"/>
        <v>1594</v>
      </c>
      <c r="AP18" s="303">
        <f>SUM(AP19:AP32)</f>
        <v>1045</v>
      </c>
      <c r="AQ18" s="182"/>
      <c r="AR18" s="253">
        <f t="shared" si="7"/>
        <v>549</v>
      </c>
      <c r="AS18" s="254">
        <f>SUM(AS19:AS32)</f>
        <v>766</v>
      </c>
      <c r="AT18" s="304">
        <f>SUM(AT19:AT32)</f>
        <v>1386</v>
      </c>
      <c r="AU18" s="254">
        <f>SUM(AU19:AU32)</f>
        <v>354</v>
      </c>
      <c r="AV18" s="255">
        <f>AS18</f>
        <v>766</v>
      </c>
      <c r="AW18" s="256">
        <f>SUM(AW19:AW32)</f>
        <v>828</v>
      </c>
      <c r="AX18" s="256">
        <f>SUM(AX19:AX32)</f>
        <v>827</v>
      </c>
      <c r="AY18" s="256">
        <f>SUM(AY19:AY32)</f>
        <v>2916</v>
      </c>
      <c r="AZ18" s="256">
        <f>SUM(AZ19:AZ32)</f>
        <v>828</v>
      </c>
    </row>
    <row r="19" spans="2:52" ht="15.75">
      <c r="B19" s="195"/>
      <c r="C19" s="196" t="s">
        <v>22</v>
      </c>
      <c r="D19" s="197">
        <v>5207</v>
      </c>
      <c r="E19" s="197">
        <f>D19*(1+$H$47)</f>
        <v>5920</v>
      </c>
      <c r="F19" s="197"/>
      <c r="G19" s="198"/>
      <c r="H19" s="199">
        <v>1122</v>
      </c>
      <c r="I19" s="305">
        <v>1237</v>
      </c>
      <c r="J19" s="306"/>
      <c r="K19" s="307"/>
      <c r="L19" s="308">
        <f t="shared" ref="L19:L32" si="13">E19/I19</f>
        <v>4.79</v>
      </c>
      <c r="M19" s="309">
        <v>0.5</v>
      </c>
      <c r="N19" s="310">
        <v>0.25</v>
      </c>
      <c r="O19" s="311">
        <f t="shared" ref="O19:O32" si="14">I19*M19</f>
        <v>619</v>
      </c>
      <c r="P19" s="312">
        <f t="shared" ref="P19:P32" si="15">I19*N19</f>
        <v>309</v>
      </c>
      <c r="Q19" s="313">
        <f>O19</f>
        <v>619</v>
      </c>
      <c r="R19" s="314">
        <f>'Shelter Plan Tarp New'!K23</f>
        <v>858</v>
      </c>
      <c r="S19" s="230">
        <v>1237</v>
      </c>
      <c r="T19" s="231">
        <f t="shared" ref="T19:T29" si="16">O19*2</f>
        <v>1238</v>
      </c>
      <c r="U19" s="208">
        <f>O19</f>
        <v>619</v>
      </c>
      <c r="V19" s="209"/>
      <c r="W19" s="209"/>
      <c r="AC19" s="259">
        <f t="shared" si="0"/>
        <v>619</v>
      </c>
      <c r="AD19" s="231"/>
      <c r="AE19" s="119"/>
      <c r="AF19" s="131">
        <f t="shared" si="4"/>
        <v>619</v>
      </c>
      <c r="AG19" s="260">
        <f t="shared" si="1"/>
        <v>858</v>
      </c>
      <c r="AH19" s="315"/>
      <c r="AI19" s="119"/>
      <c r="AJ19" s="160">
        <f t="shared" si="5"/>
        <v>858</v>
      </c>
      <c r="AK19" s="161">
        <f t="shared" si="2"/>
        <v>1238</v>
      </c>
      <c r="AL19" s="234"/>
      <c r="AM19" s="119"/>
      <c r="AN19" s="158">
        <f t="shared" si="6"/>
        <v>1238</v>
      </c>
      <c r="AO19" s="260">
        <f t="shared" si="3"/>
        <v>619</v>
      </c>
      <c r="AP19" s="213">
        <v>0</v>
      </c>
      <c r="AQ19" s="119"/>
      <c r="AR19" s="260">
        <f t="shared" si="7"/>
        <v>619</v>
      </c>
      <c r="AS19" s="235"/>
      <c r="AT19" s="214"/>
      <c r="AU19" s="316"/>
      <c r="AV19" s="216">
        <f>AA19</f>
        <v>0</v>
      </c>
      <c r="AW19" s="317">
        <f t="shared" ref="AW19:AW32" si="17">Q19-AS19</f>
        <v>619</v>
      </c>
      <c r="AX19" s="317">
        <f t="shared" ref="AX19:AX32" si="18">R19-AT19</f>
        <v>858</v>
      </c>
      <c r="AY19" s="317">
        <f t="shared" ref="AY19:AY32" si="19">T19-AU19</f>
        <v>1238</v>
      </c>
      <c r="AZ19" s="317">
        <f t="shared" ref="AZ19:AZ32" si="20">U19-AV19</f>
        <v>619</v>
      </c>
    </row>
    <row r="20" spans="2:52" s="274" customFormat="1" ht="15.75">
      <c r="B20" s="257"/>
      <c r="C20" s="218" t="s">
        <v>189</v>
      </c>
      <c r="D20" s="219">
        <v>2300</v>
      </c>
      <c r="E20" s="219">
        <f>D20*(1+$H$47)</f>
        <v>2615</v>
      </c>
      <c r="F20" s="219"/>
      <c r="G20" s="220"/>
      <c r="H20" s="221">
        <v>468</v>
      </c>
      <c r="I20" s="318">
        <v>454</v>
      </c>
      <c r="J20" s="319"/>
      <c r="K20" s="220"/>
      <c r="L20" s="261">
        <f t="shared" si="13"/>
        <v>5.76</v>
      </c>
      <c r="M20" s="262">
        <v>0.75</v>
      </c>
      <c r="N20" s="263">
        <v>0.25</v>
      </c>
      <c r="O20" s="264">
        <v>2</v>
      </c>
      <c r="P20" s="265">
        <f t="shared" si="15"/>
        <v>114</v>
      </c>
      <c r="Q20" s="208">
        <f t="shared" si="9"/>
        <v>2</v>
      </c>
      <c r="R20" s="231">
        <f>'Shelter Plan Tarp New'!K18</f>
        <v>454</v>
      </c>
      <c r="S20" s="266">
        <v>455</v>
      </c>
      <c r="T20" s="231">
        <f t="shared" si="16"/>
        <v>4</v>
      </c>
      <c r="U20" s="208">
        <f t="shared" ref="U20:U32" si="21">O20</f>
        <v>2</v>
      </c>
      <c r="V20" s="320"/>
      <c r="W20" s="320"/>
      <c r="AC20" s="268">
        <f t="shared" si="0"/>
        <v>2</v>
      </c>
      <c r="AD20" s="231">
        <v>111</v>
      </c>
      <c r="AE20" s="218"/>
      <c r="AF20" s="270">
        <f t="shared" si="4"/>
        <v>-109</v>
      </c>
      <c r="AG20" s="271">
        <f t="shared" si="1"/>
        <v>454</v>
      </c>
      <c r="AH20" s="321">
        <v>222</v>
      </c>
      <c r="AI20" s="218"/>
      <c r="AJ20" s="272">
        <f t="shared" si="5"/>
        <v>232</v>
      </c>
      <c r="AK20" s="161">
        <f t="shared" si="2"/>
        <v>4</v>
      </c>
      <c r="AL20" s="234"/>
      <c r="AM20" s="218"/>
      <c r="AN20" s="196">
        <f t="shared" si="6"/>
        <v>4</v>
      </c>
      <c r="AO20" s="271">
        <f t="shared" si="3"/>
        <v>2</v>
      </c>
      <c r="AP20" s="273">
        <v>102</v>
      </c>
      <c r="AQ20" s="218"/>
      <c r="AR20" s="271">
        <f t="shared" si="7"/>
        <v>-100</v>
      </c>
      <c r="AS20" s="208">
        <v>341</v>
      </c>
      <c r="AT20" s="208">
        <f>AS20*2</f>
        <v>682</v>
      </c>
      <c r="AU20" s="322"/>
      <c r="AV20" s="231">
        <f>AS20</f>
        <v>341</v>
      </c>
      <c r="AW20" s="208">
        <f t="shared" si="17"/>
        <v>-339</v>
      </c>
      <c r="AX20" s="208">
        <f t="shared" si="18"/>
        <v>-228</v>
      </c>
      <c r="AY20" s="208">
        <f t="shared" si="19"/>
        <v>4</v>
      </c>
      <c r="AZ20" s="208">
        <f t="shared" si="20"/>
        <v>-339</v>
      </c>
    </row>
    <row r="21" spans="2:52" s="274" customFormat="1" ht="15" customHeight="1">
      <c r="B21" s="257"/>
      <c r="C21" s="218" t="s">
        <v>190</v>
      </c>
      <c r="D21" s="219">
        <v>743</v>
      </c>
      <c r="E21" s="219">
        <f>D21*(1+$H$47)</f>
        <v>845</v>
      </c>
      <c r="F21" s="219"/>
      <c r="G21" s="220"/>
      <c r="H21" s="221">
        <v>154</v>
      </c>
      <c r="I21" s="318">
        <v>99</v>
      </c>
      <c r="J21" s="319"/>
      <c r="K21" s="220"/>
      <c r="L21" s="261">
        <f t="shared" si="13"/>
        <v>8.5399999999999991</v>
      </c>
      <c r="M21" s="262">
        <v>1</v>
      </c>
      <c r="N21" s="263">
        <v>0</v>
      </c>
      <c r="O21" s="264">
        <f t="shared" si="14"/>
        <v>99</v>
      </c>
      <c r="P21" s="265">
        <f t="shared" si="15"/>
        <v>0</v>
      </c>
      <c r="Q21" s="208">
        <f t="shared" si="9"/>
        <v>99</v>
      </c>
      <c r="R21" s="231">
        <f>'Shelter Plan Tarp New'!K22</f>
        <v>99</v>
      </c>
      <c r="S21" s="266">
        <v>60</v>
      </c>
      <c r="T21" s="231">
        <f t="shared" si="16"/>
        <v>198</v>
      </c>
      <c r="U21" s="208">
        <f t="shared" si="21"/>
        <v>99</v>
      </c>
      <c r="V21" s="323" t="s">
        <v>191</v>
      </c>
      <c r="W21" s="323"/>
      <c r="AC21" s="324">
        <f t="shared" si="0"/>
        <v>99</v>
      </c>
      <c r="AD21" s="231">
        <v>0</v>
      </c>
      <c r="AE21" s="218"/>
      <c r="AF21" s="270">
        <f t="shared" si="4"/>
        <v>99</v>
      </c>
      <c r="AG21" s="271">
        <f t="shared" si="1"/>
        <v>99</v>
      </c>
      <c r="AH21" s="321">
        <v>230</v>
      </c>
      <c r="AI21" s="218"/>
      <c r="AJ21" s="272">
        <f t="shared" si="5"/>
        <v>-131</v>
      </c>
      <c r="AK21" s="161">
        <f t="shared" si="2"/>
        <v>198</v>
      </c>
      <c r="AL21" s="234">
        <v>198</v>
      </c>
      <c r="AM21" s="218"/>
      <c r="AN21" s="196">
        <f t="shared" si="6"/>
        <v>0</v>
      </c>
      <c r="AO21" s="271">
        <f t="shared" si="3"/>
        <v>99</v>
      </c>
      <c r="AP21" s="273">
        <v>99</v>
      </c>
      <c r="AQ21" s="218"/>
      <c r="AR21" s="271">
        <f t="shared" si="7"/>
        <v>0</v>
      </c>
      <c r="AS21" s="208">
        <f>Q21</f>
        <v>99</v>
      </c>
      <c r="AT21" s="208">
        <f>AS21*2</f>
        <v>198</v>
      </c>
      <c r="AU21" s="322">
        <f>T21</f>
        <v>198</v>
      </c>
      <c r="AV21" s="231">
        <f>AS21</f>
        <v>99</v>
      </c>
      <c r="AW21" s="208">
        <f t="shared" si="17"/>
        <v>0</v>
      </c>
      <c r="AX21" s="208">
        <f t="shared" si="18"/>
        <v>-99</v>
      </c>
      <c r="AY21" s="208">
        <f t="shared" si="19"/>
        <v>0</v>
      </c>
      <c r="AZ21" s="208">
        <f t="shared" si="20"/>
        <v>0</v>
      </c>
    </row>
    <row r="22" spans="2:52" s="341" customFormat="1" ht="15.75">
      <c r="B22" s="325"/>
      <c r="C22" s="326" t="s">
        <v>192</v>
      </c>
      <c r="D22" s="327"/>
      <c r="E22" s="327"/>
      <c r="F22" s="327"/>
      <c r="G22" s="328"/>
      <c r="H22" s="329"/>
      <c r="I22" s="330">
        <v>31</v>
      </c>
      <c r="J22" s="331"/>
      <c r="K22" s="328"/>
      <c r="L22" s="332">
        <f t="shared" si="13"/>
        <v>0</v>
      </c>
      <c r="M22" s="333">
        <v>0.8</v>
      </c>
      <c r="N22" s="334">
        <v>0.2</v>
      </c>
      <c r="O22" s="335">
        <f>I22*M22</f>
        <v>25</v>
      </c>
      <c r="P22" s="336">
        <f t="shared" si="15"/>
        <v>6</v>
      </c>
      <c r="Q22" s="337">
        <f>O22</f>
        <v>25</v>
      </c>
      <c r="R22" s="338">
        <f>'Shelter Plan Tarp New'!K15+'Shelter Plan Tarp New'!K16</f>
        <v>31</v>
      </c>
      <c r="S22" s="339"/>
      <c r="T22" s="338">
        <f t="shared" si="16"/>
        <v>50</v>
      </c>
      <c r="U22" s="337">
        <f t="shared" si="21"/>
        <v>25</v>
      </c>
      <c r="V22" s="340" t="s">
        <v>191</v>
      </c>
      <c r="W22" s="340"/>
      <c r="AC22" s="342">
        <f t="shared" si="0"/>
        <v>25</v>
      </c>
      <c r="AD22" s="338">
        <f>L22</f>
        <v>0</v>
      </c>
      <c r="AE22" s="326"/>
      <c r="AF22" s="343">
        <f t="shared" si="4"/>
        <v>25</v>
      </c>
      <c r="AG22" s="344">
        <f t="shared" si="1"/>
        <v>31</v>
      </c>
      <c r="AH22" s="345">
        <v>49.6</v>
      </c>
      <c r="AI22" s="326"/>
      <c r="AJ22" s="346">
        <f t="shared" si="5"/>
        <v>-19</v>
      </c>
      <c r="AK22" s="347">
        <f t="shared" si="2"/>
        <v>50</v>
      </c>
      <c r="AL22" s="348"/>
      <c r="AM22" s="326"/>
      <c r="AN22" s="349">
        <f t="shared" si="6"/>
        <v>50</v>
      </c>
      <c r="AO22" s="344">
        <f t="shared" si="3"/>
        <v>25</v>
      </c>
      <c r="AP22" s="350">
        <v>24.8</v>
      </c>
      <c r="AQ22" s="326"/>
      <c r="AR22" s="344">
        <f t="shared" si="7"/>
        <v>0</v>
      </c>
      <c r="AS22" s="337">
        <f>O22</f>
        <v>25</v>
      </c>
      <c r="AT22" s="337">
        <f>AS22*2</f>
        <v>50</v>
      </c>
      <c r="AU22" s="351"/>
      <c r="AV22" s="338">
        <f>AS22</f>
        <v>25</v>
      </c>
      <c r="AW22" s="337">
        <f t="shared" si="17"/>
        <v>0</v>
      </c>
      <c r="AX22" s="337">
        <f t="shared" si="18"/>
        <v>-19</v>
      </c>
      <c r="AY22" s="337">
        <f t="shared" si="19"/>
        <v>50</v>
      </c>
      <c r="AZ22" s="337">
        <f t="shared" si="20"/>
        <v>0</v>
      </c>
    </row>
    <row r="23" spans="2:52" s="274" customFormat="1" ht="15.75">
      <c r="B23" s="257"/>
      <c r="C23" s="352" t="s">
        <v>193</v>
      </c>
      <c r="D23" s="219">
        <v>128</v>
      </c>
      <c r="E23" s="219">
        <f t="shared" ref="E23:E29" si="22">D23*(1+$H$47)</f>
        <v>146</v>
      </c>
      <c r="F23" s="219"/>
      <c r="G23" s="220"/>
      <c r="H23" s="221">
        <v>23</v>
      </c>
      <c r="I23" s="318">
        <v>23</v>
      </c>
      <c r="J23" s="319"/>
      <c r="K23" s="220"/>
      <c r="L23" s="261">
        <f t="shared" si="13"/>
        <v>6.35</v>
      </c>
      <c r="M23" s="262">
        <v>1</v>
      </c>
      <c r="N23" s="263">
        <v>0</v>
      </c>
      <c r="O23" s="264">
        <f t="shared" si="14"/>
        <v>23</v>
      </c>
      <c r="P23" s="265">
        <f t="shared" si="15"/>
        <v>0</v>
      </c>
      <c r="Q23" s="208">
        <f t="shared" si="9"/>
        <v>23</v>
      </c>
      <c r="R23" s="231">
        <f>'Shelter Plan Tarp New'!K21</f>
        <v>23</v>
      </c>
      <c r="S23" s="353">
        <v>31</v>
      </c>
      <c r="T23" s="231">
        <f t="shared" si="16"/>
        <v>46</v>
      </c>
      <c r="U23" s="208">
        <f t="shared" si="21"/>
        <v>23</v>
      </c>
      <c r="V23" s="320"/>
      <c r="W23" s="320"/>
      <c r="AC23" s="324">
        <f t="shared" si="0"/>
        <v>23</v>
      </c>
      <c r="AD23" s="231">
        <v>23</v>
      </c>
      <c r="AE23" s="218"/>
      <c r="AF23" s="270">
        <f t="shared" si="4"/>
        <v>0</v>
      </c>
      <c r="AG23" s="271">
        <f t="shared" si="1"/>
        <v>23</v>
      </c>
      <c r="AH23" s="321">
        <v>46</v>
      </c>
      <c r="AI23" s="218"/>
      <c r="AJ23" s="272">
        <f t="shared" si="5"/>
        <v>-23</v>
      </c>
      <c r="AK23" s="161">
        <f t="shared" si="2"/>
        <v>46</v>
      </c>
      <c r="AL23" s="234">
        <v>46</v>
      </c>
      <c r="AM23" s="218"/>
      <c r="AN23" s="196">
        <f t="shared" si="6"/>
        <v>0</v>
      </c>
      <c r="AO23" s="271">
        <f t="shared" si="3"/>
        <v>23</v>
      </c>
      <c r="AP23" s="273">
        <v>31</v>
      </c>
      <c r="AQ23" s="218"/>
      <c r="AR23" s="271">
        <f t="shared" si="7"/>
        <v>-8</v>
      </c>
      <c r="AS23" s="208">
        <f>Q23</f>
        <v>23</v>
      </c>
      <c r="AT23" s="208">
        <f>Q23*2</f>
        <v>46</v>
      </c>
      <c r="AU23" s="322">
        <f>T23</f>
        <v>46</v>
      </c>
      <c r="AV23" s="231">
        <f>AS23</f>
        <v>23</v>
      </c>
      <c r="AW23" s="208">
        <f t="shared" si="17"/>
        <v>0</v>
      </c>
      <c r="AX23" s="208">
        <f t="shared" si="18"/>
        <v>-23</v>
      </c>
      <c r="AY23" s="208">
        <f t="shared" si="19"/>
        <v>0</v>
      </c>
      <c r="AZ23" s="208">
        <f t="shared" si="20"/>
        <v>0</v>
      </c>
    </row>
    <row r="24" spans="2:52" s="274" customFormat="1" ht="15.75">
      <c r="B24" s="257"/>
      <c r="C24" s="352" t="s">
        <v>34</v>
      </c>
      <c r="D24" s="219">
        <v>811</v>
      </c>
      <c r="E24" s="219">
        <f t="shared" si="22"/>
        <v>922</v>
      </c>
      <c r="F24" s="219"/>
      <c r="G24" s="220"/>
      <c r="H24" s="221">
        <v>147</v>
      </c>
      <c r="I24" s="318">
        <v>146</v>
      </c>
      <c r="J24" s="319"/>
      <c r="K24" s="220"/>
      <c r="L24" s="261">
        <f t="shared" si="13"/>
        <v>6.32</v>
      </c>
      <c r="M24" s="262">
        <v>0.5</v>
      </c>
      <c r="N24" s="263">
        <v>0.25</v>
      </c>
      <c r="O24" s="264">
        <f t="shared" si="14"/>
        <v>73</v>
      </c>
      <c r="P24" s="265">
        <f t="shared" si="15"/>
        <v>37</v>
      </c>
      <c r="Q24" s="208">
        <f t="shared" si="9"/>
        <v>73</v>
      </c>
      <c r="R24" s="231"/>
      <c r="S24" s="339"/>
      <c r="T24" s="231">
        <f t="shared" si="16"/>
        <v>146</v>
      </c>
      <c r="U24" s="208">
        <f t="shared" si="21"/>
        <v>73</v>
      </c>
      <c r="V24" s="320"/>
      <c r="W24" s="320"/>
      <c r="AC24" s="324">
        <f t="shared" si="0"/>
        <v>73</v>
      </c>
      <c r="AD24" s="231">
        <f>N24</f>
        <v>0</v>
      </c>
      <c r="AE24" s="218"/>
      <c r="AF24" s="270">
        <f t="shared" si="4"/>
        <v>73</v>
      </c>
      <c r="AG24" s="271">
        <f t="shared" si="1"/>
        <v>0</v>
      </c>
      <c r="AH24" s="354">
        <v>183</v>
      </c>
      <c r="AI24" s="218"/>
      <c r="AJ24" s="272">
        <f t="shared" si="5"/>
        <v>-183</v>
      </c>
      <c r="AK24" s="161">
        <f t="shared" si="2"/>
        <v>146</v>
      </c>
      <c r="AL24" s="234"/>
      <c r="AM24" s="218"/>
      <c r="AN24" s="196">
        <f t="shared" si="6"/>
        <v>146</v>
      </c>
      <c r="AO24" s="271">
        <f t="shared" si="3"/>
        <v>73</v>
      </c>
      <c r="AP24" s="273">
        <v>73</v>
      </c>
      <c r="AQ24" s="218"/>
      <c r="AR24" s="271">
        <f t="shared" si="7"/>
        <v>0</v>
      </c>
      <c r="AS24" s="208">
        <f>Q24</f>
        <v>73</v>
      </c>
      <c r="AT24" s="208">
        <f>R24</f>
        <v>0</v>
      </c>
      <c r="AU24" s="322"/>
      <c r="AV24" s="231">
        <f>U24</f>
        <v>73</v>
      </c>
      <c r="AW24" s="208">
        <f t="shared" si="17"/>
        <v>0</v>
      </c>
      <c r="AX24" s="208">
        <f t="shared" si="18"/>
        <v>0</v>
      </c>
      <c r="AY24" s="208">
        <f t="shared" si="19"/>
        <v>146</v>
      </c>
      <c r="AZ24" s="208">
        <f t="shared" si="20"/>
        <v>0</v>
      </c>
    </row>
    <row r="25" spans="2:52" s="274" customFormat="1" ht="15.75">
      <c r="B25" s="257"/>
      <c r="C25" s="352" t="s">
        <v>194</v>
      </c>
      <c r="D25" s="219">
        <v>267</v>
      </c>
      <c r="E25" s="219">
        <f t="shared" si="22"/>
        <v>304</v>
      </c>
      <c r="F25" s="219"/>
      <c r="G25" s="220"/>
      <c r="H25" s="221">
        <v>58</v>
      </c>
      <c r="I25" s="318">
        <v>55</v>
      </c>
      <c r="J25" s="319"/>
      <c r="K25" s="220"/>
      <c r="L25" s="261">
        <f t="shared" si="13"/>
        <v>5.53</v>
      </c>
      <c r="M25" s="262">
        <v>1</v>
      </c>
      <c r="N25" s="263">
        <v>0</v>
      </c>
      <c r="O25" s="264">
        <f t="shared" si="14"/>
        <v>55</v>
      </c>
      <c r="P25" s="265">
        <f t="shared" si="15"/>
        <v>0</v>
      </c>
      <c r="Q25" s="208">
        <f t="shared" si="9"/>
        <v>55</v>
      </c>
      <c r="R25" s="231">
        <f>'Shelter Plan Tarp New'!K17</f>
        <v>55</v>
      </c>
      <c r="S25" s="266">
        <v>55</v>
      </c>
      <c r="T25" s="231">
        <f t="shared" si="16"/>
        <v>110</v>
      </c>
      <c r="U25" s="208">
        <f t="shared" si="21"/>
        <v>55</v>
      </c>
      <c r="V25" s="320"/>
      <c r="W25" s="320"/>
      <c r="AC25" s="324">
        <f t="shared" si="0"/>
        <v>55</v>
      </c>
      <c r="AD25" s="231">
        <v>55</v>
      </c>
      <c r="AE25" s="218"/>
      <c r="AF25" s="270">
        <f t="shared" si="4"/>
        <v>0</v>
      </c>
      <c r="AG25" s="271">
        <f t="shared" si="1"/>
        <v>55</v>
      </c>
      <c r="AH25" s="321">
        <v>110</v>
      </c>
      <c r="AI25" s="218"/>
      <c r="AJ25" s="272">
        <f t="shared" si="5"/>
        <v>-55</v>
      </c>
      <c r="AK25" s="161">
        <f t="shared" si="2"/>
        <v>110</v>
      </c>
      <c r="AL25" s="234">
        <v>110</v>
      </c>
      <c r="AM25" s="218"/>
      <c r="AN25" s="196">
        <f t="shared" si="6"/>
        <v>0</v>
      </c>
      <c r="AO25" s="271">
        <f t="shared" si="3"/>
        <v>55</v>
      </c>
      <c r="AP25" s="273">
        <v>55</v>
      </c>
      <c r="AQ25" s="218"/>
      <c r="AR25" s="271">
        <f t="shared" si="7"/>
        <v>0</v>
      </c>
      <c r="AS25" s="208">
        <f>Q25</f>
        <v>55</v>
      </c>
      <c r="AT25" s="208">
        <f>AS25*2</f>
        <v>110</v>
      </c>
      <c r="AU25" s="322">
        <f>T25</f>
        <v>110</v>
      </c>
      <c r="AV25" s="231">
        <f>U25</f>
        <v>55</v>
      </c>
      <c r="AW25" s="208">
        <f t="shared" si="17"/>
        <v>0</v>
      </c>
      <c r="AX25" s="208">
        <f t="shared" si="18"/>
        <v>-55</v>
      </c>
      <c r="AY25" s="208">
        <f t="shared" si="19"/>
        <v>0</v>
      </c>
      <c r="AZ25" s="208">
        <f t="shared" si="20"/>
        <v>0</v>
      </c>
    </row>
    <row r="26" spans="2:52" s="274" customFormat="1" ht="15.75">
      <c r="B26" s="257"/>
      <c r="C26" s="352" t="s">
        <v>33</v>
      </c>
      <c r="D26" s="219">
        <v>1255</v>
      </c>
      <c r="E26" s="219">
        <f t="shared" si="22"/>
        <v>1427</v>
      </c>
      <c r="F26" s="219"/>
      <c r="G26" s="220"/>
      <c r="H26" s="221">
        <v>300</v>
      </c>
      <c r="I26" s="318">
        <v>299</v>
      </c>
      <c r="J26" s="319"/>
      <c r="K26" s="220"/>
      <c r="L26" s="261">
        <f t="shared" si="13"/>
        <v>4.7699999999999996</v>
      </c>
      <c r="M26" s="262">
        <v>1</v>
      </c>
      <c r="N26" s="263">
        <v>0</v>
      </c>
      <c r="O26" s="264">
        <f t="shared" si="14"/>
        <v>299</v>
      </c>
      <c r="P26" s="265">
        <f t="shared" si="15"/>
        <v>0</v>
      </c>
      <c r="Q26" s="208">
        <f t="shared" si="9"/>
        <v>299</v>
      </c>
      <c r="R26" s="231">
        <f>'Shelter Plan Tarp New'!K26</f>
        <v>285</v>
      </c>
      <c r="S26" s="339"/>
      <c r="T26" s="231">
        <f t="shared" si="16"/>
        <v>598</v>
      </c>
      <c r="U26" s="208">
        <f t="shared" si="21"/>
        <v>299</v>
      </c>
      <c r="V26" s="320"/>
      <c r="W26" s="320"/>
      <c r="AC26" s="268">
        <f t="shared" si="0"/>
        <v>299</v>
      </c>
      <c r="AD26" s="231">
        <v>300</v>
      </c>
      <c r="AE26" s="218"/>
      <c r="AF26" s="270">
        <f t="shared" si="4"/>
        <v>-1</v>
      </c>
      <c r="AG26" s="271">
        <f t="shared" si="1"/>
        <v>285</v>
      </c>
      <c r="AH26" s="321">
        <v>600</v>
      </c>
      <c r="AI26" s="218"/>
      <c r="AJ26" s="272">
        <f t="shared" si="5"/>
        <v>-315</v>
      </c>
      <c r="AK26" s="161">
        <f t="shared" si="2"/>
        <v>598</v>
      </c>
      <c r="AL26" s="234"/>
      <c r="AM26" s="218"/>
      <c r="AN26" s="196">
        <f t="shared" si="6"/>
        <v>598</v>
      </c>
      <c r="AO26" s="271">
        <f t="shared" si="3"/>
        <v>299</v>
      </c>
      <c r="AP26" s="273">
        <v>300</v>
      </c>
      <c r="AQ26" s="218"/>
      <c r="AR26" s="271">
        <f t="shared" si="7"/>
        <v>-1</v>
      </c>
      <c r="AS26" s="208">
        <v>150</v>
      </c>
      <c r="AT26" s="208">
        <f>AS26*2</f>
        <v>300</v>
      </c>
      <c r="AU26" s="322"/>
      <c r="AV26" s="231">
        <f>AS26</f>
        <v>150</v>
      </c>
      <c r="AW26" s="208">
        <f t="shared" si="17"/>
        <v>149</v>
      </c>
      <c r="AX26" s="208">
        <f t="shared" si="18"/>
        <v>-15</v>
      </c>
      <c r="AY26" s="208">
        <f t="shared" si="19"/>
        <v>598</v>
      </c>
      <c r="AZ26" s="208">
        <f t="shared" si="20"/>
        <v>149</v>
      </c>
    </row>
    <row r="27" spans="2:52" s="274" customFormat="1" ht="15.75">
      <c r="B27" s="257"/>
      <c r="C27" s="352" t="s">
        <v>29</v>
      </c>
      <c r="D27" s="219">
        <v>330</v>
      </c>
      <c r="E27" s="219">
        <f t="shared" si="22"/>
        <v>375</v>
      </c>
      <c r="F27" s="219"/>
      <c r="G27" s="220"/>
      <c r="H27" s="221">
        <v>62</v>
      </c>
      <c r="I27" s="318">
        <v>86</v>
      </c>
      <c r="J27" s="319"/>
      <c r="K27" s="220"/>
      <c r="L27" s="261">
        <f t="shared" si="13"/>
        <v>4.3600000000000003</v>
      </c>
      <c r="M27" s="262">
        <v>1</v>
      </c>
      <c r="N27" s="263">
        <v>0</v>
      </c>
      <c r="O27" s="264">
        <f t="shared" si="14"/>
        <v>86</v>
      </c>
      <c r="P27" s="265">
        <f t="shared" si="15"/>
        <v>0</v>
      </c>
      <c r="Q27" s="208">
        <f t="shared" si="9"/>
        <v>86</v>
      </c>
      <c r="R27" s="231">
        <f>'Shelter Plan Tarp New'!K27</f>
        <v>91</v>
      </c>
      <c r="S27" s="339"/>
      <c r="T27" s="231">
        <f t="shared" si="16"/>
        <v>172</v>
      </c>
      <c r="U27" s="208">
        <f t="shared" si="21"/>
        <v>86</v>
      </c>
      <c r="V27" s="320"/>
      <c r="W27" s="320"/>
      <c r="AC27" s="324">
        <f t="shared" si="0"/>
        <v>86</v>
      </c>
      <c r="AD27" s="231">
        <v>86</v>
      </c>
      <c r="AE27" s="218"/>
      <c r="AF27" s="270">
        <f t="shared" si="4"/>
        <v>0</v>
      </c>
      <c r="AG27" s="271">
        <f t="shared" si="1"/>
        <v>91</v>
      </c>
      <c r="AH27" s="321">
        <v>172</v>
      </c>
      <c r="AI27" s="218"/>
      <c r="AJ27" s="272">
        <f t="shared" si="5"/>
        <v>-81</v>
      </c>
      <c r="AK27" s="161">
        <f t="shared" si="2"/>
        <v>172</v>
      </c>
      <c r="AL27" s="234"/>
      <c r="AM27" s="218"/>
      <c r="AN27" s="196">
        <f t="shared" si="6"/>
        <v>172</v>
      </c>
      <c r="AO27" s="271">
        <f t="shared" si="3"/>
        <v>86</v>
      </c>
      <c r="AP27" s="273">
        <v>86</v>
      </c>
      <c r="AQ27" s="218"/>
      <c r="AR27" s="271">
        <f t="shared" si="7"/>
        <v>0</v>
      </c>
      <c r="AS27" s="208"/>
      <c r="AT27" s="208"/>
      <c r="AU27" s="322"/>
      <c r="AV27" s="231">
        <f t="shared" ref="AV27:AV32" si="23">AA27</f>
        <v>0</v>
      </c>
      <c r="AW27" s="208">
        <f t="shared" si="17"/>
        <v>86</v>
      </c>
      <c r="AX27" s="208">
        <f t="shared" si="18"/>
        <v>91</v>
      </c>
      <c r="AY27" s="208">
        <f t="shared" si="19"/>
        <v>172</v>
      </c>
      <c r="AZ27" s="208">
        <f t="shared" si="20"/>
        <v>86</v>
      </c>
    </row>
    <row r="28" spans="2:52" s="274" customFormat="1" ht="15.75">
      <c r="B28" s="257"/>
      <c r="C28" s="352" t="s">
        <v>30</v>
      </c>
      <c r="D28" s="219">
        <v>602</v>
      </c>
      <c r="E28" s="219">
        <f t="shared" si="22"/>
        <v>684</v>
      </c>
      <c r="F28" s="219"/>
      <c r="G28" s="220"/>
      <c r="H28" s="221">
        <v>115</v>
      </c>
      <c r="I28" s="318">
        <v>155</v>
      </c>
      <c r="J28" s="319"/>
      <c r="K28" s="220"/>
      <c r="L28" s="261">
        <f t="shared" si="13"/>
        <v>4.41</v>
      </c>
      <c r="M28" s="262">
        <v>1</v>
      </c>
      <c r="N28" s="263">
        <v>0</v>
      </c>
      <c r="O28" s="264">
        <f t="shared" si="14"/>
        <v>155</v>
      </c>
      <c r="P28" s="265">
        <f t="shared" si="15"/>
        <v>0</v>
      </c>
      <c r="Q28" s="208">
        <f t="shared" si="9"/>
        <v>155</v>
      </c>
      <c r="R28" s="231">
        <f>'Shelter Plan Tarp New'!K14</f>
        <v>155</v>
      </c>
      <c r="S28" s="266">
        <v>256</v>
      </c>
      <c r="T28" s="231">
        <f t="shared" si="16"/>
        <v>310</v>
      </c>
      <c r="U28" s="208">
        <f t="shared" si="21"/>
        <v>155</v>
      </c>
      <c r="V28" s="320"/>
      <c r="W28" s="320"/>
      <c r="AC28" s="268">
        <f t="shared" si="0"/>
        <v>155</v>
      </c>
      <c r="AD28" s="231">
        <v>115</v>
      </c>
      <c r="AE28" s="218"/>
      <c r="AF28" s="270">
        <f t="shared" si="4"/>
        <v>40</v>
      </c>
      <c r="AG28" s="271">
        <f t="shared" si="1"/>
        <v>155</v>
      </c>
      <c r="AH28" s="321">
        <v>230</v>
      </c>
      <c r="AI28" s="218"/>
      <c r="AJ28" s="272">
        <f t="shared" si="5"/>
        <v>-75</v>
      </c>
      <c r="AK28" s="161">
        <f t="shared" si="2"/>
        <v>310</v>
      </c>
      <c r="AL28" s="234"/>
      <c r="AM28" s="218"/>
      <c r="AN28" s="196">
        <f t="shared" si="6"/>
        <v>310</v>
      </c>
      <c r="AO28" s="271">
        <f t="shared" si="3"/>
        <v>155</v>
      </c>
      <c r="AP28" s="273">
        <v>115</v>
      </c>
      <c r="AQ28" s="218"/>
      <c r="AR28" s="271">
        <f t="shared" si="7"/>
        <v>40</v>
      </c>
      <c r="AS28" s="208"/>
      <c r="AT28" s="208"/>
      <c r="AU28" s="322"/>
      <c r="AV28" s="231">
        <f t="shared" si="23"/>
        <v>0</v>
      </c>
      <c r="AW28" s="208">
        <f t="shared" si="17"/>
        <v>155</v>
      </c>
      <c r="AX28" s="208">
        <f t="shared" si="18"/>
        <v>155</v>
      </c>
      <c r="AY28" s="208">
        <f t="shared" si="19"/>
        <v>310</v>
      </c>
      <c r="AZ28" s="208">
        <f t="shared" si="20"/>
        <v>155</v>
      </c>
    </row>
    <row r="29" spans="2:52" s="274" customFormat="1" ht="15.75">
      <c r="B29" s="257"/>
      <c r="C29" s="352" t="s">
        <v>31</v>
      </c>
      <c r="D29" s="219">
        <v>237</v>
      </c>
      <c r="E29" s="219">
        <f t="shared" si="22"/>
        <v>269</v>
      </c>
      <c r="F29" s="219"/>
      <c r="G29" s="220"/>
      <c r="H29" s="221">
        <v>48</v>
      </c>
      <c r="I29" s="318">
        <v>48</v>
      </c>
      <c r="J29" s="319"/>
      <c r="K29" s="220"/>
      <c r="L29" s="261">
        <f t="shared" si="13"/>
        <v>5.6</v>
      </c>
      <c r="M29" s="262">
        <v>1</v>
      </c>
      <c r="N29" s="263">
        <v>0</v>
      </c>
      <c r="O29" s="264">
        <f t="shared" si="14"/>
        <v>48</v>
      </c>
      <c r="P29" s="265">
        <f t="shared" si="15"/>
        <v>0</v>
      </c>
      <c r="Q29" s="208">
        <f t="shared" si="9"/>
        <v>48</v>
      </c>
      <c r="R29" s="231">
        <f>'Shelter Plan Tarp New'!K25</f>
        <v>48</v>
      </c>
      <c r="S29" s="339"/>
      <c r="T29" s="231">
        <f t="shared" si="16"/>
        <v>96</v>
      </c>
      <c r="U29" s="208">
        <f t="shared" si="21"/>
        <v>48</v>
      </c>
      <c r="V29" s="320"/>
      <c r="W29" s="320"/>
      <c r="AC29" s="324">
        <f t="shared" si="0"/>
        <v>48</v>
      </c>
      <c r="AD29" s="231">
        <v>48</v>
      </c>
      <c r="AE29" s="218"/>
      <c r="AF29" s="270">
        <f t="shared" si="4"/>
        <v>0</v>
      </c>
      <c r="AG29" s="271">
        <f t="shared" si="1"/>
        <v>48</v>
      </c>
      <c r="AH29" s="321">
        <v>96</v>
      </c>
      <c r="AI29" s="218"/>
      <c r="AJ29" s="272">
        <f t="shared" si="5"/>
        <v>-48</v>
      </c>
      <c r="AK29" s="161">
        <f t="shared" si="2"/>
        <v>96</v>
      </c>
      <c r="AL29" s="234"/>
      <c r="AM29" s="218"/>
      <c r="AN29" s="196">
        <f t="shared" si="6"/>
        <v>96</v>
      </c>
      <c r="AO29" s="271">
        <f t="shared" si="3"/>
        <v>48</v>
      </c>
      <c r="AP29" s="273">
        <v>48</v>
      </c>
      <c r="AQ29" s="218"/>
      <c r="AR29" s="271">
        <f t="shared" si="7"/>
        <v>0</v>
      </c>
      <c r="AS29" s="208"/>
      <c r="AT29" s="208"/>
      <c r="AU29" s="322"/>
      <c r="AV29" s="231">
        <f t="shared" si="23"/>
        <v>0</v>
      </c>
      <c r="AW29" s="208">
        <f t="shared" si="17"/>
        <v>48</v>
      </c>
      <c r="AX29" s="208">
        <f t="shared" si="18"/>
        <v>48</v>
      </c>
      <c r="AY29" s="208">
        <f t="shared" si="19"/>
        <v>96</v>
      </c>
      <c r="AZ29" s="208">
        <f t="shared" si="20"/>
        <v>48</v>
      </c>
    </row>
    <row r="30" spans="2:52" s="341" customFormat="1" ht="15.75">
      <c r="B30" s="325"/>
      <c r="C30" s="750" t="s">
        <v>195</v>
      </c>
      <c r="D30" s="327"/>
      <c r="E30" s="327"/>
      <c r="F30" s="327"/>
      <c r="G30" s="328"/>
      <c r="H30" s="329">
        <v>25</v>
      </c>
      <c r="I30" s="330">
        <v>28</v>
      </c>
      <c r="J30" s="331"/>
      <c r="K30" s="328"/>
      <c r="L30" s="332">
        <v>2.96</v>
      </c>
      <c r="M30" s="333">
        <v>0.5</v>
      </c>
      <c r="N30" s="334">
        <v>0.25</v>
      </c>
      <c r="O30" s="335">
        <f>I30*M30</f>
        <v>14</v>
      </c>
      <c r="P30" s="336">
        <f>I30*N30</f>
        <v>7</v>
      </c>
      <c r="Q30" s="337">
        <f>O30</f>
        <v>14</v>
      </c>
      <c r="R30" s="338">
        <f>'Shelter Plan Tarp New'!K16</f>
        <v>12</v>
      </c>
      <c r="S30" s="751">
        <v>20</v>
      </c>
      <c r="T30" s="338">
        <v>71</v>
      </c>
      <c r="U30" s="337">
        <f t="shared" si="21"/>
        <v>14</v>
      </c>
      <c r="V30" s="752"/>
      <c r="W30" s="752"/>
      <c r="AC30" s="753">
        <f t="shared" si="0"/>
        <v>14</v>
      </c>
      <c r="AD30" s="338">
        <v>20</v>
      </c>
      <c r="AE30" s="326"/>
      <c r="AF30" s="343">
        <f>AC30-AD30</f>
        <v>-6</v>
      </c>
      <c r="AG30" s="344">
        <f t="shared" si="1"/>
        <v>12</v>
      </c>
      <c r="AH30" s="345">
        <v>40</v>
      </c>
      <c r="AI30" s="326"/>
      <c r="AJ30" s="346">
        <f>AG30-AH30</f>
        <v>-28</v>
      </c>
      <c r="AK30" s="347">
        <f t="shared" si="2"/>
        <v>71</v>
      </c>
      <c r="AL30" s="348"/>
      <c r="AM30" s="326"/>
      <c r="AN30" s="349">
        <f>AK30-AL30</f>
        <v>71</v>
      </c>
      <c r="AO30" s="344">
        <f t="shared" si="3"/>
        <v>14</v>
      </c>
      <c r="AP30" s="350">
        <v>20</v>
      </c>
      <c r="AQ30" s="326"/>
      <c r="AR30" s="344">
        <f>AO30-AP30</f>
        <v>-6</v>
      </c>
      <c r="AS30" s="337"/>
      <c r="AT30" s="337"/>
      <c r="AU30" s="351"/>
      <c r="AV30" s="338">
        <f t="shared" si="23"/>
        <v>0</v>
      </c>
      <c r="AW30" s="337">
        <f t="shared" si="17"/>
        <v>14</v>
      </c>
      <c r="AX30" s="337">
        <f t="shared" si="18"/>
        <v>12</v>
      </c>
      <c r="AY30" s="337">
        <f t="shared" si="19"/>
        <v>71</v>
      </c>
      <c r="AZ30" s="337">
        <f t="shared" si="20"/>
        <v>14</v>
      </c>
    </row>
    <row r="31" spans="2:52" s="341" customFormat="1" ht="15.75">
      <c r="B31" s="325"/>
      <c r="C31" s="750" t="s">
        <v>196</v>
      </c>
      <c r="D31" s="327"/>
      <c r="E31" s="327"/>
      <c r="F31" s="327"/>
      <c r="G31" s="328"/>
      <c r="H31" s="329">
        <v>23</v>
      </c>
      <c r="I31" s="330">
        <v>26</v>
      </c>
      <c r="J31" s="331"/>
      <c r="K31" s="328"/>
      <c r="L31" s="332">
        <v>4.6100000000000003</v>
      </c>
      <c r="M31" s="333">
        <v>0.5</v>
      </c>
      <c r="N31" s="334">
        <v>0.25</v>
      </c>
      <c r="O31" s="335">
        <f>I31*M31</f>
        <v>13</v>
      </c>
      <c r="P31" s="336">
        <f>I31*N31</f>
        <v>7</v>
      </c>
      <c r="Q31" s="337">
        <f>O31</f>
        <v>13</v>
      </c>
      <c r="R31" s="338">
        <f>'Shelter Plan Tarp New'!K15</f>
        <v>19</v>
      </c>
      <c r="S31" s="751">
        <v>36</v>
      </c>
      <c r="T31" s="338">
        <v>65</v>
      </c>
      <c r="U31" s="337">
        <f t="shared" si="21"/>
        <v>13</v>
      </c>
      <c r="V31" s="752"/>
      <c r="W31" s="752"/>
      <c r="AC31" s="753">
        <f t="shared" si="0"/>
        <v>13</v>
      </c>
      <c r="AD31" s="338">
        <v>41</v>
      </c>
      <c r="AE31" s="326"/>
      <c r="AF31" s="343">
        <f>AC31-AD31</f>
        <v>-28</v>
      </c>
      <c r="AG31" s="344">
        <f t="shared" si="1"/>
        <v>19</v>
      </c>
      <c r="AH31" s="345">
        <v>82</v>
      </c>
      <c r="AI31" s="326"/>
      <c r="AJ31" s="346">
        <f>AG31-AH31</f>
        <v>-63</v>
      </c>
      <c r="AK31" s="347">
        <f t="shared" si="2"/>
        <v>65</v>
      </c>
      <c r="AL31" s="348"/>
      <c r="AM31" s="326"/>
      <c r="AN31" s="349">
        <f>AK31-AL31</f>
        <v>65</v>
      </c>
      <c r="AO31" s="344">
        <v>31</v>
      </c>
      <c r="AP31" s="350"/>
      <c r="AQ31" s="326"/>
      <c r="AR31" s="344">
        <f>AO31-AP31</f>
        <v>31</v>
      </c>
      <c r="AS31" s="337"/>
      <c r="AT31" s="337"/>
      <c r="AU31" s="351"/>
      <c r="AV31" s="338">
        <f t="shared" si="23"/>
        <v>0</v>
      </c>
      <c r="AW31" s="337">
        <f t="shared" si="17"/>
        <v>13</v>
      </c>
      <c r="AX31" s="337">
        <f t="shared" si="18"/>
        <v>19</v>
      </c>
      <c r="AY31" s="337">
        <f t="shared" si="19"/>
        <v>65</v>
      </c>
      <c r="AZ31" s="337">
        <f t="shared" si="20"/>
        <v>13</v>
      </c>
    </row>
    <row r="32" spans="2:52" s="274" customFormat="1" ht="15.75">
      <c r="B32" s="257"/>
      <c r="C32" s="352" t="s">
        <v>32</v>
      </c>
      <c r="D32" s="219">
        <v>387</v>
      </c>
      <c r="E32" s="219">
        <f>D32*(1+$H$47)</f>
        <v>440</v>
      </c>
      <c r="F32" s="219"/>
      <c r="G32" s="220"/>
      <c r="H32" s="221">
        <v>91</v>
      </c>
      <c r="I32" s="318">
        <v>83</v>
      </c>
      <c r="J32" s="319"/>
      <c r="K32" s="220"/>
      <c r="L32" s="261">
        <f t="shared" si="13"/>
        <v>5.3</v>
      </c>
      <c r="M32" s="262">
        <v>1</v>
      </c>
      <c r="N32" s="263">
        <v>0</v>
      </c>
      <c r="O32" s="264">
        <f t="shared" si="14"/>
        <v>83</v>
      </c>
      <c r="P32" s="265">
        <f t="shared" si="15"/>
        <v>0</v>
      </c>
      <c r="Q32" s="208">
        <f t="shared" si="9"/>
        <v>83</v>
      </c>
      <c r="R32" s="231">
        <f>'Shelter Plan Tarp New'!K24</f>
        <v>83</v>
      </c>
      <c r="S32" s="339"/>
      <c r="T32" s="231">
        <f>O32*2</f>
        <v>166</v>
      </c>
      <c r="U32" s="208">
        <f t="shared" si="21"/>
        <v>83</v>
      </c>
      <c r="V32" s="320"/>
      <c r="W32" s="320"/>
      <c r="AC32" s="268">
        <f t="shared" si="0"/>
        <v>83</v>
      </c>
      <c r="AD32" s="288">
        <v>91</v>
      </c>
      <c r="AE32" s="218"/>
      <c r="AF32" s="270">
        <f t="shared" si="4"/>
        <v>-8</v>
      </c>
      <c r="AG32" s="271">
        <f t="shared" si="1"/>
        <v>83</v>
      </c>
      <c r="AH32" s="355">
        <v>182</v>
      </c>
      <c r="AI32" s="218"/>
      <c r="AJ32" s="272">
        <f t="shared" si="5"/>
        <v>-99</v>
      </c>
      <c r="AK32" s="161">
        <f t="shared" si="2"/>
        <v>166</v>
      </c>
      <c r="AL32" s="234"/>
      <c r="AM32" s="218"/>
      <c r="AN32" s="196">
        <f t="shared" si="6"/>
        <v>166</v>
      </c>
      <c r="AO32" s="271">
        <f t="shared" ref="AO32:AO43" si="24">U32</f>
        <v>83</v>
      </c>
      <c r="AP32" s="273">
        <v>91</v>
      </c>
      <c r="AQ32" s="218"/>
      <c r="AR32" s="271">
        <f t="shared" si="7"/>
        <v>-8</v>
      </c>
      <c r="AS32" s="356"/>
      <c r="AT32" s="356"/>
      <c r="AU32" s="322"/>
      <c r="AV32" s="231">
        <f t="shared" si="23"/>
        <v>0</v>
      </c>
      <c r="AW32" s="208">
        <f t="shared" si="17"/>
        <v>83</v>
      </c>
      <c r="AX32" s="208">
        <f t="shared" si="18"/>
        <v>83</v>
      </c>
      <c r="AY32" s="208">
        <f t="shared" si="19"/>
        <v>166</v>
      </c>
      <c r="AZ32" s="208">
        <f t="shared" si="20"/>
        <v>83</v>
      </c>
    </row>
    <row r="33" spans="2:52">
      <c r="B33" s="1335" t="s">
        <v>197</v>
      </c>
      <c r="C33" s="1336"/>
      <c r="D33" s="357"/>
      <c r="E33" s="357"/>
      <c r="F33" s="357">
        <f>SUM(E34:E35)</f>
        <v>73127</v>
      </c>
      <c r="G33" s="172">
        <f>F33/$F$43</f>
        <v>0.46</v>
      </c>
      <c r="H33" s="358"/>
      <c r="I33" s="358"/>
      <c r="J33" s="358">
        <f>SUM(I34:I35)</f>
        <v>17453</v>
      </c>
      <c r="K33" s="175">
        <f>J33/$J$43</f>
        <v>0.52</v>
      </c>
      <c r="L33" s="359"/>
      <c r="M33" s="360"/>
      <c r="N33" s="361"/>
      <c r="O33" s="362"/>
      <c r="P33" s="363"/>
      <c r="Q33" s="364">
        <f>SUM(Q34:Q35)</f>
        <v>2072</v>
      </c>
      <c r="R33" s="365">
        <f>SUM(R34:R35)</f>
        <v>5270</v>
      </c>
      <c r="S33" s="365"/>
      <c r="T33" s="365">
        <f>SUM(T34:T35)</f>
        <v>4144</v>
      </c>
      <c r="U33" s="364">
        <f>SUM(U34:U35)</f>
        <v>2072</v>
      </c>
      <c r="V33" s="301"/>
      <c r="W33" s="301"/>
      <c r="X33" s="179"/>
      <c r="Y33" s="179"/>
      <c r="Z33" s="179"/>
      <c r="AA33" s="179"/>
      <c r="AB33" s="179"/>
      <c r="AC33" s="180">
        <f t="shared" si="0"/>
        <v>2072</v>
      </c>
      <c r="AD33" s="248">
        <f>SUM(AD34:AD35)</f>
        <v>1500</v>
      </c>
      <c r="AE33" s="182"/>
      <c r="AF33" s="183">
        <f t="shared" si="4"/>
        <v>572</v>
      </c>
      <c r="AG33" s="252">
        <f t="shared" si="1"/>
        <v>5270</v>
      </c>
      <c r="AH33" s="250">
        <f>SUM(AH34:AH35)</f>
        <v>2400</v>
      </c>
      <c r="AI33" s="182"/>
      <c r="AJ33" s="186">
        <f t="shared" si="5"/>
        <v>2870</v>
      </c>
      <c r="AK33" s="187">
        <f t="shared" si="2"/>
        <v>4144</v>
      </c>
      <c r="AL33" s="366">
        <v>0</v>
      </c>
      <c r="AM33" s="182"/>
      <c r="AN33" s="189">
        <f t="shared" si="6"/>
        <v>4144</v>
      </c>
      <c r="AO33" s="252">
        <f t="shared" si="24"/>
        <v>2072</v>
      </c>
      <c r="AP33" s="191">
        <f>SUM(AP34:AP35)</f>
        <v>500</v>
      </c>
      <c r="AQ33" s="182"/>
      <c r="AR33" s="253">
        <f t="shared" si="7"/>
        <v>1572</v>
      </c>
      <c r="AS33" s="254">
        <f t="shared" ref="AS33:AZ33" si="25">SUM(AS34:AS35)</f>
        <v>1500</v>
      </c>
      <c r="AT33" s="254">
        <f t="shared" si="25"/>
        <v>3000</v>
      </c>
      <c r="AU33" s="367">
        <f t="shared" si="25"/>
        <v>0</v>
      </c>
      <c r="AV33" s="367">
        <f t="shared" si="25"/>
        <v>1000</v>
      </c>
      <c r="AW33" s="256">
        <f t="shared" si="25"/>
        <v>572</v>
      </c>
      <c r="AX33" s="256">
        <f t="shared" si="25"/>
        <v>2270</v>
      </c>
      <c r="AY33" s="256">
        <f t="shared" si="25"/>
        <v>4144</v>
      </c>
      <c r="AZ33" s="256">
        <f t="shared" si="25"/>
        <v>1072</v>
      </c>
    </row>
    <row r="34" spans="2:52" s="274" customFormat="1" ht="15.75">
      <c r="B34" s="368"/>
      <c r="C34" s="369" t="s">
        <v>35</v>
      </c>
      <c r="D34" s="197">
        <v>43275</v>
      </c>
      <c r="E34" s="197">
        <f>D34*(1+$H$47)</f>
        <v>49199</v>
      </c>
      <c r="F34" s="197"/>
      <c r="G34" s="198"/>
      <c r="H34" s="199">
        <v>9054</v>
      </c>
      <c r="I34" s="199">
        <v>11822</v>
      </c>
      <c r="J34" s="199"/>
      <c r="K34" s="198"/>
      <c r="L34" s="200">
        <f>E34/I34</f>
        <v>4.16</v>
      </c>
      <c r="M34" s="370">
        <v>0.08</v>
      </c>
      <c r="N34" s="370">
        <v>0.08</v>
      </c>
      <c r="O34" s="203">
        <f>I34*M34</f>
        <v>946</v>
      </c>
      <c r="P34" s="203">
        <v>1650</v>
      </c>
      <c r="Q34" s="205">
        <f t="shared" si="9"/>
        <v>946</v>
      </c>
      <c r="R34" s="205">
        <f>'Shelter Plan Tarp New'!K19</f>
        <v>1892</v>
      </c>
      <c r="S34" s="266">
        <v>7350</v>
      </c>
      <c r="T34" s="205">
        <f>O34*2</f>
        <v>1892</v>
      </c>
      <c r="U34" s="371">
        <f>O34</f>
        <v>946</v>
      </c>
      <c r="V34" s="320" t="s">
        <v>198</v>
      </c>
      <c r="W34" s="320"/>
      <c r="AC34" s="268">
        <f t="shared" si="0"/>
        <v>946</v>
      </c>
      <c r="AD34" s="206">
        <v>1000</v>
      </c>
      <c r="AE34" s="218"/>
      <c r="AF34" s="270">
        <f t="shared" si="4"/>
        <v>-54</v>
      </c>
      <c r="AG34" s="271">
        <f t="shared" si="1"/>
        <v>1892</v>
      </c>
      <c r="AH34" s="315">
        <v>1400</v>
      </c>
      <c r="AI34" s="218"/>
      <c r="AJ34" s="272">
        <f t="shared" si="5"/>
        <v>492</v>
      </c>
      <c r="AK34" s="161">
        <f t="shared" si="2"/>
        <v>1892</v>
      </c>
      <c r="AL34" s="212">
        <v>0</v>
      </c>
      <c r="AM34" s="218"/>
      <c r="AN34" s="196">
        <f t="shared" si="6"/>
        <v>1892</v>
      </c>
      <c r="AO34" s="271">
        <f t="shared" si="24"/>
        <v>946</v>
      </c>
      <c r="AQ34" s="273">
        <v>1000</v>
      </c>
      <c r="AR34" s="271">
        <f>AO34-AQ34</f>
        <v>-54</v>
      </c>
      <c r="AS34" s="205">
        <f>500+500</f>
        <v>1000</v>
      </c>
      <c r="AT34" s="205">
        <f>AS34*2</f>
        <v>2000</v>
      </c>
      <c r="AU34" s="205">
        <f>AA34*2</f>
        <v>0</v>
      </c>
      <c r="AV34" s="372">
        <v>500</v>
      </c>
      <c r="AW34" s="208">
        <f>Q34-AS34</f>
        <v>-54</v>
      </c>
      <c r="AX34" s="208">
        <f>R34-AT34</f>
        <v>-108</v>
      </c>
      <c r="AY34" s="208">
        <f>T34-AU34</f>
        <v>1892</v>
      </c>
      <c r="AZ34" s="208">
        <f>U34-AV34</f>
        <v>446</v>
      </c>
    </row>
    <row r="35" spans="2:52" s="274" customFormat="1" ht="15.75">
      <c r="B35" s="373"/>
      <c r="C35" s="374" t="s">
        <v>199</v>
      </c>
      <c r="D35" s="277">
        <f>64322-D34</f>
        <v>21047</v>
      </c>
      <c r="E35" s="277">
        <f>D35*(1+$H$47)</f>
        <v>23928</v>
      </c>
      <c r="F35" s="277"/>
      <c r="G35" s="278"/>
      <c r="H35" s="280">
        <f>13186-H34</f>
        <v>4132</v>
      </c>
      <c r="I35" s="280">
        <v>5631</v>
      </c>
      <c r="J35" s="280"/>
      <c r="K35" s="278"/>
      <c r="L35" s="375">
        <f>E35/I35</f>
        <v>4.25</v>
      </c>
      <c r="M35" s="376">
        <v>0.2</v>
      </c>
      <c r="N35" s="376">
        <v>0.2</v>
      </c>
      <c r="O35" s="377">
        <f>I35*M35</f>
        <v>1126</v>
      </c>
      <c r="P35" s="377">
        <f>I35*N35</f>
        <v>1126</v>
      </c>
      <c r="Q35" s="356">
        <f t="shared" si="9"/>
        <v>1126</v>
      </c>
      <c r="R35" s="356">
        <f>(O35*2)+(P35*1)</f>
        <v>3378</v>
      </c>
      <c r="S35" s="1073">
        <f>'Shelter Plan Tarp New'!K20</f>
        <v>2668</v>
      </c>
      <c r="T35" s="356">
        <f>O35*2</f>
        <v>2252</v>
      </c>
      <c r="U35" s="378">
        <f>O35</f>
        <v>1126</v>
      </c>
      <c r="V35" s="320" t="s">
        <v>200</v>
      </c>
      <c r="W35" s="320"/>
      <c r="AC35" s="268">
        <f t="shared" si="0"/>
        <v>1126</v>
      </c>
      <c r="AD35" s="288">
        <v>500</v>
      </c>
      <c r="AE35" s="218"/>
      <c r="AF35" s="270">
        <f t="shared" si="4"/>
        <v>626</v>
      </c>
      <c r="AG35" s="271">
        <f t="shared" si="1"/>
        <v>3378</v>
      </c>
      <c r="AH35" s="355">
        <v>1000</v>
      </c>
      <c r="AI35" s="218"/>
      <c r="AJ35" s="272">
        <f t="shared" si="5"/>
        <v>2378</v>
      </c>
      <c r="AK35" s="161">
        <f t="shared" si="2"/>
        <v>2252</v>
      </c>
      <c r="AL35" s="379">
        <v>0</v>
      </c>
      <c r="AM35" s="218"/>
      <c r="AN35" s="196">
        <f t="shared" si="6"/>
        <v>2252</v>
      </c>
      <c r="AO35" s="271">
        <f t="shared" si="24"/>
        <v>1126</v>
      </c>
      <c r="AP35" s="273">
        <v>500</v>
      </c>
      <c r="AQ35" s="218"/>
      <c r="AR35" s="271">
        <f t="shared" si="7"/>
        <v>626</v>
      </c>
      <c r="AS35" s="356">
        <v>500</v>
      </c>
      <c r="AT35" s="356">
        <f>AS35*2</f>
        <v>1000</v>
      </c>
      <c r="AU35" s="356">
        <f>AA35*2</f>
        <v>0</v>
      </c>
      <c r="AV35" s="380">
        <f>AS35</f>
        <v>500</v>
      </c>
      <c r="AW35" s="208">
        <f>Q35-AS35</f>
        <v>626</v>
      </c>
      <c r="AX35" s="208">
        <f>R35-AT35</f>
        <v>2378</v>
      </c>
      <c r="AY35" s="208">
        <f>T35-AU35</f>
        <v>2252</v>
      </c>
      <c r="AZ35" s="208">
        <f>U35-AV35</f>
        <v>626</v>
      </c>
    </row>
    <row r="36" spans="2:52">
      <c r="B36" s="1327" t="s">
        <v>7</v>
      </c>
      <c r="C36" s="1328"/>
      <c r="D36" s="381"/>
      <c r="E36" s="381"/>
      <c r="F36" s="381">
        <f>SUM(E37:E41)</f>
        <v>36995</v>
      </c>
      <c r="G36" s="382">
        <f>F36/$F$43</f>
        <v>0.24</v>
      </c>
      <c r="H36" s="383"/>
      <c r="I36" s="383"/>
      <c r="J36" s="383">
        <f>SUM(I37:I41)</f>
        <v>6282</v>
      </c>
      <c r="K36" s="384">
        <f>J36/$J$43</f>
        <v>0.19</v>
      </c>
      <c r="L36" s="385"/>
      <c r="M36" s="385"/>
      <c r="N36" s="386"/>
      <c r="O36" s="387"/>
      <c r="P36" s="388"/>
      <c r="Q36" s="389">
        <f>SUM(Q37:Q39)</f>
        <v>3200</v>
      </c>
      <c r="R36" s="389">
        <f>SUM(R37:R39)</f>
        <v>5553</v>
      </c>
      <c r="S36" s="389"/>
      <c r="T36" s="389">
        <f>SUM(T37:T39)</f>
        <v>6400</v>
      </c>
      <c r="U36" s="389">
        <f>SUM(U37:U39)</f>
        <v>3200</v>
      </c>
      <c r="V36" s="301"/>
      <c r="W36" s="301"/>
      <c r="X36" s="179"/>
      <c r="Y36" s="179"/>
      <c r="Z36" s="179"/>
      <c r="AA36" s="179"/>
      <c r="AB36" s="179"/>
      <c r="AC36" s="247">
        <f t="shared" si="0"/>
        <v>3200</v>
      </c>
      <c r="AD36" s="390">
        <f>SUM(AD37:AD41)</f>
        <v>897</v>
      </c>
      <c r="AE36" s="182"/>
      <c r="AF36" s="183">
        <f t="shared" si="4"/>
        <v>2303</v>
      </c>
      <c r="AG36" s="252">
        <f t="shared" si="1"/>
        <v>5553</v>
      </c>
      <c r="AH36" s="391">
        <f>SUM(AH37:AH41)</f>
        <v>1796</v>
      </c>
      <c r="AI36" s="182"/>
      <c r="AJ36" s="186">
        <f t="shared" si="5"/>
        <v>3757</v>
      </c>
      <c r="AK36" s="187">
        <f t="shared" si="2"/>
        <v>6400</v>
      </c>
      <c r="AL36" s="392">
        <v>5300</v>
      </c>
      <c r="AM36" s="182"/>
      <c r="AN36" s="189">
        <f t="shared" si="6"/>
        <v>1100</v>
      </c>
      <c r="AO36" s="252">
        <f t="shared" si="24"/>
        <v>3200</v>
      </c>
      <c r="AP36" s="393">
        <f>SUM(AP37:AP42)</f>
        <v>500</v>
      </c>
      <c r="AQ36" s="394"/>
      <c r="AR36" s="253">
        <f t="shared" si="7"/>
        <v>2700</v>
      </c>
      <c r="AS36" s="395">
        <f>SUM(AS37:AS39)</f>
        <v>500</v>
      </c>
      <c r="AT36" s="395">
        <f>SUM(AT37:AT39)</f>
        <v>1000</v>
      </c>
      <c r="AU36" s="395">
        <f>SUM(AU37:AU39)</f>
        <v>5300</v>
      </c>
      <c r="AV36" s="396">
        <f>SUM(AV37:AV39)</f>
        <v>500</v>
      </c>
      <c r="AW36" s="256">
        <f>SUM(AW37:AW41)</f>
        <v>2700</v>
      </c>
      <c r="AX36" s="256">
        <f>SUM(AX37:AX41)</f>
        <v>4553</v>
      </c>
      <c r="AY36" s="256">
        <f>SUM(AY37:AY41)</f>
        <v>1100</v>
      </c>
      <c r="AZ36" s="256">
        <f>SUM(AZ37:AZ41)</f>
        <v>2700</v>
      </c>
    </row>
    <row r="37" spans="2:52" ht="15.75">
      <c r="B37" s="195"/>
      <c r="C37" s="196" t="s">
        <v>201</v>
      </c>
      <c r="D37" s="197">
        <v>1959</v>
      </c>
      <c r="E37" s="197">
        <f>D37*(1+$H$47)</f>
        <v>2227</v>
      </c>
      <c r="F37" s="197"/>
      <c r="G37" s="198"/>
      <c r="H37" s="397">
        <v>323</v>
      </c>
      <c r="I37" s="397">
        <v>405</v>
      </c>
      <c r="J37" s="397"/>
      <c r="K37" s="307"/>
      <c r="L37" s="308">
        <f>E37/I37</f>
        <v>5.5</v>
      </c>
      <c r="M37" s="309">
        <v>1</v>
      </c>
      <c r="N37" s="310">
        <v>0</v>
      </c>
      <c r="O37" s="311">
        <f>I37*M37</f>
        <v>405</v>
      </c>
      <c r="P37" s="312">
        <f>I37*N37</f>
        <v>0</v>
      </c>
      <c r="Q37" s="313">
        <f t="shared" si="9"/>
        <v>405</v>
      </c>
      <c r="R37" s="314">
        <f>'Shelter Plan Tarp New'!K31</f>
        <v>405</v>
      </c>
      <c r="S37" s="230">
        <v>500</v>
      </c>
      <c r="T37" s="231">
        <f>O37*2</f>
        <v>810</v>
      </c>
      <c r="U37" s="208">
        <f>O37</f>
        <v>405</v>
      </c>
      <c r="V37" s="209"/>
      <c r="W37" s="209"/>
      <c r="AC37" s="210">
        <f t="shared" si="0"/>
        <v>405</v>
      </c>
      <c r="AD37" s="206">
        <v>500</v>
      </c>
      <c r="AE37" s="119"/>
      <c r="AF37" s="131">
        <f t="shared" si="4"/>
        <v>-95</v>
      </c>
      <c r="AG37" s="260">
        <f t="shared" si="1"/>
        <v>405</v>
      </c>
      <c r="AH37" s="315">
        <v>1000</v>
      </c>
      <c r="AI37" s="119"/>
      <c r="AJ37" s="160">
        <f t="shared" si="5"/>
        <v>-595</v>
      </c>
      <c r="AK37" s="161">
        <f t="shared" si="2"/>
        <v>810</v>
      </c>
      <c r="AL37" s="234">
        <v>0</v>
      </c>
      <c r="AM37" s="119"/>
      <c r="AN37" s="158">
        <f t="shared" si="6"/>
        <v>810</v>
      </c>
      <c r="AO37" s="260">
        <f t="shared" si="24"/>
        <v>405</v>
      </c>
      <c r="AP37" s="398">
        <v>0</v>
      </c>
      <c r="AQ37" s="210"/>
      <c r="AR37" s="260">
        <f t="shared" si="7"/>
        <v>405</v>
      </c>
      <c r="AS37" s="215"/>
      <c r="AT37" s="214"/>
      <c r="AU37" s="316">
        <f>AS37*2</f>
        <v>0</v>
      </c>
      <c r="AV37" s="216">
        <f>AS37</f>
        <v>0</v>
      </c>
      <c r="AW37" s="317">
        <f t="shared" ref="AW37:AX41" si="26">Q37-AS37</f>
        <v>405</v>
      </c>
      <c r="AX37" s="317">
        <f t="shared" si="26"/>
        <v>405</v>
      </c>
      <c r="AY37" s="317">
        <f t="shared" ref="AY37:AZ41" si="27">T37-AU37</f>
        <v>810</v>
      </c>
      <c r="AZ37" s="317">
        <f t="shared" si="27"/>
        <v>405</v>
      </c>
    </row>
    <row r="38" spans="2:52" ht="15.75">
      <c r="B38" s="257"/>
      <c r="C38" s="218" t="s">
        <v>39</v>
      </c>
      <c r="D38" s="219">
        <v>341</v>
      </c>
      <c r="E38" s="219">
        <f>D38*(1+$H$47)</f>
        <v>388</v>
      </c>
      <c r="F38" s="219"/>
      <c r="G38" s="219"/>
      <c r="H38" s="399">
        <v>84</v>
      </c>
      <c r="I38" s="399">
        <v>54</v>
      </c>
      <c r="J38" s="399"/>
      <c r="K38" s="222"/>
      <c r="L38" s="223">
        <f>E38/I38</f>
        <v>7.19</v>
      </c>
      <c r="M38" s="224">
        <v>0.5</v>
      </c>
      <c r="N38" s="225">
        <v>0.25</v>
      </c>
      <c r="O38" s="226">
        <f>I38*M38</f>
        <v>27</v>
      </c>
      <c r="P38" s="227">
        <f>I38*N38</f>
        <v>14</v>
      </c>
      <c r="Q38" s="228">
        <f t="shared" si="9"/>
        <v>27</v>
      </c>
      <c r="R38" s="229">
        <f>'Shelter Plan Tarp New'!K30</f>
        <v>40</v>
      </c>
      <c r="S38" s="230">
        <v>100</v>
      </c>
      <c r="T38" s="231">
        <f>O38*2</f>
        <v>54</v>
      </c>
      <c r="U38" s="208">
        <f>O38</f>
        <v>27</v>
      </c>
      <c r="V38" s="121"/>
      <c r="W38" s="121"/>
      <c r="AC38" s="210">
        <f t="shared" si="0"/>
        <v>27</v>
      </c>
      <c r="AD38" s="231"/>
      <c r="AE38" s="119"/>
      <c r="AF38" s="131">
        <f t="shared" si="4"/>
        <v>27</v>
      </c>
      <c r="AG38" s="260">
        <f t="shared" si="1"/>
        <v>40</v>
      </c>
      <c r="AH38" s="321"/>
      <c r="AI38" s="119"/>
      <c r="AJ38" s="160">
        <f t="shared" si="5"/>
        <v>40</v>
      </c>
      <c r="AK38" s="161">
        <f t="shared" si="2"/>
        <v>54</v>
      </c>
      <c r="AL38" s="234">
        <v>0</v>
      </c>
      <c r="AM38" s="119"/>
      <c r="AN38" s="158">
        <f t="shared" si="6"/>
        <v>54</v>
      </c>
      <c r="AO38" s="260">
        <f t="shared" si="24"/>
        <v>27</v>
      </c>
      <c r="AP38" s="398">
        <v>0</v>
      </c>
      <c r="AQ38" s="210"/>
      <c r="AR38" s="260">
        <f t="shared" si="7"/>
        <v>27</v>
      </c>
      <c r="AS38" s="216"/>
      <c r="AT38" s="235"/>
      <c r="AU38" s="316">
        <f>AS38*2</f>
        <v>0</v>
      </c>
      <c r="AV38" s="216">
        <f>AS38</f>
        <v>0</v>
      </c>
      <c r="AW38" s="317">
        <f t="shared" si="26"/>
        <v>27</v>
      </c>
      <c r="AX38" s="317">
        <f t="shared" si="26"/>
        <v>40</v>
      </c>
      <c r="AY38" s="317">
        <f t="shared" si="27"/>
        <v>54</v>
      </c>
      <c r="AZ38" s="317">
        <f t="shared" si="27"/>
        <v>27</v>
      </c>
    </row>
    <row r="39" spans="2:52" ht="15.75">
      <c r="B39" s="257"/>
      <c r="C39" s="218" t="s">
        <v>37</v>
      </c>
      <c r="D39" s="219">
        <v>28799</v>
      </c>
      <c r="E39" s="219">
        <f>D39*(1+$H$47)</f>
        <v>32742</v>
      </c>
      <c r="F39" s="219"/>
      <c r="G39" s="219"/>
      <c r="H39" s="399">
        <v>5153</v>
      </c>
      <c r="I39" s="399">
        <v>5535</v>
      </c>
      <c r="J39" s="399"/>
      <c r="K39" s="222"/>
      <c r="L39" s="223">
        <f>E39/I39</f>
        <v>5.92</v>
      </c>
      <c r="M39" s="400">
        <v>0.5</v>
      </c>
      <c r="N39" s="225">
        <v>0.25</v>
      </c>
      <c r="O39" s="226">
        <f>I39*M39</f>
        <v>2768</v>
      </c>
      <c r="P39" s="227">
        <f>I39*N39</f>
        <v>1384</v>
      </c>
      <c r="Q39" s="228">
        <f t="shared" si="9"/>
        <v>2768</v>
      </c>
      <c r="R39" s="229">
        <f>'Shelter Plan Tarp New'!K33</f>
        <v>5108</v>
      </c>
      <c r="S39" s="230">
        <v>6591</v>
      </c>
      <c r="T39" s="231">
        <f>O39*2</f>
        <v>5536</v>
      </c>
      <c r="U39" s="208">
        <f>O39</f>
        <v>2768</v>
      </c>
      <c r="V39" s="121" t="s">
        <v>202</v>
      </c>
      <c r="W39" s="121"/>
      <c r="AC39" s="259">
        <f t="shared" si="0"/>
        <v>2768</v>
      </c>
      <c r="AD39" s="231">
        <v>397</v>
      </c>
      <c r="AE39" s="119"/>
      <c r="AF39" s="131">
        <f t="shared" si="4"/>
        <v>2371</v>
      </c>
      <c r="AG39" s="260">
        <f t="shared" si="1"/>
        <v>5108</v>
      </c>
      <c r="AH39" s="321">
        <v>796</v>
      </c>
      <c r="AI39" s="119"/>
      <c r="AJ39" s="160">
        <f t="shared" si="5"/>
        <v>4312</v>
      </c>
      <c r="AK39" s="161">
        <f t="shared" si="2"/>
        <v>5536</v>
      </c>
      <c r="AL39" s="234">
        <v>5300</v>
      </c>
      <c r="AM39" s="119"/>
      <c r="AN39" s="158">
        <f t="shared" si="6"/>
        <v>236</v>
      </c>
      <c r="AO39" s="260">
        <f t="shared" si="24"/>
        <v>2768</v>
      </c>
      <c r="AP39" s="398">
        <v>500</v>
      </c>
      <c r="AQ39" s="210"/>
      <c r="AR39" s="260">
        <f t="shared" si="7"/>
        <v>2268</v>
      </c>
      <c r="AS39" s="216">
        <v>500</v>
      </c>
      <c r="AT39" s="235">
        <f>AS39*2</f>
        <v>1000</v>
      </c>
      <c r="AU39" s="316">
        <f>AT49-AU38-AU37</f>
        <v>5300</v>
      </c>
      <c r="AV39" s="216">
        <v>500</v>
      </c>
      <c r="AW39" s="317">
        <f t="shared" si="26"/>
        <v>2268</v>
      </c>
      <c r="AX39" s="317">
        <f t="shared" si="26"/>
        <v>4108</v>
      </c>
      <c r="AY39" s="317">
        <f t="shared" si="27"/>
        <v>236</v>
      </c>
      <c r="AZ39" s="317">
        <f t="shared" si="27"/>
        <v>2268</v>
      </c>
    </row>
    <row r="40" spans="2:52" ht="15.75">
      <c r="B40" s="257"/>
      <c r="C40" s="218" t="s">
        <v>40</v>
      </c>
      <c r="D40" s="219">
        <v>526</v>
      </c>
      <c r="E40" s="219">
        <f>D40*(1+$H$47)</f>
        <v>598</v>
      </c>
      <c r="F40" s="219"/>
      <c r="G40" s="219"/>
      <c r="H40" s="399">
        <v>107</v>
      </c>
      <c r="I40" s="399">
        <v>112</v>
      </c>
      <c r="J40" s="399"/>
      <c r="K40" s="222"/>
      <c r="L40" s="223">
        <f>E40/I40</f>
        <v>5.34</v>
      </c>
      <c r="M40" s="224">
        <v>0</v>
      </c>
      <c r="N40" s="225">
        <v>0</v>
      </c>
      <c r="O40" s="226">
        <f>I40*M40</f>
        <v>0</v>
      </c>
      <c r="P40" s="227">
        <f>I40*N40</f>
        <v>0</v>
      </c>
      <c r="Q40" s="228">
        <f t="shared" si="9"/>
        <v>0</v>
      </c>
      <c r="R40" s="229">
        <f>'Shelter Plan Tarp New'!K32</f>
        <v>0</v>
      </c>
      <c r="S40" s="339"/>
      <c r="T40" s="229">
        <f>I40*M40*5</f>
        <v>0</v>
      </c>
      <c r="U40" s="228">
        <f>I40*M40</f>
        <v>0</v>
      </c>
      <c r="V40" s="121" t="s">
        <v>203</v>
      </c>
      <c r="W40" s="121"/>
      <c r="AC40" s="210">
        <f t="shared" si="0"/>
        <v>0</v>
      </c>
      <c r="AD40" s="231">
        <f>X40</f>
        <v>0</v>
      </c>
      <c r="AE40" s="119"/>
      <c r="AF40" s="131">
        <f t="shared" si="4"/>
        <v>0</v>
      </c>
      <c r="AG40" s="260">
        <f t="shared" si="1"/>
        <v>0</v>
      </c>
      <c r="AH40" s="321">
        <v>0</v>
      </c>
      <c r="AI40" s="119"/>
      <c r="AJ40" s="160">
        <f t="shared" si="5"/>
        <v>0</v>
      </c>
      <c r="AK40" s="161">
        <f t="shared" si="2"/>
        <v>0</v>
      </c>
      <c r="AL40" s="234">
        <v>0</v>
      </c>
      <c r="AM40" s="119"/>
      <c r="AN40" s="158">
        <f t="shared" si="6"/>
        <v>0</v>
      </c>
      <c r="AO40" s="260">
        <f t="shared" si="24"/>
        <v>0</v>
      </c>
      <c r="AP40" s="398">
        <v>0</v>
      </c>
      <c r="AQ40" s="210"/>
      <c r="AR40" s="260">
        <f t="shared" si="7"/>
        <v>0</v>
      </c>
      <c r="AS40" s="216">
        <f>AA40</f>
        <v>0</v>
      </c>
      <c r="AT40" s="235">
        <f>(AA40*2)+(AB40*1)</f>
        <v>0</v>
      </c>
      <c r="AU40" s="316">
        <f>U40*Y40*5</f>
        <v>0</v>
      </c>
      <c r="AV40" s="216">
        <f>U40*Y40</f>
        <v>0</v>
      </c>
      <c r="AW40" s="317">
        <f t="shared" si="26"/>
        <v>0</v>
      </c>
      <c r="AX40" s="317">
        <f t="shared" si="26"/>
        <v>0</v>
      </c>
      <c r="AY40" s="317">
        <f t="shared" si="27"/>
        <v>0</v>
      </c>
      <c r="AZ40" s="317">
        <f t="shared" si="27"/>
        <v>0</v>
      </c>
    </row>
    <row r="41" spans="2:52" ht="15.75">
      <c r="B41" s="275"/>
      <c r="C41" s="276" t="s">
        <v>41</v>
      </c>
      <c r="D41" s="277">
        <v>915</v>
      </c>
      <c r="E41" s="277">
        <f>D41*(1+$H$47)</f>
        <v>1040</v>
      </c>
      <c r="F41" s="277"/>
      <c r="G41" s="277"/>
      <c r="H41" s="279">
        <v>186</v>
      </c>
      <c r="I41" s="279">
        <v>176</v>
      </c>
      <c r="J41" s="279"/>
      <c r="K41" s="281"/>
      <c r="L41" s="282">
        <f>E41/I41</f>
        <v>5.91</v>
      </c>
      <c r="M41" s="401">
        <v>0</v>
      </c>
      <c r="N41" s="283">
        <v>0</v>
      </c>
      <c r="O41" s="284">
        <f>I41*M41</f>
        <v>0</v>
      </c>
      <c r="P41" s="285">
        <f>I41*N41</f>
        <v>0</v>
      </c>
      <c r="Q41" s="286">
        <f t="shared" si="9"/>
        <v>0</v>
      </c>
      <c r="R41" s="287">
        <f>'Shelter Plan Tarp New'!K29</f>
        <v>0</v>
      </c>
      <c r="S41" s="258">
        <v>199</v>
      </c>
      <c r="T41" s="287">
        <f>I41*M41*5</f>
        <v>0</v>
      </c>
      <c r="U41" s="286">
        <f>I41*M41</f>
        <v>0</v>
      </c>
      <c r="V41" s="121" t="s">
        <v>204</v>
      </c>
      <c r="W41" s="121"/>
      <c r="AC41" s="210">
        <f t="shared" si="0"/>
        <v>0</v>
      </c>
      <c r="AD41" s="288">
        <f>X41</f>
        <v>0</v>
      </c>
      <c r="AE41" s="119"/>
      <c r="AF41" s="131">
        <f t="shared" si="4"/>
        <v>0</v>
      </c>
      <c r="AG41" s="260">
        <f t="shared" si="1"/>
        <v>0</v>
      </c>
      <c r="AH41" s="355">
        <v>0</v>
      </c>
      <c r="AI41" s="119"/>
      <c r="AJ41" s="160">
        <f t="shared" si="5"/>
        <v>0</v>
      </c>
      <c r="AK41" s="161">
        <f t="shared" si="2"/>
        <v>0</v>
      </c>
      <c r="AL41" s="379">
        <v>0</v>
      </c>
      <c r="AM41" s="119"/>
      <c r="AN41" s="158">
        <f t="shared" si="6"/>
        <v>0</v>
      </c>
      <c r="AO41" s="260">
        <f t="shared" si="24"/>
        <v>0</v>
      </c>
      <c r="AP41" s="398">
        <v>0</v>
      </c>
      <c r="AQ41" s="210"/>
      <c r="AR41" s="260">
        <f t="shared" si="7"/>
        <v>0</v>
      </c>
      <c r="AS41" s="291">
        <f>AA41</f>
        <v>0</v>
      </c>
      <c r="AT41" s="290">
        <f>(AA41*2)+(AB41*1)</f>
        <v>0</v>
      </c>
      <c r="AU41" s="402">
        <f>U41*Y41*5</f>
        <v>0</v>
      </c>
      <c r="AV41" s="291">
        <f>U41*Y41</f>
        <v>0</v>
      </c>
      <c r="AW41" s="317">
        <f t="shared" si="26"/>
        <v>0</v>
      </c>
      <c r="AX41" s="317">
        <f t="shared" si="26"/>
        <v>0</v>
      </c>
      <c r="AY41" s="317">
        <f t="shared" si="27"/>
        <v>0</v>
      </c>
      <c r="AZ41" s="317">
        <f t="shared" si="27"/>
        <v>0</v>
      </c>
    </row>
    <row r="42" spans="2:52">
      <c r="B42" s="257"/>
      <c r="C42" s="218"/>
      <c r="D42" s="320"/>
      <c r="E42" s="320"/>
      <c r="F42" s="320"/>
      <c r="G42" s="403"/>
      <c r="H42" s="320"/>
      <c r="I42" s="320"/>
      <c r="J42" s="320"/>
      <c r="K42" s="320"/>
      <c r="L42" s="218"/>
      <c r="M42" s="218"/>
      <c r="N42" s="218"/>
      <c r="O42" s="218"/>
      <c r="P42" s="320"/>
      <c r="Q42" s="218"/>
      <c r="R42" s="404"/>
      <c r="S42" s="404"/>
      <c r="T42" s="218"/>
      <c r="U42" s="403"/>
      <c r="V42" s="121"/>
      <c r="W42" s="121"/>
      <c r="AC42" s="210">
        <f t="shared" si="0"/>
        <v>0</v>
      </c>
      <c r="AD42" s="324"/>
      <c r="AE42" s="119"/>
      <c r="AF42" s="131">
        <f t="shared" si="4"/>
        <v>0</v>
      </c>
      <c r="AG42" s="260">
        <f t="shared" si="1"/>
        <v>0</v>
      </c>
      <c r="AH42" s="321"/>
      <c r="AI42" s="119"/>
      <c r="AJ42" s="160">
        <f t="shared" si="5"/>
        <v>0</v>
      </c>
      <c r="AK42" s="161">
        <f t="shared" si="2"/>
        <v>0</v>
      </c>
      <c r="AL42" s="273"/>
      <c r="AM42" s="119"/>
      <c r="AN42" s="158">
        <f t="shared" si="6"/>
        <v>0</v>
      </c>
      <c r="AO42" s="260">
        <f t="shared" si="24"/>
        <v>0</v>
      </c>
      <c r="AP42" s="213"/>
      <c r="AQ42" s="119"/>
      <c r="AR42" s="260">
        <f t="shared" si="7"/>
        <v>0</v>
      </c>
      <c r="AS42" s="405"/>
      <c r="AT42" s="406"/>
      <c r="AU42" s="405"/>
      <c r="AV42" s="136"/>
      <c r="AW42" s="407"/>
      <c r="AX42" s="408"/>
      <c r="AY42" s="407"/>
      <c r="AZ42" s="407"/>
    </row>
    <row r="43" spans="2:52">
      <c r="B43" s="182" t="s">
        <v>205</v>
      </c>
      <c r="C43" s="182"/>
      <c r="D43" s="409">
        <f>SUM(D12:D41)</f>
        <v>138443</v>
      </c>
      <c r="E43" s="409">
        <f>SUM(E12:E41)</f>
        <v>157397</v>
      </c>
      <c r="F43" s="409">
        <f>SUM(F11:F41)</f>
        <v>157397</v>
      </c>
      <c r="G43" s="410">
        <f>SUM(G11:G41)</f>
        <v>1</v>
      </c>
      <c r="H43" s="409">
        <f>SUM(H12:H41)</f>
        <v>28002</v>
      </c>
      <c r="I43" s="409">
        <f>SUM(I10:I41)</f>
        <v>33399</v>
      </c>
      <c r="J43" s="409">
        <f>SUM(J11:J41)</f>
        <v>33287</v>
      </c>
      <c r="K43" s="410">
        <f>SUM(K11:K41)</f>
        <v>1</v>
      </c>
      <c r="L43" s="411">
        <f>E43/I43</f>
        <v>4.71</v>
      </c>
      <c r="M43" s="241"/>
      <c r="N43" s="241"/>
      <c r="O43" s="412">
        <f>SUM(O12:O42)</f>
        <v>8149</v>
      </c>
      <c r="P43" s="413">
        <f>SUM(P12:P42)</f>
        <v>4860</v>
      </c>
      <c r="Q43" s="245">
        <f>Q36+Q33+Q18+Q14+Q11</f>
        <v>8149</v>
      </c>
      <c r="R43" s="245">
        <f>R36+R33+R18+R14+R11</f>
        <v>14287</v>
      </c>
      <c r="S43" s="245"/>
      <c r="T43" s="245">
        <f>T36+T33+T18+T14+T11</f>
        <v>16380</v>
      </c>
      <c r="U43" s="245">
        <f>U36+U33+U18+U14+U11</f>
        <v>8149</v>
      </c>
      <c r="V43" s="414"/>
      <c r="W43" s="414"/>
      <c r="X43" s="179"/>
      <c r="Y43" s="179"/>
      <c r="Z43" s="179"/>
      <c r="AA43" s="179"/>
      <c r="AB43" s="179"/>
      <c r="AC43" s="180">
        <f t="shared" si="0"/>
        <v>8149</v>
      </c>
      <c r="AD43" s="248">
        <f>AD36+AD33+AD18+AD14+AD11</f>
        <v>3787</v>
      </c>
      <c r="AE43" s="415">
        <f>Q50</f>
        <v>4700</v>
      </c>
      <c r="AF43" s="416">
        <f>AC43-AD43-AE43</f>
        <v>-338</v>
      </c>
      <c r="AG43" s="412">
        <f t="shared" si="1"/>
        <v>14287</v>
      </c>
      <c r="AH43" s="303">
        <f>AH36+AH33+AH18+AH14+AH11</f>
        <v>7439</v>
      </c>
      <c r="AI43" s="182"/>
      <c r="AJ43" s="417">
        <f>R53</f>
        <v>348</v>
      </c>
      <c r="AK43" s="182">
        <f t="shared" si="2"/>
        <v>16380</v>
      </c>
      <c r="AL43" s="251">
        <f>SUM(AL36+AL33+AL18+AL14+AL11)</f>
        <v>5654</v>
      </c>
      <c r="AM43" s="182"/>
      <c r="AN43" s="184">
        <f t="shared" si="6"/>
        <v>10726</v>
      </c>
      <c r="AO43" s="412">
        <f t="shared" si="24"/>
        <v>8149</v>
      </c>
      <c r="AP43" s="303">
        <f>SUM(AP36+AP33+AP18+AP14+AP11)</f>
        <v>2545</v>
      </c>
      <c r="AQ43" s="182"/>
      <c r="AR43" s="252">
        <f t="shared" si="7"/>
        <v>5604</v>
      </c>
      <c r="AS43" s="254">
        <f t="shared" ref="AS43:AZ43" si="28">AS36+AS33+AS18+AS14+AS11</f>
        <v>3013</v>
      </c>
      <c r="AT43" s="254">
        <f t="shared" si="28"/>
        <v>5880</v>
      </c>
      <c r="AU43" s="254">
        <f t="shared" si="28"/>
        <v>5654</v>
      </c>
      <c r="AV43" s="255">
        <f t="shared" si="28"/>
        <v>2513</v>
      </c>
      <c r="AW43" s="255">
        <f t="shared" si="28"/>
        <v>5136</v>
      </c>
      <c r="AX43" s="255">
        <f t="shared" si="28"/>
        <v>8407</v>
      </c>
      <c r="AY43" s="255">
        <f t="shared" si="28"/>
        <v>10726</v>
      </c>
      <c r="AZ43" s="254">
        <f t="shared" si="28"/>
        <v>5636</v>
      </c>
    </row>
    <row r="44" spans="2:52">
      <c r="B44" s="418"/>
      <c r="C44" s="301"/>
      <c r="D44" s="419"/>
      <c r="E44" s="419"/>
      <c r="F44" s="419"/>
      <c r="G44" s="420"/>
      <c r="H44" s="419"/>
      <c r="I44" s="419"/>
      <c r="J44" s="419"/>
      <c r="K44" s="420"/>
      <c r="L44" s="421"/>
      <c r="M44" s="422"/>
      <c r="N44" s="422"/>
      <c r="O44" s="423"/>
      <c r="P44" s="423"/>
      <c r="Q44" s="300"/>
      <c r="R44" s="300"/>
      <c r="S44" s="300"/>
      <c r="T44" s="424"/>
      <c r="U44" s="414"/>
      <c r="V44" s="414"/>
      <c r="W44" s="179"/>
      <c r="X44" s="179"/>
      <c r="Y44" s="179"/>
      <c r="Z44" s="179"/>
      <c r="AA44" s="179"/>
      <c r="AB44" s="301"/>
      <c r="AC44" s="425"/>
      <c r="AD44" s="419"/>
      <c r="AE44" s="419"/>
      <c r="AF44" s="423"/>
      <c r="AG44" s="426"/>
      <c r="AH44" s="301"/>
      <c r="AI44" s="301"/>
      <c r="AJ44" s="301"/>
      <c r="AK44" s="427"/>
      <c r="AL44" s="301"/>
      <c r="AM44" s="301"/>
      <c r="AN44" s="423"/>
      <c r="AO44" s="426"/>
      <c r="AP44" s="301"/>
      <c r="AQ44" s="423"/>
      <c r="AR44" s="428"/>
      <c r="AS44" s="428"/>
      <c r="AT44" s="428"/>
      <c r="AU44" s="429"/>
      <c r="AV44" s="430"/>
      <c r="AW44" s="430"/>
      <c r="AX44" s="430"/>
      <c r="AY44" s="428"/>
    </row>
    <row r="45" spans="2:52">
      <c r="B45" s="418"/>
      <c r="C45" s="301"/>
      <c r="D45" s="419"/>
      <c r="E45" s="419"/>
      <c r="F45" s="419"/>
      <c r="G45" s="420"/>
      <c r="H45" s="419"/>
      <c r="I45" s="419"/>
      <c r="J45" s="419"/>
      <c r="K45" s="420"/>
      <c r="L45" s="421"/>
      <c r="M45" s="422"/>
      <c r="N45" s="422"/>
      <c r="O45" s="423"/>
      <c r="P45" s="423"/>
      <c r="Q45" s="300"/>
      <c r="R45" s="300"/>
      <c r="S45" s="300"/>
      <c r="T45" s="424"/>
      <c r="U45" s="414"/>
      <c r="V45" s="414"/>
      <c r="W45" s="179"/>
      <c r="X45" s="179"/>
      <c r="Y45" s="179"/>
      <c r="Z45" s="179"/>
      <c r="AA45" s="179"/>
      <c r="AB45" s="419"/>
      <c r="AC45" s="425"/>
      <c r="AD45" s="419"/>
      <c r="AE45" s="419"/>
      <c r="AF45" s="423"/>
      <c r="AG45" s="426"/>
      <c r="AH45" s="301"/>
      <c r="AI45" s="301"/>
      <c r="AJ45" s="301"/>
      <c r="AK45" s="427"/>
      <c r="AL45" s="301"/>
      <c r="AM45" s="301"/>
      <c r="AN45" s="423"/>
      <c r="AO45" s="426"/>
      <c r="AP45" s="301"/>
      <c r="AQ45" s="423"/>
      <c r="AR45" s="428"/>
      <c r="AS45" s="428"/>
      <c r="AT45" s="428"/>
      <c r="AU45" s="429"/>
      <c r="AV45" s="430"/>
      <c r="AW45" s="430"/>
      <c r="AX45" s="430"/>
      <c r="AY45" s="428"/>
    </row>
    <row r="46" spans="2:52">
      <c r="B46" s="210"/>
      <c r="C46" s="121"/>
      <c r="D46" s="121"/>
      <c r="E46" s="121"/>
      <c r="F46" s="121"/>
      <c r="G46" s="121"/>
      <c r="H46" s="121"/>
      <c r="I46" s="121"/>
      <c r="J46" s="121"/>
      <c r="K46" s="121"/>
      <c r="L46" s="133"/>
      <c r="M46" s="121"/>
      <c r="N46" s="121"/>
      <c r="O46" s="121"/>
      <c r="P46" s="121"/>
      <c r="Q46" s="119"/>
      <c r="R46" s="119"/>
      <c r="S46" s="119"/>
      <c r="T46" s="133"/>
      <c r="U46" s="121"/>
      <c r="V46" s="121"/>
      <c r="AR46" s="405"/>
      <c r="AS46" s="405"/>
      <c r="AT46" s="405"/>
      <c r="AU46" s="136"/>
      <c r="AV46" s="431"/>
      <c r="AW46" s="431"/>
      <c r="AX46" s="431"/>
      <c r="AY46" s="431"/>
    </row>
    <row r="47" spans="2:52" ht="30">
      <c r="B47" s="432" t="s">
        <v>206</v>
      </c>
      <c r="C47" s="433"/>
      <c r="D47" s="433"/>
      <c r="E47" s="433"/>
      <c r="F47" s="433"/>
      <c r="G47" s="433"/>
      <c r="H47" s="434">
        <v>0.13689999999999999</v>
      </c>
      <c r="I47" s="434"/>
      <c r="J47" s="435"/>
      <c r="K47" s="433"/>
      <c r="L47" s="436"/>
      <c r="M47" s="121"/>
      <c r="N47" s="121"/>
      <c r="O47" s="121">
        <v>15000</v>
      </c>
      <c r="P47" s="121"/>
      <c r="Q47" s="437" t="s">
        <v>124</v>
      </c>
      <c r="R47" s="438" t="s">
        <v>118</v>
      </c>
      <c r="S47" s="438" t="s">
        <v>86</v>
      </c>
      <c r="T47" s="439" t="s">
        <v>82</v>
      </c>
      <c r="U47" s="121"/>
      <c r="V47" s="121"/>
      <c r="AR47" s="440" t="s">
        <v>124</v>
      </c>
      <c r="AS47" s="441" t="s">
        <v>118</v>
      </c>
      <c r="AT47" s="441" t="s">
        <v>86</v>
      </c>
      <c r="AU47" s="442" t="s">
        <v>82</v>
      </c>
      <c r="AV47" s="443" t="s">
        <v>124</v>
      </c>
      <c r="AW47" s="444" t="s">
        <v>118</v>
      </c>
      <c r="AX47" s="444" t="s">
        <v>86</v>
      </c>
      <c r="AY47" s="445" t="s">
        <v>82</v>
      </c>
    </row>
    <row r="48" spans="2:52">
      <c r="N48" s="123" t="s">
        <v>207</v>
      </c>
      <c r="Q48" s="121"/>
      <c r="R48" s="121"/>
      <c r="S48" s="121"/>
      <c r="T48" s="121"/>
      <c r="U48" s="121"/>
      <c r="V48" s="121"/>
      <c r="AR48" s="121"/>
      <c r="AS48" s="121"/>
      <c r="AT48" s="121"/>
      <c r="AU48" s="121"/>
      <c r="AV48" s="121"/>
      <c r="AW48" s="121"/>
      <c r="AX48" s="121"/>
      <c r="AY48" s="121"/>
    </row>
    <row r="49" spans="10:51" ht="15.75">
      <c r="N49" s="120" t="s">
        <v>208</v>
      </c>
      <c r="Q49" s="446">
        <f>AD43</f>
        <v>3787</v>
      </c>
      <c r="R49" s="446">
        <f>AH43</f>
        <v>7439</v>
      </c>
      <c r="S49" s="446">
        <f>AL43</f>
        <v>5654</v>
      </c>
      <c r="T49" s="447">
        <f>AP43</f>
        <v>2545</v>
      </c>
      <c r="U49" s="448" t="s">
        <v>209</v>
      </c>
      <c r="V49" s="448"/>
      <c r="AR49" s="446">
        <v>3193</v>
      </c>
      <c r="AS49" s="446">
        <v>5446</v>
      </c>
      <c r="AT49" s="449">
        <v>5300</v>
      </c>
      <c r="AU49" s="449">
        <v>1066</v>
      </c>
      <c r="AV49" s="446">
        <v>3193</v>
      </c>
      <c r="AW49" s="446">
        <v>5446</v>
      </c>
      <c r="AX49" s="449">
        <v>5300</v>
      </c>
      <c r="AY49" s="449">
        <v>1066</v>
      </c>
    </row>
    <row r="50" spans="10:51" ht="15.75">
      <c r="N50" s="120" t="s">
        <v>210</v>
      </c>
      <c r="Q50" s="446">
        <v>4700</v>
      </c>
      <c r="R50" s="446">
        <v>6500</v>
      </c>
      <c r="S50" s="450">
        <v>0</v>
      </c>
      <c r="T50" s="121">
        <v>0</v>
      </c>
      <c r="U50" s="121"/>
      <c r="V50" s="121"/>
      <c r="AR50" s="446">
        <f>1504+500</f>
        <v>2004</v>
      </c>
      <c r="AS50" s="446">
        <v>2008</v>
      </c>
      <c r="AT50" s="450">
        <v>0</v>
      </c>
      <c r="AU50" s="121">
        <v>0</v>
      </c>
      <c r="AV50" s="446">
        <f>1504+500</f>
        <v>2004</v>
      </c>
      <c r="AW50" s="446">
        <v>2008</v>
      </c>
      <c r="AX50" s="450">
        <v>0</v>
      </c>
      <c r="AY50" s="121">
        <v>0</v>
      </c>
    </row>
    <row r="51" spans="10:51" ht="15.75">
      <c r="Q51" s="451"/>
      <c r="R51" s="451"/>
      <c r="S51" s="450"/>
      <c r="T51" s="121"/>
      <c r="U51" s="121"/>
      <c r="V51" s="121"/>
      <c r="AR51" s="451"/>
      <c r="AS51" s="451"/>
      <c r="AT51" s="450"/>
      <c r="AU51" s="121"/>
      <c r="AV51" s="451"/>
      <c r="AW51" s="451"/>
      <c r="AX51" s="450"/>
      <c r="AY51" s="121"/>
    </row>
    <row r="52" spans="10:51" ht="15.75">
      <c r="N52" s="120" t="s">
        <v>211</v>
      </c>
      <c r="Q52" s="451">
        <f>SUM(Q49:Q50)</f>
        <v>8487</v>
      </c>
      <c r="R52" s="451">
        <f>SUM(R49:R50)</f>
        <v>13939</v>
      </c>
      <c r="S52" s="446">
        <f>SUM(S49:S50)</f>
        <v>5654</v>
      </c>
      <c r="T52" s="446">
        <f>SUM(T49:T50)</f>
        <v>2545</v>
      </c>
      <c r="U52" s="121"/>
      <c r="V52" s="121"/>
      <c r="AR52" s="451">
        <f t="shared" ref="AR52:AY52" si="29">SUM(AR49:AR50)</f>
        <v>5197</v>
      </c>
      <c r="AS52" s="451">
        <f t="shared" si="29"/>
        <v>7454</v>
      </c>
      <c r="AT52" s="446">
        <f t="shared" si="29"/>
        <v>5300</v>
      </c>
      <c r="AU52" s="446">
        <f t="shared" si="29"/>
        <v>1066</v>
      </c>
      <c r="AV52" s="451">
        <f t="shared" si="29"/>
        <v>5197</v>
      </c>
      <c r="AW52" s="451">
        <f t="shared" si="29"/>
        <v>7454</v>
      </c>
      <c r="AX52" s="446">
        <f t="shared" si="29"/>
        <v>5300</v>
      </c>
      <c r="AY52" s="446">
        <f t="shared" si="29"/>
        <v>1066</v>
      </c>
    </row>
    <row r="53" spans="10:51">
      <c r="N53" s="123" t="s">
        <v>212</v>
      </c>
      <c r="Q53" s="452">
        <f>Q43-Q52</f>
        <v>-338</v>
      </c>
      <c r="R53" s="452">
        <f>AG43-R52</f>
        <v>348</v>
      </c>
      <c r="S53" s="453">
        <f>AK43-S52</f>
        <v>10726</v>
      </c>
      <c r="T53" s="453">
        <f>U43-T52</f>
        <v>5604</v>
      </c>
      <c r="U53" s="121"/>
      <c r="V53" s="121"/>
      <c r="AR53" s="452">
        <f t="shared" ref="AR53:AY53" si="30">AS43-AR52</f>
        <v>-2184</v>
      </c>
      <c r="AS53" s="452">
        <f t="shared" si="30"/>
        <v>-1574</v>
      </c>
      <c r="AT53" s="453">
        <f t="shared" si="30"/>
        <v>354</v>
      </c>
      <c r="AU53" s="453">
        <f t="shared" si="30"/>
        <v>1447</v>
      </c>
      <c r="AV53" s="452">
        <f t="shared" si="30"/>
        <v>-61</v>
      </c>
      <c r="AW53" s="452">
        <f t="shared" si="30"/>
        <v>953</v>
      </c>
      <c r="AX53" s="453">
        <f t="shared" si="30"/>
        <v>5426</v>
      </c>
      <c r="AY53" s="453">
        <f t="shared" si="30"/>
        <v>4570</v>
      </c>
    </row>
    <row r="54" spans="10:51">
      <c r="N54" s="123"/>
      <c r="Q54" s="452"/>
      <c r="R54" s="452"/>
      <c r="S54" s="453"/>
      <c r="T54" s="453"/>
      <c r="U54" s="121"/>
      <c r="V54" s="121"/>
      <c r="AR54" s="452"/>
      <c r="AS54" s="452"/>
      <c r="AT54" s="453"/>
      <c r="AU54" s="453"/>
      <c r="AV54" s="452"/>
      <c r="AW54" s="452"/>
      <c r="AX54" s="453"/>
      <c r="AY54" s="453"/>
    </row>
    <row r="55" spans="10:51">
      <c r="N55" s="123"/>
      <c r="Q55" s="452"/>
      <c r="R55" s="452"/>
      <c r="S55" s="453"/>
      <c r="T55" s="453"/>
      <c r="U55" s="121"/>
      <c r="V55" s="121"/>
      <c r="AR55" s="452"/>
      <c r="AS55" s="452"/>
      <c r="AT55" s="453"/>
      <c r="AU55" s="453"/>
      <c r="AV55" s="452"/>
      <c r="AW55" s="452"/>
      <c r="AX55" s="453"/>
      <c r="AY55" s="453"/>
    </row>
    <row r="56" spans="10:51">
      <c r="Q56" s="454"/>
      <c r="R56" s="454"/>
      <c r="S56" s="453"/>
      <c r="T56" s="453"/>
      <c r="U56" s="121"/>
      <c r="V56" s="121"/>
      <c r="AR56" s="454"/>
      <c r="AS56" s="454"/>
      <c r="AT56" s="453"/>
      <c r="AU56" s="453"/>
      <c r="AV56" s="454"/>
      <c r="AW56" s="454"/>
      <c r="AX56" s="453"/>
      <c r="AY56" s="453"/>
    </row>
    <row r="57" spans="10:51">
      <c r="N57" s="120" t="s">
        <v>213</v>
      </c>
      <c r="Q57" s="455">
        <f>Q49</f>
        <v>3787</v>
      </c>
      <c r="R57" s="455">
        <f>R49</f>
        <v>7439</v>
      </c>
      <c r="S57" s="455">
        <f>S49</f>
        <v>5654</v>
      </c>
      <c r="T57" s="455">
        <f>T49</f>
        <v>2545</v>
      </c>
      <c r="AR57" s="455">
        <f t="shared" ref="AR57:AY57" si="31">AR49</f>
        <v>3193</v>
      </c>
      <c r="AS57" s="455">
        <f t="shared" si="31"/>
        <v>5446</v>
      </c>
      <c r="AT57" s="455">
        <f t="shared" si="31"/>
        <v>5300</v>
      </c>
      <c r="AU57" s="455">
        <f t="shared" si="31"/>
        <v>1066</v>
      </c>
      <c r="AV57" s="455">
        <f t="shared" si="31"/>
        <v>3193</v>
      </c>
      <c r="AW57" s="455">
        <f t="shared" si="31"/>
        <v>5446</v>
      </c>
      <c r="AX57" s="455">
        <f t="shared" si="31"/>
        <v>5300</v>
      </c>
      <c r="AY57" s="455">
        <f t="shared" si="31"/>
        <v>1066</v>
      </c>
    </row>
    <row r="58" spans="10:51"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AR58" s="121"/>
      <c r="AS58" s="121"/>
      <c r="AT58" s="121"/>
      <c r="AU58" s="121"/>
      <c r="AV58" s="121"/>
      <c r="AW58" s="121"/>
      <c r="AX58" s="121"/>
      <c r="AY58" s="121"/>
    </row>
    <row r="59" spans="10:51">
      <c r="J59" s="121"/>
      <c r="K59" s="121"/>
      <c r="L59" s="209"/>
      <c r="M59" s="209"/>
      <c r="N59" s="456" t="s">
        <v>214</v>
      </c>
      <c r="O59" s="209"/>
      <c r="P59" s="209"/>
      <c r="Q59" s="457"/>
      <c r="R59" s="458"/>
      <c r="S59" s="457"/>
      <c r="T59" s="457"/>
      <c r="U59" s="459"/>
      <c r="V59" s="459"/>
      <c r="AR59" s="457"/>
      <c r="AS59" s="458"/>
      <c r="AT59" s="457"/>
      <c r="AU59" s="457"/>
      <c r="AV59" s="457"/>
      <c r="AW59" s="458"/>
      <c r="AX59" s="457"/>
      <c r="AY59" s="457"/>
    </row>
    <row r="60" spans="10:51">
      <c r="J60" s="460"/>
      <c r="K60" s="121"/>
      <c r="L60" s="209"/>
      <c r="M60" s="209"/>
      <c r="N60" s="209"/>
      <c r="O60" s="209"/>
      <c r="P60" s="209"/>
      <c r="Q60" s="457"/>
      <c r="R60" s="457"/>
      <c r="S60" s="457"/>
      <c r="T60" s="457"/>
      <c r="U60" s="459"/>
      <c r="V60" s="459"/>
      <c r="AR60" s="457"/>
      <c r="AS60" s="457"/>
      <c r="AT60" s="457"/>
      <c r="AU60" s="457"/>
      <c r="AV60" s="457"/>
      <c r="AW60" s="457"/>
      <c r="AX60" s="457"/>
      <c r="AY60" s="457"/>
    </row>
    <row r="61" spans="10:51">
      <c r="J61" s="460"/>
      <c r="K61" s="121"/>
      <c r="L61" s="209"/>
      <c r="M61" s="209"/>
      <c r="N61" s="461" t="s">
        <v>215</v>
      </c>
      <c r="O61" s="209"/>
      <c r="P61" s="209"/>
      <c r="Q61" s="457"/>
      <c r="R61" s="457"/>
      <c r="S61" s="457"/>
      <c r="T61" s="457"/>
      <c r="U61" s="459"/>
      <c r="V61" s="459"/>
      <c r="AR61" s="457"/>
      <c r="AS61" s="457"/>
      <c r="AT61" s="457"/>
      <c r="AU61" s="457"/>
      <c r="AV61" s="457"/>
      <c r="AW61" s="457"/>
      <c r="AX61" s="457"/>
      <c r="AY61" s="457"/>
    </row>
    <row r="62" spans="10:51">
      <c r="J62" s="121"/>
      <c r="K62" s="121"/>
      <c r="L62" s="209"/>
      <c r="M62" s="209"/>
      <c r="N62" s="461" t="s">
        <v>216</v>
      </c>
      <c r="O62" s="209"/>
      <c r="P62" s="209"/>
      <c r="Q62" s="457"/>
      <c r="R62" s="457"/>
      <c r="S62" s="457"/>
      <c r="T62" s="457"/>
      <c r="U62" s="459"/>
      <c r="V62" s="459"/>
      <c r="AR62" s="457"/>
      <c r="AS62" s="457"/>
      <c r="AT62" s="457"/>
      <c r="AU62" s="457"/>
      <c r="AV62" s="457"/>
      <c r="AW62" s="457"/>
      <c r="AX62" s="457"/>
      <c r="AY62" s="457"/>
    </row>
    <row r="63" spans="10:51">
      <c r="J63" s="121"/>
      <c r="K63" s="121"/>
      <c r="L63" s="209"/>
      <c r="M63" s="209"/>
      <c r="N63" s="461" t="s">
        <v>217</v>
      </c>
      <c r="O63" s="209"/>
      <c r="P63" s="209"/>
      <c r="Q63" s="457"/>
      <c r="R63" s="457"/>
      <c r="S63" s="457"/>
      <c r="T63" s="457"/>
      <c r="U63" s="459"/>
      <c r="V63" s="459"/>
      <c r="AR63" s="457"/>
      <c r="AS63" s="457"/>
      <c r="AT63" s="457"/>
      <c r="AU63" s="457"/>
      <c r="AV63" s="457"/>
      <c r="AW63" s="457"/>
      <c r="AX63" s="457"/>
      <c r="AY63" s="457"/>
    </row>
    <row r="64" spans="10:51">
      <c r="J64" s="121"/>
      <c r="K64" s="121"/>
      <c r="L64" s="121"/>
      <c r="M64" s="121"/>
      <c r="N64" s="462" t="s">
        <v>218</v>
      </c>
      <c r="O64" s="121"/>
      <c r="P64" s="121"/>
      <c r="Q64" s="121"/>
      <c r="R64" s="121"/>
      <c r="S64" s="121"/>
      <c r="T64" s="121"/>
      <c r="U64" s="121"/>
      <c r="V64" s="121"/>
      <c r="AR64" s="121"/>
      <c r="AS64" s="121"/>
      <c r="AT64" s="121"/>
      <c r="AU64" s="121"/>
      <c r="AV64" s="121"/>
      <c r="AW64" s="121"/>
      <c r="AX64" s="121"/>
      <c r="AY64" s="121"/>
    </row>
    <row r="65" spans="10:51">
      <c r="J65" s="121"/>
      <c r="K65" s="121"/>
      <c r="L65" s="121"/>
      <c r="M65" s="121"/>
      <c r="N65" s="462" t="s">
        <v>219</v>
      </c>
      <c r="O65" s="121"/>
      <c r="P65" s="121"/>
      <c r="Q65" s="463"/>
      <c r="R65" s="121"/>
      <c r="S65" s="121"/>
      <c r="T65" s="121"/>
      <c r="U65" s="121"/>
      <c r="V65" s="121"/>
      <c r="AR65" s="463"/>
      <c r="AS65" s="121"/>
      <c r="AT65" s="121"/>
      <c r="AU65" s="121"/>
      <c r="AV65" s="463"/>
      <c r="AW65" s="121"/>
      <c r="AX65" s="121"/>
      <c r="AY65" s="121"/>
    </row>
    <row r="66" spans="10:51"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AR66" s="121"/>
      <c r="AS66" s="121"/>
      <c r="AT66" s="121"/>
      <c r="AU66" s="121"/>
      <c r="AV66" s="121"/>
      <c r="AW66" s="121"/>
      <c r="AX66" s="121"/>
      <c r="AY66" s="121"/>
    </row>
    <row r="67" spans="10:51"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AR67" s="121"/>
      <c r="AS67" s="121"/>
      <c r="AT67" s="121"/>
      <c r="AU67" s="121"/>
      <c r="AV67" s="121"/>
      <c r="AW67" s="121"/>
      <c r="AX67" s="121"/>
      <c r="AY67" s="121"/>
    </row>
    <row r="68" spans="10:51"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AR68" s="121"/>
      <c r="AS68" s="121"/>
      <c r="AT68" s="121"/>
      <c r="AU68" s="121"/>
      <c r="AV68" s="121"/>
      <c r="AW68" s="121"/>
      <c r="AX68" s="121"/>
      <c r="AY68" s="121"/>
    </row>
    <row r="69" spans="10:51">
      <c r="J69" s="121"/>
      <c r="K69" s="121"/>
      <c r="L69" s="209"/>
      <c r="M69" s="209"/>
      <c r="N69" s="209"/>
      <c r="O69" s="209"/>
      <c r="P69" s="209"/>
      <c r="Q69" s="457"/>
      <c r="R69" s="458"/>
      <c r="S69" s="457"/>
      <c r="T69" s="457"/>
      <c r="U69" s="459"/>
      <c r="V69" s="459"/>
      <c r="AR69" s="457"/>
      <c r="AS69" s="458"/>
      <c r="AT69" s="457"/>
      <c r="AU69" s="457"/>
      <c r="AV69" s="457"/>
      <c r="AW69" s="458"/>
      <c r="AX69" s="457"/>
      <c r="AY69" s="457"/>
    </row>
    <row r="70" spans="10:51">
      <c r="J70" s="460"/>
      <c r="K70" s="121"/>
      <c r="L70" s="209"/>
      <c r="M70" s="209"/>
      <c r="N70" s="209"/>
      <c r="O70" s="209"/>
      <c r="P70" s="209"/>
      <c r="Q70" s="457"/>
      <c r="R70" s="457"/>
      <c r="S70" s="457"/>
      <c r="T70" s="457"/>
      <c r="U70" s="459"/>
      <c r="V70" s="459"/>
      <c r="AR70" s="457"/>
      <c r="AS70" s="457"/>
      <c r="AT70" s="457"/>
      <c r="AU70" s="457"/>
      <c r="AV70" s="457"/>
      <c r="AW70" s="457"/>
      <c r="AX70" s="457"/>
      <c r="AY70" s="457"/>
    </row>
    <row r="71" spans="10:51">
      <c r="J71" s="460"/>
      <c r="K71" s="121"/>
      <c r="L71" s="209"/>
      <c r="M71" s="209"/>
      <c r="N71" s="209"/>
      <c r="O71" s="209"/>
      <c r="P71" s="209"/>
      <c r="Q71" s="457"/>
      <c r="R71" s="457"/>
      <c r="S71" s="457"/>
      <c r="T71" s="457"/>
      <c r="U71" s="459"/>
      <c r="V71" s="459"/>
      <c r="AR71" s="457"/>
      <c r="AS71" s="457"/>
      <c r="AT71" s="457"/>
      <c r="AU71" s="457"/>
      <c r="AV71" s="457"/>
      <c r="AW71" s="457"/>
      <c r="AX71" s="457"/>
      <c r="AY71" s="457"/>
    </row>
    <row r="72" spans="10:51">
      <c r="J72" s="460"/>
      <c r="K72" s="121"/>
      <c r="L72" s="209"/>
      <c r="M72" s="209"/>
      <c r="N72" s="209"/>
      <c r="O72" s="209"/>
      <c r="P72" s="209"/>
      <c r="Q72" s="457"/>
      <c r="R72" s="457"/>
      <c r="S72" s="457"/>
      <c r="T72" s="457"/>
      <c r="U72" s="459"/>
      <c r="V72" s="459"/>
      <c r="AR72" s="457"/>
      <c r="AS72" s="457"/>
      <c r="AT72" s="457"/>
      <c r="AU72" s="457"/>
      <c r="AV72" s="457"/>
      <c r="AW72" s="457"/>
      <c r="AX72" s="457"/>
      <c r="AY72" s="457"/>
    </row>
    <row r="73" spans="10:51">
      <c r="J73" s="121"/>
      <c r="K73" s="121"/>
      <c r="L73" s="209"/>
      <c r="M73" s="209"/>
      <c r="N73" s="209"/>
      <c r="O73" s="209"/>
      <c r="P73" s="209"/>
      <c r="Q73" s="457"/>
      <c r="R73" s="457"/>
      <c r="S73" s="457"/>
      <c r="T73" s="457"/>
      <c r="U73" s="459"/>
      <c r="V73" s="459"/>
      <c r="AR73" s="457"/>
      <c r="AS73" s="457"/>
      <c r="AT73" s="457"/>
      <c r="AU73" s="457"/>
      <c r="AV73" s="457"/>
      <c r="AW73" s="457"/>
      <c r="AX73" s="457"/>
      <c r="AY73" s="457"/>
    </row>
    <row r="74" spans="10:51"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AR74" s="121"/>
      <c r="AS74" s="121"/>
      <c r="AT74" s="121"/>
      <c r="AU74" s="121"/>
      <c r="AV74" s="121"/>
      <c r="AW74" s="121"/>
      <c r="AX74" s="121"/>
      <c r="AY74" s="121"/>
    </row>
    <row r="75" spans="10:51">
      <c r="J75" s="121"/>
      <c r="K75" s="121"/>
      <c r="L75" s="121"/>
      <c r="M75" s="121"/>
      <c r="N75" s="121"/>
      <c r="O75" s="121"/>
      <c r="P75" s="121"/>
      <c r="Q75" s="463"/>
      <c r="R75" s="121"/>
      <c r="S75" s="121"/>
      <c r="T75" s="121"/>
      <c r="U75" s="121"/>
      <c r="V75" s="121"/>
      <c r="AR75" s="463"/>
      <c r="AS75" s="121"/>
      <c r="AT75" s="121"/>
      <c r="AU75" s="121"/>
      <c r="AV75" s="463"/>
      <c r="AW75" s="121"/>
      <c r="AX75" s="121"/>
      <c r="AY75" s="121"/>
    </row>
    <row r="76" spans="10:51"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AR76" s="121"/>
      <c r="AS76" s="121"/>
      <c r="AT76" s="121"/>
      <c r="AU76" s="121"/>
      <c r="AV76" s="121"/>
      <c r="AW76" s="121"/>
      <c r="AX76" s="121"/>
      <c r="AY76" s="121"/>
    </row>
  </sheetData>
  <mergeCells count="19">
    <mergeCell ref="B36:C36"/>
    <mergeCell ref="V13:AB13"/>
    <mergeCell ref="B14:C14"/>
    <mergeCell ref="V15:AB15"/>
    <mergeCell ref="V16:AA16"/>
    <mergeCell ref="B18:C18"/>
    <mergeCell ref="B33:C33"/>
    <mergeCell ref="AV6:AY6"/>
    <mergeCell ref="H7:L7"/>
    <mergeCell ref="B11:C11"/>
    <mergeCell ref="M6:P7"/>
    <mergeCell ref="Q6:T6"/>
    <mergeCell ref="U6:Z6"/>
    <mergeCell ref="AR6:AU6"/>
    <mergeCell ref="AC8:AF8"/>
    <mergeCell ref="AG8:AJ8"/>
    <mergeCell ref="AK8:AN8"/>
    <mergeCell ref="AO8:AR8"/>
    <mergeCell ref="B9:C9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showGridLines="0" zoomScale="75" zoomScaleNormal="75" zoomScalePageLayoutView="75" workbookViewId="0">
      <pane xSplit="4" ySplit="4" topLeftCell="K5" activePane="bottomRight" state="frozen"/>
      <selection pane="topRight" activeCell="E1" sqref="E1"/>
      <selection pane="bottomLeft" activeCell="A5" sqref="A5"/>
      <selection pane="bottomRight" activeCell="P16" sqref="P16"/>
    </sheetView>
  </sheetViews>
  <sheetFormatPr defaultColWidth="8.875" defaultRowHeight="15.75"/>
  <cols>
    <col min="1" max="1" width="11.5" style="1074" customWidth="1"/>
    <col min="2" max="2" width="17.5" style="1075" customWidth="1"/>
    <col min="3" max="3" width="13.375" style="1074" customWidth="1"/>
    <col min="4" max="4" width="21.875" style="1074" customWidth="1"/>
    <col min="5" max="10" width="16.625" style="1076" customWidth="1"/>
    <col min="11" max="13" width="15.875" style="1076" customWidth="1"/>
    <col min="14" max="17" width="15.875" style="1074" customWidth="1"/>
    <col min="18" max="18" width="15.875" style="1078" customWidth="1"/>
    <col min="19" max="22" width="15.875" style="1074" customWidth="1"/>
    <col min="23" max="23" width="46.375" style="1074" customWidth="1"/>
    <col min="24" max="16384" width="8.875" style="1074"/>
  </cols>
  <sheetData>
    <row r="1" spans="1:56">
      <c r="L1" s="1077"/>
    </row>
    <row r="2" spans="1:56" s="1079" customFormat="1" ht="21">
      <c r="B2" s="1337" t="s">
        <v>712</v>
      </c>
      <c r="C2" s="1338"/>
      <c r="D2" s="1339"/>
      <c r="E2" s="1337" t="s">
        <v>713</v>
      </c>
      <c r="F2" s="1338"/>
      <c r="G2" s="1337" t="s">
        <v>157</v>
      </c>
      <c r="H2" s="1338"/>
      <c r="I2" s="1338"/>
      <c r="J2" s="1338"/>
      <c r="K2" s="1338"/>
      <c r="L2" s="1339"/>
      <c r="M2" s="1337" t="s">
        <v>714</v>
      </c>
      <c r="N2" s="1338"/>
      <c r="O2" s="1338"/>
      <c r="P2" s="1338"/>
      <c r="Q2" s="1338"/>
      <c r="R2" s="1338"/>
      <c r="S2" s="1338"/>
      <c r="T2" s="1338"/>
      <c r="U2" s="1338"/>
      <c r="V2" s="1339"/>
      <c r="W2" s="1080"/>
      <c r="X2" s="1081"/>
      <c r="Y2" s="1081"/>
      <c r="Z2" s="1081"/>
      <c r="AA2" s="1081"/>
      <c r="AB2" s="1081"/>
      <c r="AC2" s="1081"/>
      <c r="AD2" s="1081"/>
      <c r="AE2" s="1081"/>
      <c r="AF2" s="1081"/>
      <c r="AG2" s="1081"/>
      <c r="AH2" s="1081"/>
      <c r="AI2" s="1081"/>
      <c r="AJ2" s="1081"/>
      <c r="AK2" s="1081"/>
      <c r="AL2" s="1081"/>
      <c r="AM2" s="1081"/>
      <c r="AN2" s="1081"/>
      <c r="AO2" s="1081"/>
      <c r="AP2" s="1081"/>
      <c r="AQ2" s="1081"/>
      <c r="AR2" s="1081"/>
      <c r="AS2" s="1081"/>
      <c r="AT2" s="1081"/>
      <c r="AU2" s="1081"/>
      <c r="AV2" s="1081"/>
      <c r="AW2" s="1081"/>
      <c r="AX2" s="1081"/>
      <c r="AY2" s="1081"/>
      <c r="AZ2" s="1081"/>
      <c r="BA2" s="1081"/>
      <c r="BB2" s="1081"/>
      <c r="BC2" s="1081"/>
      <c r="BD2" s="1081"/>
    </row>
    <row r="3" spans="1:56" s="1075" customFormat="1">
      <c r="B3" s="1082"/>
      <c r="C3" s="1083"/>
      <c r="D3" s="1083"/>
      <c r="E3" s="1083"/>
      <c r="F3" s="1084"/>
      <c r="G3" s="1340" t="s">
        <v>715</v>
      </c>
      <c r="H3" s="1341"/>
      <c r="I3" s="1340" t="s">
        <v>716</v>
      </c>
      <c r="J3" s="1341"/>
      <c r="K3" s="1341"/>
      <c r="L3" s="1085" t="s">
        <v>715</v>
      </c>
      <c r="M3" s="1340" t="s">
        <v>717</v>
      </c>
      <c r="N3" s="1341"/>
      <c r="O3" s="1341"/>
      <c r="P3" s="1341"/>
      <c r="Q3" s="1341"/>
      <c r="R3" s="1342" t="s">
        <v>718</v>
      </c>
      <c r="S3" s="1343"/>
      <c r="T3" s="1343"/>
      <c r="U3" s="1343"/>
      <c r="V3" s="1344"/>
      <c r="W3" s="1086"/>
      <c r="X3" s="1074"/>
      <c r="Y3" s="1074"/>
      <c r="Z3" s="1074"/>
      <c r="AA3" s="1074"/>
      <c r="AB3" s="1074"/>
      <c r="AC3" s="1074"/>
      <c r="AD3" s="1074"/>
      <c r="AE3" s="1074"/>
      <c r="AF3" s="1074"/>
      <c r="AG3" s="1074"/>
      <c r="AH3" s="1074"/>
      <c r="AI3" s="1074"/>
      <c r="AJ3" s="1074"/>
      <c r="AK3" s="1074"/>
      <c r="AL3" s="1074"/>
      <c r="AM3" s="1074"/>
      <c r="AN3" s="1074"/>
      <c r="AO3" s="1074"/>
      <c r="AP3" s="1074"/>
      <c r="AQ3" s="1074"/>
      <c r="AR3" s="1074"/>
      <c r="AS3" s="1074"/>
      <c r="AT3" s="1074"/>
      <c r="AU3" s="1074"/>
      <c r="AV3" s="1074"/>
      <c r="AW3" s="1074"/>
      <c r="AX3" s="1074"/>
      <c r="AY3" s="1074"/>
      <c r="AZ3" s="1074"/>
      <c r="BA3" s="1074"/>
      <c r="BB3" s="1074"/>
      <c r="BC3" s="1074"/>
      <c r="BD3" s="1074"/>
    </row>
    <row r="4" spans="1:56" s="1089" customFormat="1" ht="30">
      <c r="A4" s="1087"/>
      <c r="B4" s="1088" t="s">
        <v>168</v>
      </c>
      <c r="C4" s="1089" t="s">
        <v>719</v>
      </c>
      <c r="D4" s="1088" t="s">
        <v>169</v>
      </c>
      <c r="E4" s="1089" t="s">
        <v>720</v>
      </c>
      <c r="F4" s="1088" t="s">
        <v>721</v>
      </c>
      <c r="G4" s="1090" t="s">
        <v>722</v>
      </c>
      <c r="H4" s="1091" t="s">
        <v>723</v>
      </c>
      <c r="I4" s="1089" t="s">
        <v>724</v>
      </c>
      <c r="J4" s="1092" t="s">
        <v>725</v>
      </c>
      <c r="K4" s="1092" t="s">
        <v>726</v>
      </c>
      <c r="L4" s="1091" t="s">
        <v>727</v>
      </c>
      <c r="M4" s="1091" t="s">
        <v>728</v>
      </c>
      <c r="N4" s="1089" t="s">
        <v>729</v>
      </c>
      <c r="O4" s="1092" t="s">
        <v>730</v>
      </c>
      <c r="P4" s="1092" t="s">
        <v>731</v>
      </c>
      <c r="Q4" s="1091" t="s">
        <v>732</v>
      </c>
      <c r="R4" s="1093" t="s">
        <v>733</v>
      </c>
      <c r="S4" s="1091" t="s">
        <v>734</v>
      </c>
      <c r="T4" s="1091" t="s">
        <v>735</v>
      </c>
      <c r="U4" s="1091" t="s">
        <v>736</v>
      </c>
      <c r="V4" s="1091" t="s">
        <v>732</v>
      </c>
      <c r="W4" s="1091" t="s">
        <v>737</v>
      </c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074"/>
      <c r="AX4" s="1074"/>
      <c r="AY4" s="1074"/>
      <c r="AZ4" s="1074"/>
      <c r="BA4" s="1074"/>
      <c r="BB4" s="1074"/>
      <c r="BC4" s="1074"/>
      <c r="BD4" s="1074"/>
    </row>
    <row r="5" spans="1:56">
      <c r="A5" s="1094"/>
      <c r="B5" s="1345" t="s">
        <v>5</v>
      </c>
      <c r="C5" s="1095" t="s">
        <v>738</v>
      </c>
      <c r="D5" s="1095" t="s">
        <v>20</v>
      </c>
      <c r="E5" s="1096">
        <v>7218</v>
      </c>
      <c r="F5" s="1097">
        <v>1570</v>
      </c>
      <c r="G5" s="1065">
        <v>0.33</v>
      </c>
      <c r="H5" s="1065">
        <v>0</v>
      </c>
      <c r="I5" s="1097">
        <v>518</v>
      </c>
      <c r="J5" s="1097">
        <v>0</v>
      </c>
      <c r="K5" s="1097">
        <v>518</v>
      </c>
      <c r="L5" s="1065">
        <v>0.33</v>
      </c>
      <c r="M5" s="1096">
        <v>260</v>
      </c>
      <c r="N5" s="1096">
        <v>0</v>
      </c>
      <c r="O5" s="1097">
        <v>258</v>
      </c>
      <c r="P5" s="1097">
        <v>258</v>
      </c>
      <c r="Q5" s="1097">
        <v>0</v>
      </c>
      <c r="R5" s="1097">
        <v>294</v>
      </c>
      <c r="S5" s="1097">
        <v>554</v>
      </c>
      <c r="T5" s="1097">
        <v>-36</v>
      </c>
      <c r="U5" s="1097">
        <v>0</v>
      </c>
      <c r="V5" s="1097">
        <v>36</v>
      </c>
      <c r="W5" s="1098" t="s">
        <v>739</v>
      </c>
    </row>
    <row r="6" spans="1:56">
      <c r="A6" s="1094"/>
      <c r="B6" s="1346"/>
      <c r="C6" s="1095" t="s">
        <v>738</v>
      </c>
      <c r="D6" s="1095" t="s">
        <v>740</v>
      </c>
      <c r="E6" s="1096">
        <v>25682</v>
      </c>
      <c r="F6" s="1097">
        <v>5588</v>
      </c>
      <c r="G6" s="1065">
        <v>0</v>
      </c>
      <c r="H6" s="1065">
        <v>0</v>
      </c>
      <c r="I6" s="1097">
        <v>0</v>
      </c>
      <c r="J6" s="1097">
        <v>0</v>
      </c>
      <c r="K6" s="1097">
        <v>0</v>
      </c>
      <c r="L6" s="1065">
        <v>0</v>
      </c>
      <c r="M6" s="1096">
        <v>0</v>
      </c>
      <c r="N6" s="1096">
        <v>0</v>
      </c>
      <c r="O6" s="1097">
        <v>0</v>
      </c>
      <c r="P6" s="1097">
        <v>0</v>
      </c>
      <c r="Q6" s="1097">
        <v>0</v>
      </c>
      <c r="R6" s="1097">
        <v>0</v>
      </c>
      <c r="S6" s="1097">
        <v>0</v>
      </c>
      <c r="T6" s="1097">
        <v>0</v>
      </c>
      <c r="U6" s="1097">
        <v>0</v>
      </c>
      <c r="V6" s="1097">
        <v>0</v>
      </c>
      <c r="W6" s="1098"/>
    </row>
    <row r="7" spans="1:56">
      <c r="A7" s="1094"/>
      <c r="B7" s="1347"/>
      <c r="C7" s="1099" t="s">
        <v>738</v>
      </c>
      <c r="D7" s="1099" t="s">
        <v>21</v>
      </c>
      <c r="E7" s="1100">
        <v>1623</v>
      </c>
      <c r="F7" s="1101">
        <v>353</v>
      </c>
      <c r="G7" s="1066">
        <v>1</v>
      </c>
      <c r="H7" s="1066">
        <v>0</v>
      </c>
      <c r="I7" s="1101">
        <v>353</v>
      </c>
      <c r="J7" s="1101">
        <v>0</v>
      </c>
      <c r="K7" s="1101">
        <v>353</v>
      </c>
      <c r="L7" s="1066">
        <v>1</v>
      </c>
      <c r="M7" s="1100">
        <v>0</v>
      </c>
      <c r="N7" s="1100">
        <v>0</v>
      </c>
      <c r="O7" s="1101">
        <v>353</v>
      </c>
      <c r="P7" s="1101">
        <v>353</v>
      </c>
      <c r="Q7" s="1101">
        <v>0</v>
      </c>
      <c r="R7" s="1101">
        <v>0</v>
      </c>
      <c r="S7" s="1101">
        <v>0</v>
      </c>
      <c r="T7" s="1101">
        <v>353</v>
      </c>
      <c r="U7" s="1101">
        <v>353</v>
      </c>
      <c r="V7" s="1101">
        <v>0</v>
      </c>
      <c r="W7" s="1098" t="s">
        <v>741</v>
      </c>
    </row>
    <row r="8" spans="1:56">
      <c r="A8" s="1094"/>
      <c r="B8" s="1102"/>
      <c r="C8" s="1103"/>
      <c r="D8" s="1104"/>
      <c r="E8" s="1105"/>
      <c r="F8" s="1106"/>
      <c r="G8" s="1067"/>
      <c r="H8" s="1067"/>
      <c r="I8" s="1106"/>
      <c r="J8" s="1106"/>
      <c r="K8" s="1106"/>
      <c r="L8" s="1067"/>
      <c r="M8" s="1105"/>
      <c r="N8" s="1105"/>
      <c r="O8" s="1106"/>
      <c r="P8" s="1106"/>
      <c r="Q8" s="1106"/>
      <c r="R8" s="1106"/>
      <c r="S8" s="1106"/>
      <c r="T8" s="1106"/>
      <c r="U8" s="1106"/>
      <c r="V8" s="1106"/>
      <c r="W8" s="1107"/>
    </row>
    <row r="9" spans="1:56">
      <c r="A9" s="1094"/>
      <c r="B9" s="1345" t="s">
        <v>4</v>
      </c>
      <c r="C9" s="1095" t="s">
        <v>738</v>
      </c>
      <c r="D9" s="1108" t="s">
        <v>742</v>
      </c>
      <c r="E9" s="1109">
        <v>11061</v>
      </c>
      <c r="F9" s="1110">
        <v>2376</v>
      </c>
      <c r="G9" s="1068">
        <v>0.01</v>
      </c>
      <c r="H9" s="1068">
        <v>0</v>
      </c>
      <c r="I9" s="1110">
        <v>28</v>
      </c>
      <c r="J9" s="1110">
        <v>0</v>
      </c>
      <c r="K9" s="1110">
        <v>28</v>
      </c>
      <c r="L9" s="1068">
        <v>0.01</v>
      </c>
      <c r="M9" s="1109">
        <v>0</v>
      </c>
      <c r="N9" s="1109">
        <v>0</v>
      </c>
      <c r="O9" s="1110">
        <v>28</v>
      </c>
      <c r="P9" s="1110">
        <v>28</v>
      </c>
      <c r="Q9" s="1110">
        <v>0</v>
      </c>
      <c r="R9" s="1110">
        <v>0</v>
      </c>
      <c r="S9" s="1110">
        <v>0</v>
      </c>
      <c r="T9" s="1110">
        <v>28</v>
      </c>
      <c r="U9" s="1110">
        <v>28</v>
      </c>
      <c r="V9" s="1110">
        <v>0</v>
      </c>
      <c r="W9" s="1098"/>
    </row>
    <row r="10" spans="1:56">
      <c r="A10" s="1094"/>
      <c r="B10" s="1346"/>
      <c r="C10" s="1095" t="s">
        <v>738</v>
      </c>
      <c r="D10" s="1095" t="s">
        <v>18</v>
      </c>
      <c r="E10" s="1096">
        <v>3836</v>
      </c>
      <c r="F10" s="1097">
        <v>824</v>
      </c>
      <c r="G10" s="1065">
        <v>0</v>
      </c>
      <c r="H10" s="1065">
        <v>0</v>
      </c>
      <c r="I10" s="1097">
        <v>4</v>
      </c>
      <c r="J10" s="1097">
        <v>0</v>
      </c>
      <c r="K10" s="1097">
        <v>4</v>
      </c>
      <c r="L10" s="1065">
        <v>0</v>
      </c>
      <c r="M10" s="1096">
        <v>0</v>
      </c>
      <c r="N10" s="1096">
        <v>0</v>
      </c>
      <c r="O10" s="1097">
        <v>4</v>
      </c>
      <c r="P10" s="1097">
        <v>4</v>
      </c>
      <c r="Q10" s="1097">
        <v>0</v>
      </c>
      <c r="R10" s="1097">
        <v>0</v>
      </c>
      <c r="S10" s="1097">
        <v>0</v>
      </c>
      <c r="T10" s="1097">
        <v>4</v>
      </c>
      <c r="U10" s="1097">
        <v>4</v>
      </c>
      <c r="V10" s="1097">
        <v>0</v>
      </c>
      <c r="W10" s="1098"/>
    </row>
    <row r="11" spans="1:56">
      <c r="A11" s="1094"/>
      <c r="B11" s="1346"/>
      <c r="C11" s="1095" t="s">
        <v>738</v>
      </c>
      <c r="D11" s="1095" t="s">
        <v>743</v>
      </c>
      <c r="E11" s="1096">
        <v>591</v>
      </c>
      <c r="F11" s="1097">
        <v>112</v>
      </c>
      <c r="G11" s="1065">
        <v>0</v>
      </c>
      <c r="H11" s="1065">
        <v>0</v>
      </c>
      <c r="I11" s="1097">
        <v>0</v>
      </c>
      <c r="J11" s="1097">
        <v>0</v>
      </c>
      <c r="K11" s="1097">
        <v>0</v>
      </c>
      <c r="L11" s="1065">
        <v>0</v>
      </c>
      <c r="M11" s="1096">
        <v>0</v>
      </c>
      <c r="N11" s="1096">
        <v>0</v>
      </c>
      <c r="O11" s="1097">
        <v>0</v>
      </c>
      <c r="P11" s="1097">
        <v>0</v>
      </c>
      <c r="Q11" s="1097">
        <v>0</v>
      </c>
      <c r="R11" s="1097">
        <v>0</v>
      </c>
      <c r="S11" s="1097">
        <v>0</v>
      </c>
      <c r="T11" s="1097">
        <v>0</v>
      </c>
      <c r="U11" s="1097">
        <v>0</v>
      </c>
      <c r="V11" s="1097">
        <v>0</v>
      </c>
      <c r="W11" s="1098"/>
    </row>
    <row r="12" spans="1:56">
      <c r="A12" s="1094"/>
      <c r="B12" s="1347"/>
      <c r="C12" s="1099" t="s">
        <v>738</v>
      </c>
      <c r="D12" s="1099" t="s">
        <v>19</v>
      </c>
      <c r="E12" s="1100">
        <v>18809</v>
      </c>
      <c r="F12" s="1101">
        <v>4035</v>
      </c>
      <c r="G12" s="1066">
        <v>0.09</v>
      </c>
      <c r="H12" s="1066">
        <v>0</v>
      </c>
      <c r="I12" s="1101">
        <v>376</v>
      </c>
      <c r="J12" s="1101">
        <v>0</v>
      </c>
      <c r="K12" s="1101">
        <v>376</v>
      </c>
      <c r="L12" s="1066">
        <v>0.09</v>
      </c>
      <c r="M12" s="1100">
        <v>0</v>
      </c>
      <c r="N12" s="1100">
        <v>0</v>
      </c>
      <c r="O12" s="1101">
        <v>376</v>
      </c>
      <c r="P12" s="1101">
        <v>376</v>
      </c>
      <c r="Q12" s="1101">
        <v>0</v>
      </c>
      <c r="R12" s="1101">
        <v>101</v>
      </c>
      <c r="S12" s="1101">
        <v>101</v>
      </c>
      <c r="T12" s="1101">
        <v>275</v>
      </c>
      <c r="U12" s="1111">
        <v>275</v>
      </c>
      <c r="V12" s="1101">
        <v>0</v>
      </c>
      <c r="W12" s="1098" t="s">
        <v>744</v>
      </c>
    </row>
    <row r="13" spans="1:56">
      <c r="A13" s="1094"/>
      <c r="B13" s="1102"/>
      <c r="C13" s="1104"/>
      <c r="D13" s="1104"/>
      <c r="E13" s="1105"/>
      <c r="F13" s="1106"/>
      <c r="G13" s="1067"/>
      <c r="H13" s="1067"/>
      <c r="I13" s="1106"/>
      <c r="J13" s="1106"/>
      <c r="K13" s="1106"/>
      <c r="L13" s="1067"/>
      <c r="M13" s="1105"/>
      <c r="N13" s="1105"/>
      <c r="O13" s="1106"/>
      <c r="P13" s="1106"/>
      <c r="Q13" s="1106"/>
      <c r="R13" s="1106"/>
      <c r="S13" s="1106"/>
      <c r="T13" s="1106"/>
      <c r="U13" s="1106"/>
      <c r="V13" s="1106"/>
      <c r="W13" s="1107"/>
    </row>
    <row r="14" spans="1:56">
      <c r="A14" s="1094"/>
      <c r="B14" s="1345" t="s">
        <v>297</v>
      </c>
      <c r="C14" s="1108" t="s">
        <v>745</v>
      </c>
      <c r="D14" s="1108" t="s">
        <v>746</v>
      </c>
      <c r="E14" s="1109">
        <v>1452</v>
      </c>
      <c r="F14" s="1110">
        <v>339</v>
      </c>
      <c r="G14" s="1068">
        <v>0.46</v>
      </c>
      <c r="H14" s="1068">
        <v>0</v>
      </c>
      <c r="I14" s="1110">
        <v>155</v>
      </c>
      <c r="J14" s="1110">
        <v>0</v>
      </c>
      <c r="K14" s="1110">
        <v>155</v>
      </c>
      <c r="L14" s="1068">
        <v>0.46</v>
      </c>
      <c r="M14" s="1109">
        <v>129</v>
      </c>
      <c r="N14" s="1109">
        <v>0</v>
      </c>
      <c r="O14" s="1110">
        <v>26</v>
      </c>
      <c r="P14" s="1110">
        <v>26</v>
      </c>
      <c r="Q14" s="1110">
        <v>0</v>
      </c>
      <c r="R14" s="1110">
        <v>0</v>
      </c>
      <c r="S14" s="1110">
        <v>129</v>
      </c>
      <c r="T14" s="1110">
        <v>26</v>
      </c>
      <c r="U14" s="1112">
        <v>26</v>
      </c>
      <c r="V14" s="1110">
        <v>0</v>
      </c>
      <c r="W14" s="1098" t="s">
        <v>741</v>
      </c>
    </row>
    <row r="15" spans="1:56">
      <c r="A15" s="1094"/>
      <c r="B15" s="1346"/>
      <c r="C15" s="1095" t="s">
        <v>745</v>
      </c>
      <c r="D15" s="1095" t="s">
        <v>196</v>
      </c>
      <c r="E15" s="1096">
        <v>152</v>
      </c>
      <c r="F15" s="1097">
        <v>45</v>
      </c>
      <c r="G15" s="1065">
        <v>0.42</v>
      </c>
      <c r="H15" s="1065">
        <v>0</v>
      </c>
      <c r="I15" s="1097">
        <v>19</v>
      </c>
      <c r="J15" s="1097">
        <v>0</v>
      </c>
      <c r="K15" s="1097">
        <v>19</v>
      </c>
      <c r="L15" s="1065">
        <v>0.42</v>
      </c>
      <c r="M15" s="1096">
        <v>35</v>
      </c>
      <c r="N15" s="1096">
        <v>0</v>
      </c>
      <c r="O15" s="1097">
        <v>-16</v>
      </c>
      <c r="P15" s="1097">
        <v>0</v>
      </c>
      <c r="Q15" s="1097">
        <v>16</v>
      </c>
      <c r="R15" s="1097">
        <v>0</v>
      </c>
      <c r="S15" s="1097">
        <v>35</v>
      </c>
      <c r="T15" s="1097">
        <v>-16</v>
      </c>
      <c r="U15" s="1097">
        <v>0</v>
      </c>
      <c r="V15" s="1097">
        <v>16</v>
      </c>
      <c r="W15" s="1098" t="s">
        <v>741</v>
      </c>
    </row>
    <row r="16" spans="1:56">
      <c r="A16" s="1094"/>
      <c r="B16" s="1346"/>
      <c r="C16" s="1095" t="s">
        <v>745</v>
      </c>
      <c r="D16" s="1095" t="s">
        <v>747</v>
      </c>
      <c r="E16" s="1096">
        <v>111</v>
      </c>
      <c r="F16" s="1097">
        <v>37</v>
      </c>
      <c r="G16" s="1065">
        <v>0.33</v>
      </c>
      <c r="H16" s="1065">
        <v>0</v>
      </c>
      <c r="I16" s="1097">
        <v>12</v>
      </c>
      <c r="J16" s="1097">
        <v>0</v>
      </c>
      <c r="K16" s="1097">
        <v>12</v>
      </c>
      <c r="L16" s="1065">
        <v>0.33</v>
      </c>
      <c r="M16" s="1096">
        <v>20</v>
      </c>
      <c r="N16" s="1096">
        <v>0</v>
      </c>
      <c r="O16" s="1097">
        <v>-8</v>
      </c>
      <c r="P16" s="1097">
        <v>0</v>
      </c>
      <c r="Q16" s="1097">
        <v>8</v>
      </c>
      <c r="R16" s="1097">
        <v>0</v>
      </c>
      <c r="S16" s="1097">
        <v>20</v>
      </c>
      <c r="T16" s="1097">
        <v>-8</v>
      </c>
      <c r="U16" s="1097">
        <v>0</v>
      </c>
      <c r="V16" s="1097">
        <v>8</v>
      </c>
      <c r="W16" s="1098" t="s">
        <v>741</v>
      </c>
    </row>
    <row r="17" spans="1:23">
      <c r="A17" s="1094"/>
      <c r="B17" s="1346"/>
      <c r="C17" s="1095" t="s">
        <v>745</v>
      </c>
      <c r="D17" s="1095" t="s">
        <v>194</v>
      </c>
      <c r="E17" s="1096">
        <v>274</v>
      </c>
      <c r="F17" s="1097">
        <v>55</v>
      </c>
      <c r="G17" s="1065">
        <v>1</v>
      </c>
      <c r="H17" s="1065">
        <v>0</v>
      </c>
      <c r="I17" s="1097">
        <v>55</v>
      </c>
      <c r="J17" s="1097">
        <v>0</v>
      </c>
      <c r="K17" s="1097">
        <v>55</v>
      </c>
      <c r="L17" s="1065">
        <v>1</v>
      </c>
      <c r="M17" s="1096">
        <v>55</v>
      </c>
      <c r="N17" s="1096">
        <v>0</v>
      </c>
      <c r="O17" s="1097">
        <v>0</v>
      </c>
      <c r="P17" s="1097">
        <v>0</v>
      </c>
      <c r="Q17" s="1097">
        <v>0</v>
      </c>
      <c r="R17" s="1097">
        <v>0</v>
      </c>
      <c r="S17" s="1097">
        <v>55</v>
      </c>
      <c r="T17" s="1097">
        <v>0</v>
      </c>
      <c r="U17" s="1097">
        <v>0</v>
      </c>
      <c r="V17" s="1097">
        <v>0</v>
      </c>
      <c r="W17" s="1098" t="s">
        <v>748</v>
      </c>
    </row>
    <row r="18" spans="1:23">
      <c r="A18" s="1094"/>
      <c r="B18" s="1346"/>
      <c r="C18" s="1095" t="s">
        <v>745</v>
      </c>
      <c r="D18" s="1095" t="s">
        <v>189</v>
      </c>
      <c r="E18" s="1096">
        <v>2501</v>
      </c>
      <c r="F18" s="1097">
        <v>666</v>
      </c>
      <c r="G18" s="1065">
        <v>0.51</v>
      </c>
      <c r="H18" s="1065">
        <v>0.17</v>
      </c>
      <c r="I18" s="1097">
        <v>340</v>
      </c>
      <c r="J18" s="1097">
        <v>113</v>
      </c>
      <c r="K18" s="1097">
        <v>454</v>
      </c>
      <c r="L18" s="1065">
        <v>0.68</v>
      </c>
      <c r="M18" s="1096">
        <v>770</v>
      </c>
      <c r="N18" s="1096">
        <v>0</v>
      </c>
      <c r="O18" s="1097">
        <v>-316</v>
      </c>
      <c r="P18" s="1097">
        <v>0</v>
      </c>
      <c r="Q18" s="1097">
        <v>316</v>
      </c>
      <c r="R18" s="1097">
        <v>0</v>
      </c>
      <c r="S18" s="1097">
        <v>770</v>
      </c>
      <c r="T18" s="1097">
        <v>-316</v>
      </c>
      <c r="U18" s="1097">
        <v>0</v>
      </c>
      <c r="V18" s="1097">
        <v>316</v>
      </c>
      <c r="W18" s="1098" t="s">
        <v>749</v>
      </c>
    </row>
    <row r="19" spans="1:23" ht="32.25" customHeight="1">
      <c r="A19" s="1094"/>
      <c r="B19" s="1346"/>
      <c r="C19" s="1113" t="s">
        <v>750</v>
      </c>
      <c r="D19" s="1113" t="s">
        <v>35</v>
      </c>
      <c r="E19" s="1114">
        <v>58422</v>
      </c>
      <c r="F19" s="1114">
        <v>11822</v>
      </c>
      <c r="G19" s="1069">
        <v>0.08</v>
      </c>
      <c r="H19" s="1069">
        <v>0.08</v>
      </c>
      <c r="I19" s="1114">
        <v>945.76</v>
      </c>
      <c r="J19" s="1114">
        <v>945.76</v>
      </c>
      <c r="K19" s="1114">
        <v>1891.52</v>
      </c>
      <c r="L19" s="1069">
        <v>0.16</v>
      </c>
      <c r="M19" s="1115">
        <v>2518</v>
      </c>
      <c r="N19" s="1115">
        <v>0</v>
      </c>
      <c r="O19" s="1114">
        <v>-626.48</v>
      </c>
      <c r="P19" s="1114">
        <v>0</v>
      </c>
      <c r="Q19" s="1114">
        <v>626.48</v>
      </c>
      <c r="R19" s="1114">
        <v>575</v>
      </c>
      <c r="S19" s="1114">
        <v>3093</v>
      </c>
      <c r="T19" s="1114">
        <v>-1201.48</v>
      </c>
      <c r="U19" s="1114">
        <v>0</v>
      </c>
      <c r="V19" s="1116">
        <v>1201.48</v>
      </c>
      <c r="W19" s="1117" t="s">
        <v>751</v>
      </c>
    </row>
    <row r="20" spans="1:23" ht="18.75" customHeight="1">
      <c r="A20" s="1094"/>
      <c r="B20" s="1346"/>
      <c r="C20" s="1113" t="s">
        <v>750</v>
      </c>
      <c r="D20" s="1113" t="s">
        <v>752</v>
      </c>
      <c r="E20" s="1114">
        <v>27828</v>
      </c>
      <c r="F20" s="1114">
        <v>5631</v>
      </c>
      <c r="G20" s="1069">
        <v>0</v>
      </c>
      <c r="H20" s="1069">
        <v>0</v>
      </c>
      <c r="I20" s="1114">
        <v>1305</v>
      </c>
      <c r="J20" s="1114">
        <v>1363</v>
      </c>
      <c r="K20" s="1114">
        <v>2668</v>
      </c>
      <c r="L20" s="1069">
        <v>0.47</v>
      </c>
      <c r="M20" s="1115">
        <v>1320</v>
      </c>
      <c r="N20" s="1115">
        <v>1795</v>
      </c>
      <c r="O20" s="1114">
        <v>-447</v>
      </c>
      <c r="P20" s="1114">
        <v>0</v>
      </c>
      <c r="Q20" s="1114">
        <v>447</v>
      </c>
      <c r="R20" s="1114">
        <v>13</v>
      </c>
      <c r="S20" s="1114">
        <v>3128</v>
      </c>
      <c r="T20" s="1114">
        <v>-460</v>
      </c>
      <c r="U20" s="1114">
        <v>0</v>
      </c>
      <c r="V20" s="1116">
        <v>460</v>
      </c>
      <c r="W20" s="1098" t="s">
        <v>753</v>
      </c>
    </row>
    <row r="21" spans="1:23">
      <c r="A21" s="1094"/>
      <c r="B21" s="1346"/>
      <c r="C21" s="1095" t="s">
        <v>738</v>
      </c>
      <c r="D21" s="1095" t="s">
        <v>193</v>
      </c>
      <c r="E21" s="1096">
        <v>161</v>
      </c>
      <c r="F21" s="1097">
        <v>38</v>
      </c>
      <c r="G21" s="1065">
        <v>0.6</v>
      </c>
      <c r="H21" s="1065">
        <v>0</v>
      </c>
      <c r="I21" s="1097">
        <v>23</v>
      </c>
      <c r="J21" s="1097">
        <v>0</v>
      </c>
      <c r="K21" s="1097">
        <v>23</v>
      </c>
      <c r="L21" s="1065">
        <v>0.6</v>
      </c>
      <c r="M21" s="1096">
        <v>0</v>
      </c>
      <c r="N21" s="1096">
        <v>0</v>
      </c>
      <c r="O21" s="1097">
        <v>23</v>
      </c>
      <c r="P21" s="1097">
        <v>23</v>
      </c>
      <c r="Q21" s="1097">
        <v>0</v>
      </c>
      <c r="R21" s="1097">
        <v>0</v>
      </c>
      <c r="S21" s="1097">
        <v>0</v>
      </c>
      <c r="T21" s="1097">
        <v>23</v>
      </c>
      <c r="U21" s="1097">
        <v>23</v>
      </c>
      <c r="V21" s="1097">
        <v>0</v>
      </c>
      <c r="W21" s="1098" t="s">
        <v>741</v>
      </c>
    </row>
    <row r="22" spans="1:23">
      <c r="A22" s="1094"/>
      <c r="B22" s="1346"/>
      <c r="C22" s="1095" t="s">
        <v>738</v>
      </c>
      <c r="D22" s="1095" t="s">
        <v>190</v>
      </c>
      <c r="E22" s="1096">
        <v>607</v>
      </c>
      <c r="F22" s="1097">
        <v>209</v>
      </c>
      <c r="G22" s="1065">
        <v>0.47</v>
      </c>
      <c r="H22" s="1065">
        <v>0</v>
      </c>
      <c r="I22" s="1097">
        <v>99</v>
      </c>
      <c r="J22" s="1097">
        <v>0</v>
      </c>
      <c r="K22" s="1097">
        <v>99</v>
      </c>
      <c r="L22" s="1065">
        <v>0.47</v>
      </c>
      <c r="M22" s="1096">
        <v>115</v>
      </c>
      <c r="N22" s="1096">
        <v>206</v>
      </c>
      <c r="O22" s="1097">
        <v>-222</v>
      </c>
      <c r="P22" s="1097">
        <v>0</v>
      </c>
      <c r="Q22" s="1097">
        <v>222</v>
      </c>
      <c r="R22" s="1097">
        <v>0</v>
      </c>
      <c r="S22" s="1097">
        <v>321</v>
      </c>
      <c r="T22" s="1097">
        <v>-222</v>
      </c>
      <c r="U22" s="1097">
        <v>0</v>
      </c>
      <c r="V22" s="1097">
        <v>222</v>
      </c>
      <c r="W22" s="1098" t="s">
        <v>741</v>
      </c>
    </row>
    <row r="23" spans="1:23">
      <c r="A23" s="1094"/>
      <c r="B23" s="1346"/>
      <c r="C23" s="1095" t="s">
        <v>738</v>
      </c>
      <c r="D23" s="1095" t="s">
        <v>22</v>
      </c>
      <c r="E23" s="1096">
        <v>7120</v>
      </c>
      <c r="F23" s="1097">
        <v>1785</v>
      </c>
      <c r="G23" s="1065">
        <v>0.32</v>
      </c>
      <c r="H23" s="1065">
        <v>0.16</v>
      </c>
      <c r="I23" s="1097">
        <v>572</v>
      </c>
      <c r="J23" s="1097">
        <v>286</v>
      </c>
      <c r="K23" s="1097">
        <v>858</v>
      </c>
      <c r="L23" s="1065">
        <v>0.48</v>
      </c>
      <c r="M23" s="1096">
        <v>1100</v>
      </c>
      <c r="N23" s="1096">
        <v>0</v>
      </c>
      <c r="O23" s="1097">
        <v>-242</v>
      </c>
      <c r="P23" s="1097">
        <v>0</v>
      </c>
      <c r="Q23" s="1097">
        <v>242</v>
      </c>
      <c r="R23" s="1097">
        <v>0</v>
      </c>
      <c r="S23" s="1097">
        <v>1100</v>
      </c>
      <c r="T23" s="1097">
        <v>-242</v>
      </c>
      <c r="U23" s="1097">
        <v>0</v>
      </c>
      <c r="V23" s="1097">
        <v>242</v>
      </c>
      <c r="W23" s="1098" t="s">
        <v>754</v>
      </c>
    </row>
    <row r="24" spans="1:23">
      <c r="A24" s="1094"/>
      <c r="B24" s="1346"/>
      <c r="C24" s="1095" t="s">
        <v>750</v>
      </c>
      <c r="D24" s="1095" t="s">
        <v>32</v>
      </c>
      <c r="E24" s="1096">
        <v>411</v>
      </c>
      <c r="F24" s="1097">
        <v>83</v>
      </c>
      <c r="G24" s="1065">
        <v>1</v>
      </c>
      <c r="H24" s="1065">
        <v>0</v>
      </c>
      <c r="I24" s="1097">
        <v>83</v>
      </c>
      <c r="J24" s="1097">
        <v>0</v>
      </c>
      <c r="K24" s="1097">
        <v>83</v>
      </c>
      <c r="L24" s="1065">
        <v>1</v>
      </c>
      <c r="M24" s="1096">
        <v>0</v>
      </c>
      <c r="N24" s="1096">
        <v>107</v>
      </c>
      <c r="O24" s="1097">
        <v>-24</v>
      </c>
      <c r="P24" s="1097">
        <v>0</v>
      </c>
      <c r="Q24" s="1097">
        <v>24</v>
      </c>
      <c r="R24" s="1097">
        <v>0</v>
      </c>
      <c r="S24" s="1097">
        <v>107</v>
      </c>
      <c r="T24" s="1097">
        <v>-24</v>
      </c>
      <c r="U24" s="1097">
        <v>0</v>
      </c>
      <c r="V24" s="1097">
        <v>24</v>
      </c>
      <c r="W24" s="1098" t="s">
        <v>741</v>
      </c>
    </row>
    <row r="25" spans="1:23">
      <c r="A25" s="1094"/>
      <c r="B25" s="1346"/>
      <c r="C25" s="1095" t="s">
        <v>750</v>
      </c>
      <c r="D25" s="1095" t="s">
        <v>755</v>
      </c>
      <c r="E25" s="1096">
        <v>239</v>
      </c>
      <c r="F25" s="1097">
        <v>48</v>
      </c>
      <c r="G25" s="1065">
        <v>1</v>
      </c>
      <c r="H25" s="1065">
        <v>0</v>
      </c>
      <c r="I25" s="1097">
        <v>48</v>
      </c>
      <c r="J25" s="1097">
        <v>0</v>
      </c>
      <c r="K25" s="1097">
        <v>48</v>
      </c>
      <c r="L25" s="1065">
        <v>1</v>
      </c>
      <c r="M25" s="1096">
        <v>16</v>
      </c>
      <c r="N25" s="1096">
        <v>29</v>
      </c>
      <c r="O25" s="1097">
        <v>3</v>
      </c>
      <c r="P25" s="1097">
        <v>3</v>
      </c>
      <c r="Q25" s="1097">
        <v>0</v>
      </c>
      <c r="R25" s="1097">
        <v>0</v>
      </c>
      <c r="S25" s="1097">
        <v>45</v>
      </c>
      <c r="T25" s="1097">
        <v>3</v>
      </c>
      <c r="U25" s="1097">
        <v>3</v>
      </c>
      <c r="V25" s="1097">
        <v>0</v>
      </c>
      <c r="W25" s="1098" t="s">
        <v>741</v>
      </c>
    </row>
    <row r="26" spans="1:23">
      <c r="A26" s="1094"/>
      <c r="B26" s="1346"/>
      <c r="C26" s="1095" t="s">
        <v>750</v>
      </c>
      <c r="D26" s="1095" t="s">
        <v>33</v>
      </c>
      <c r="E26" s="1096">
        <v>1580</v>
      </c>
      <c r="F26" s="1097">
        <v>341</v>
      </c>
      <c r="G26" s="1065">
        <v>0</v>
      </c>
      <c r="H26" s="1065">
        <v>0.84</v>
      </c>
      <c r="I26" s="1097">
        <v>0</v>
      </c>
      <c r="J26" s="1097">
        <v>285</v>
      </c>
      <c r="K26" s="1097">
        <v>285</v>
      </c>
      <c r="L26" s="1065">
        <v>0.84</v>
      </c>
      <c r="M26" s="1096">
        <v>0</v>
      </c>
      <c r="N26" s="1096">
        <v>300</v>
      </c>
      <c r="O26" s="1097">
        <v>-15</v>
      </c>
      <c r="P26" s="1097">
        <v>0</v>
      </c>
      <c r="Q26" s="1097">
        <v>15</v>
      </c>
      <c r="R26" s="1097">
        <v>0</v>
      </c>
      <c r="S26" s="1097">
        <v>300</v>
      </c>
      <c r="T26" s="1097">
        <v>-15</v>
      </c>
      <c r="U26" s="1097">
        <v>0</v>
      </c>
      <c r="V26" s="1097">
        <v>15</v>
      </c>
      <c r="W26" s="1098" t="s">
        <v>741</v>
      </c>
    </row>
    <row r="27" spans="1:23">
      <c r="A27" s="1094"/>
      <c r="B27" s="1347"/>
      <c r="C27" s="1095" t="s">
        <v>750</v>
      </c>
      <c r="D27" s="1095" t="s">
        <v>29</v>
      </c>
      <c r="E27" s="1096">
        <v>554</v>
      </c>
      <c r="F27" s="1097">
        <v>100</v>
      </c>
      <c r="G27" s="1065">
        <v>0</v>
      </c>
      <c r="H27" s="1065">
        <v>0.91</v>
      </c>
      <c r="I27" s="1097">
        <v>0</v>
      </c>
      <c r="J27" s="1097">
        <v>91</v>
      </c>
      <c r="K27" s="1097">
        <v>91</v>
      </c>
      <c r="L27" s="1065">
        <v>0.91</v>
      </c>
      <c r="M27" s="1096">
        <v>33</v>
      </c>
      <c r="N27" s="1096">
        <v>0</v>
      </c>
      <c r="O27" s="1097">
        <v>58</v>
      </c>
      <c r="P27" s="1097">
        <v>58</v>
      </c>
      <c r="Q27" s="1097">
        <v>0</v>
      </c>
      <c r="R27" s="1097">
        <v>0</v>
      </c>
      <c r="S27" s="1097">
        <v>33</v>
      </c>
      <c r="T27" s="1097">
        <v>58</v>
      </c>
      <c r="U27" s="1116">
        <v>58</v>
      </c>
      <c r="V27" s="1097">
        <v>0</v>
      </c>
      <c r="W27" s="1098" t="s">
        <v>741</v>
      </c>
    </row>
    <row r="28" spans="1:23" ht="19.5" customHeight="1">
      <c r="A28" s="1094"/>
      <c r="B28" s="1102"/>
      <c r="C28" s="1104"/>
      <c r="D28" s="1104"/>
      <c r="E28" s="1105"/>
      <c r="F28" s="1106"/>
      <c r="G28" s="1067"/>
      <c r="H28" s="1067"/>
      <c r="I28" s="1106"/>
      <c r="J28" s="1106"/>
      <c r="K28" s="1106"/>
      <c r="L28" s="1067"/>
      <c r="M28" s="1105"/>
      <c r="N28" s="1105"/>
      <c r="O28" s="1106"/>
      <c r="P28" s="1106"/>
      <c r="Q28" s="1106"/>
      <c r="R28" s="1106"/>
      <c r="S28" s="1106"/>
      <c r="T28" s="1106"/>
      <c r="U28" s="1106"/>
      <c r="V28" s="1106"/>
      <c r="W28" s="1107"/>
    </row>
    <row r="29" spans="1:23">
      <c r="A29" s="1094"/>
      <c r="B29" s="1345" t="s">
        <v>7</v>
      </c>
      <c r="C29" s="1108" t="s">
        <v>756</v>
      </c>
      <c r="D29" s="1108" t="s">
        <v>41</v>
      </c>
      <c r="E29" s="1109">
        <v>978</v>
      </c>
      <c r="F29" s="1110">
        <v>176</v>
      </c>
      <c r="G29" s="1068">
        <v>0</v>
      </c>
      <c r="H29" s="1068">
        <v>0</v>
      </c>
      <c r="I29" s="1110">
        <v>0</v>
      </c>
      <c r="J29" s="1110">
        <v>0</v>
      </c>
      <c r="K29" s="1110">
        <v>0</v>
      </c>
      <c r="L29" s="1068">
        <v>0</v>
      </c>
      <c r="M29" s="1109">
        <v>247</v>
      </c>
      <c r="N29" s="1109">
        <v>0</v>
      </c>
      <c r="O29" s="1110">
        <v>-247</v>
      </c>
      <c r="P29" s="1110">
        <v>0</v>
      </c>
      <c r="Q29" s="1110">
        <v>247</v>
      </c>
      <c r="R29" s="1110">
        <v>0</v>
      </c>
      <c r="S29" s="1110">
        <v>247</v>
      </c>
      <c r="T29" s="1110">
        <v>-247</v>
      </c>
      <c r="U29" s="1110">
        <v>0</v>
      </c>
      <c r="V29" s="1110">
        <v>247</v>
      </c>
      <c r="W29" s="1098" t="s">
        <v>302</v>
      </c>
    </row>
    <row r="30" spans="1:23">
      <c r="A30" s="1094"/>
      <c r="B30" s="1346"/>
      <c r="C30" s="1095" t="s">
        <v>756</v>
      </c>
      <c r="D30" s="1095" t="s">
        <v>39</v>
      </c>
      <c r="E30" s="1096">
        <v>299</v>
      </c>
      <c r="F30" s="1097">
        <v>54</v>
      </c>
      <c r="G30" s="1065">
        <v>0.5</v>
      </c>
      <c r="H30" s="1065">
        <v>0.25</v>
      </c>
      <c r="I30" s="1097">
        <v>27</v>
      </c>
      <c r="J30" s="1097">
        <v>13</v>
      </c>
      <c r="K30" s="1097">
        <v>40</v>
      </c>
      <c r="L30" s="1065">
        <v>0.75</v>
      </c>
      <c r="M30" s="1096">
        <v>138</v>
      </c>
      <c r="N30" s="1096">
        <v>0</v>
      </c>
      <c r="O30" s="1097">
        <v>-98</v>
      </c>
      <c r="P30" s="1097">
        <v>0</v>
      </c>
      <c r="Q30" s="1097">
        <v>98</v>
      </c>
      <c r="R30" s="1097">
        <v>0</v>
      </c>
      <c r="S30" s="1097">
        <v>138</v>
      </c>
      <c r="T30" s="1097">
        <v>-98</v>
      </c>
      <c r="U30" s="1097">
        <v>0</v>
      </c>
      <c r="V30" s="1097">
        <v>98</v>
      </c>
      <c r="W30" s="1098" t="s">
        <v>302</v>
      </c>
    </row>
    <row r="31" spans="1:23">
      <c r="A31" s="1094"/>
      <c r="B31" s="1346"/>
      <c r="C31" s="1095" t="s">
        <v>756</v>
      </c>
      <c r="D31" s="1095" t="s">
        <v>38</v>
      </c>
      <c r="E31" s="1096">
        <v>2251</v>
      </c>
      <c r="F31" s="1097">
        <v>405</v>
      </c>
      <c r="G31" s="1065">
        <v>1</v>
      </c>
      <c r="H31" s="1065">
        <v>0</v>
      </c>
      <c r="I31" s="1097">
        <v>405</v>
      </c>
      <c r="J31" s="1097">
        <v>0</v>
      </c>
      <c r="K31" s="1097">
        <v>405</v>
      </c>
      <c r="L31" s="1065">
        <v>1</v>
      </c>
      <c r="M31" s="1096">
        <v>831</v>
      </c>
      <c r="N31" s="1096">
        <v>0</v>
      </c>
      <c r="O31" s="1097">
        <v>-426</v>
      </c>
      <c r="P31" s="1097">
        <v>0</v>
      </c>
      <c r="Q31" s="1097">
        <v>426</v>
      </c>
      <c r="R31" s="1097">
        <v>0</v>
      </c>
      <c r="S31" s="1097">
        <v>831</v>
      </c>
      <c r="T31" s="1097">
        <v>-426</v>
      </c>
      <c r="U31" s="1097">
        <v>0</v>
      </c>
      <c r="V31" s="1097">
        <v>426</v>
      </c>
      <c r="W31" s="1098" t="s">
        <v>757</v>
      </c>
    </row>
    <row r="32" spans="1:23">
      <c r="A32" s="1094"/>
      <c r="B32" s="1346"/>
      <c r="C32" s="1095" t="s">
        <v>756</v>
      </c>
      <c r="D32" s="1095" t="s">
        <v>40</v>
      </c>
      <c r="E32" s="1096">
        <v>620</v>
      </c>
      <c r="F32" s="1097">
        <v>112</v>
      </c>
      <c r="G32" s="1065">
        <v>0</v>
      </c>
      <c r="H32" s="1065">
        <v>0</v>
      </c>
      <c r="I32" s="1097">
        <v>0</v>
      </c>
      <c r="J32" s="1097">
        <v>0</v>
      </c>
      <c r="K32" s="1097">
        <v>0</v>
      </c>
      <c r="L32" s="1065">
        <v>0</v>
      </c>
      <c r="M32" s="1096">
        <v>0</v>
      </c>
      <c r="N32" s="1096">
        <v>0</v>
      </c>
      <c r="O32" s="1097">
        <v>0</v>
      </c>
      <c r="P32" s="1097">
        <v>0</v>
      </c>
      <c r="Q32" s="1097">
        <v>0</v>
      </c>
      <c r="R32" s="1097">
        <v>0</v>
      </c>
      <c r="S32" s="1097">
        <v>0</v>
      </c>
      <c r="T32" s="1097">
        <v>0</v>
      </c>
      <c r="U32" s="1097">
        <v>0</v>
      </c>
      <c r="V32" s="1097">
        <v>0</v>
      </c>
      <c r="W32" s="1098" t="s">
        <v>302</v>
      </c>
    </row>
    <row r="33" spans="1:23" ht="31.5">
      <c r="A33" s="1094"/>
      <c r="B33" s="1347"/>
      <c r="C33" s="1113" t="s">
        <v>756</v>
      </c>
      <c r="D33" s="1113" t="s">
        <v>37</v>
      </c>
      <c r="E33" s="1115">
        <v>30770</v>
      </c>
      <c r="F33" s="1114">
        <v>5535</v>
      </c>
      <c r="G33" s="1069">
        <v>0.5</v>
      </c>
      <c r="H33" s="1069">
        <v>0.25</v>
      </c>
      <c r="I33" s="1114">
        <v>2767</v>
      </c>
      <c r="J33" s="1114">
        <v>1384</v>
      </c>
      <c r="K33" s="1114">
        <v>5108</v>
      </c>
      <c r="L33" s="1069">
        <v>0.92</v>
      </c>
      <c r="M33" s="1115">
        <v>4397</v>
      </c>
      <c r="N33" s="1115">
        <v>0</v>
      </c>
      <c r="O33" s="1114">
        <v>711</v>
      </c>
      <c r="P33" s="1114">
        <v>711</v>
      </c>
      <c r="Q33" s="1114">
        <v>0</v>
      </c>
      <c r="R33" s="1114">
        <v>3628</v>
      </c>
      <c r="S33" s="1114">
        <v>8025</v>
      </c>
      <c r="T33" s="1114">
        <v>-2917</v>
      </c>
      <c r="U33" s="1114">
        <v>0</v>
      </c>
      <c r="V33" s="1116">
        <v>2917</v>
      </c>
      <c r="W33" s="1117" t="s">
        <v>758</v>
      </c>
    </row>
    <row r="34" spans="1:23">
      <c r="B34" s="1118"/>
      <c r="C34" s="1094"/>
      <c r="D34" s="1119"/>
      <c r="E34" s="1120"/>
      <c r="F34" s="1120"/>
      <c r="G34" s="1120"/>
      <c r="H34" s="1120"/>
      <c r="I34" s="1120"/>
      <c r="J34" s="1120"/>
      <c r="K34" s="1120"/>
      <c r="L34" s="1120"/>
      <c r="M34" s="1120"/>
      <c r="N34" s="1104"/>
      <c r="O34" s="1104"/>
      <c r="P34" s="1104"/>
      <c r="Q34" s="1104"/>
      <c r="R34" s="1121"/>
      <c r="S34" s="1104"/>
      <c r="T34" s="1104"/>
      <c r="U34" s="1104"/>
      <c r="V34" s="1104"/>
      <c r="W34" s="1122"/>
    </row>
    <row r="35" spans="1:23" s="1123" customFormat="1" ht="15">
      <c r="B35" s="1124"/>
      <c r="C35" s="1125"/>
      <c r="D35" s="1126" t="s">
        <v>759</v>
      </c>
      <c r="E35" s="1126">
        <v>205150</v>
      </c>
      <c r="F35" s="1127">
        <v>42339</v>
      </c>
      <c r="G35" s="1070">
        <v>0.19</v>
      </c>
      <c r="H35" s="1071">
        <v>0.11</v>
      </c>
      <c r="I35" s="1127">
        <v>8136</v>
      </c>
      <c r="J35" s="1127">
        <v>4481</v>
      </c>
      <c r="K35" s="1127">
        <v>13574</v>
      </c>
      <c r="L35" s="1071">
        <v>0.32</v>
      </c>
      <c r="M35" s="1126">
        <v>11984</v>
      </c>
      <c r="N35" s="1126">
        <v>2437</v>
      </c>
      <c r="O35" s="1127">
        <v>-847</v>
      </c>
      <c r="P35" s="1127">
        <v>1841</v>
      </c>
      <c r="Q35" s="1127">
        <v>2688</v>
      </c>
      <c r="R35" s="1127">
        <v>4611</v>
      </c>
      <c r="S35" s="1127">
        <v>19032</v>
      </c>
      <c r="T35" s="1127">
        <v>-5458</v>
      </c>
      <c r="U35" s="1127">
        <v>771</v>
      </c>
      <c r="V35" s="1127">
        <v>6228</v>
      </c>
      <c r="W35" s="1126"/>
    </row>
    <row r="44" spans="1:23">
      <c r="F44" s="1077"/>
    </row>
  </sheetData>
  <mergeCells count="12">
    <mergeCell ref="B5:B7"/>
    <mergeCell ref="B9:B12"/>
    <mergeCell ref="B14:B27"/>
    <mergeCell ref="B29:B33"/>
    <mergeCell ref="B2:D2"/>
    <mergeCell ref="E2:F2"/>
    <mergeCell ref="G2:L2"/>
    <mergeCell ref="M2:V2"/>
    <mergeCell ref="G3:H3"/>
    <mergeCell ref="I3:K3"/>
    <mergeCell ref="M3:Q3"/>
    <mergeCell ref="R3:V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pane xSplit="9" ySplit="8" topLeftCell="J9" activePane="bottomRight" state="frozen"/>
      <selection activeCell="I22" sqref="I22"/>
      <selection pane="topRight" activeCell="I22" sqref="I22"/>
      <selection pane="bottomLeft" activeCell="I22" sqref="I22"/>
      <selection pane="bottomRight" activeCell="C9" sqref="C9"/>
    </sheetView>
  </sheetViews>
  <sheetFormatPr defaultColWidth="8.875" defaultRowHeight="15.75"/>
  <cols>
    <col min="1" max="1" width="10.125" style="120" bestFit="1" customWidth="1"/>
    <col min="2" max="2" width="8.875" style="120"/>
    <col min="3" max="3" width="39.875" style="120" customWidth="1"/>
    <col min="4" max="4" width="24.125" style="120" bestFit="1" customWidth="1"/>
    <col min="5" max="5" width="13.625" style="120" hidden="1" customWidth="1"/>
    <col min="6" max="6" width="14.5" style="120" hidden="1" customWidth="1"/>
    <col min="7" max="7" width="13" style="120" hidden="1" customWidth="1"/>
    <col min="8" max="8" width="9.125" style="120" hidden="1" customWidth="1"/>
    <col min="9" max="9" width="13" style="120" hidden="1" customWidth="1"/>
    <col min="10" max="10" width="24.125" style="120" customWidth="1"/>
    <col min="11" max="13" width="8.875" style="120"/>
    <col min="14" max="14" width="10.5" style="120" bestFit="1" customWidth="1"/>
    <col min="15" max="15" width="12.5" style="120" bestFit="1" customWidth="1"/>
    <col min="16" max="16" width="14.875" style="120" bestFit="1" customWidth="1"/>
    <col min="17" max="17" width="8.875" style="120"/>
    <col min="18" max="18" width="13" style="464" bestFit="1" customWidth="1"/>
    <col min="19" max="19" width="12.5" style="120" bestFit="1" customWidth="1"/>
    <col min="20" max="20" width="14.875" style="120" bestFit="1" customWidth="1"/>
    <col min="21" max="21" width="8.875" style="120"/>
    <col min="22" max="22" width="10.5" style="120" bestFit="1" customWidth="1"/>
    <col min="23" max="23" width="12.5" style="120" bestFit="1" customWidth="1"/>
    <col min="24" max="24" width="14.875" style="120" bestFit="1" customWidth="1"/>
    <col min="25" max="25" width="8.875" style="120"/>
    <col min="26" max="26" width="10.5" style="120" bestFit="1" customWidth="1"/>
    <col min="27" max="27" width="12.5" style="120" bestFit="1" customWidth="1"/>
    <col min="28" max="28" width="14.875" style="120" bestFit="1" customWidth="1"/>
    <col min="29" max="29" width="8.875" style="120"/>
    <col min="30" max="30" width="10.5" style="120" bestFit="1" customWidth="1"/>
    <col min="31" max="31" width="12.5" style="120" bestFit="1" customWidth="1"/>
    <col min="32" max="32" width="14.875" style="120" bestFit="1" customWidth="1"/>
    <col min="33" max="33" width="10.125" style="120" customWidth="1"/>
    <col min="34" max="35" width="13.5" style="120" customWidth="1"/>
    <col min="36" max="36" width="12.125" style="120" customWidth="1"/>
    <col min="37" max="37" width="12" style="120" customWidth="1"/>
    <col min="38" max="38" width="12.5" style="120" customWidth="1"/>
    <col min="39" max="40" width="12.125" style="120" customWidth="1"/>
    <col min="41" max="41" width="12.5" style="120" customWidth="1"/>
    <col min="42" max="16384" width="8.875" style="120"/>
  </cols>
  <sheetData>
    <row r="1" spans="1:41">
      <c r="C1" s="123" t="s">
        <v>152</v>
      </c>
      <c r="G1" s="123" t="s">
        <v>220</v>
      </c>
      <c r="U1" s="322"/>
      <c r="V1" s="274"/>
    </row>
    <row r="2" spans="1:41">
      <c r="C2" s="123" t="s">
        <v>221</v>
      </c>
      <c r="U2" s="322"/>
      <c r="V2" s="274"/>
    </row>
    <row r="3" spans="1:41">
      <c r="C3" s="123" t="s">
        <v>222</v>
      </c>
    </row>
    <row r="4" spans="1:41">
      <c r="C4" s="465" t="s">
        <v>433</v>
      </c>
      <c r="D4" s="121"/>
    </row>
    <row r="5" spans="1:41">
      <c r="C5" s="123"/>
    </row>
    <row r="6" spans="1:41" customFormat="1">
      <c r="A6" s="806"/>
      <c r="B6" s="807"/>
      <c r="C6" s="808" t="s">
        <v>156</v>
      </c>
      <c r="D6" s="807"/>
      <c r="E6" s="809"/>
      <c r="F6" s="809"/>
      <c r="G6" s="809"/>
      <c r="H6" s="807"/>
      <c r="I6" s="807"/>
      <c r="J6" s="807"/>
      <c r="K6" s="1351" t="s">
        <v>224</v>
      </c>
      <c r="L6" s="1352"/>
      <c r="M6" s="1353"/>
      <c r="N6" s="810" t="s">
        <v>333</v>
      </c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2"/>
    </row>
    <row r="7" spans="1:41" customFormat="1" ht="34.5" customHeight="1">
      <c r="A7" s="813" t="s">
        <v>226</v>
      </c>
      <c r="B7" s="814"/>
      <c r="C7" s="1354" t="s">
        <v>162</v>
      </c>
      <c r="D7" s="1355"/>
      <c r="E7" s="1355"/>
      <c r="F7" s="1355"/>
      <c r="G7" s="1355"/>
      <c r="H7" s="1355"/>
      <c r="I7" s="1355"/>
      <c r="J7" s="1355"/>
      <c r="K7" s="815"/>
      <c r="L7" s="816"/>
      <c r="M7" s="816"/>
      <c r="N7" s="817" t="s">
        <v>140</v>
      </c>
      <c r="O7" s="818" t="s">
        <v>334</v>
      </c>
      <c r="P7" s="818" t="s">
        <v>335</v>
      </c>
      <c r="Q7" s="817" t="s">
        <v>133</v>
      </c>
      <c r="R7" s="474" t="s">
        <v>140</v>
      </c>
      <c r="S7" s="818" t="s">
        <v>334</v>
      </c>
      <c r="T7" s="818" t="s">
        <v>335</v>
      </c>
      <c r="U7" s="817" t="s">
        <v>133</v>
      </c>
      <c r="V7" s="817" t="s">
        <v>140</v>
      </c>
      <c r="W7" s="818" t="s">
        <v>334</v>
      </c>
      <c r="X7" s="818" t="s">
        <v>335</v>
      </c>
      <c r="Y7" s="817" t="s">
        <v>133</v>
      </c>
      <c r="Z7" s="817" t="s">
        <v>140</v>
      </c>
      <c r="AA7" s="818" t="s">
        <v>334</v>
      </c>
      <c r="AB7" s="818" t="s">
        <v>335</v>
      </c>
      <c r="AC7" s="817" t="s">
        <v>133</v>
      </c>
      <c r="AD7" s="817" t="s">
        <v>140</v>
      </c>
      <c r="AE7" s="818" t="s">
        <v>334</v>
      </c>
      <c r="AF7" s="818" t="s">
        <v>335</v>
      </c>
      <c r="AG7" s="817" t="s">
        <v>133</v>
      </c>
      <c r="AH7" s="817" t="s">
        <v>140</v>
      </c>
      <c r="AI7" s="818" t="s">
        <v>334</v>
      </c>
      <c r="AJ7" s="818" t="s">
        <v>335</v>
      </c>
      <c r="AK7" s="817" t="s">
        <v>133</v>
      </c>
      <c r="AL7" s="817" t="s">
        <v>140</v>
      </c>
      <c r="AM7" s="818" t="s">
        <v>334</v>
      </c>
      <c r="AN7" s="818" t="s">
        <v>335</v>
      </c>
      <c r="AO7" s="817" t="s">
        <v>133</v>
      </c>
    </row>
    <row r="8" spans="1:41" customFormat="1" ht="30" customHeight="1">
      <c r="A8" s="831" t="s">
        <v>227</v>
      </c>
      <c r="B8" s="832"/>
      <c r="C8" s="833" t="s">
        <v>168</v>
      </c>
      <c r="D8" s="833" t="s">
        <v>169</v>
      </c>
      <c r="E8" s="834" t="s">
        <v>170</v>
      </c>
      <c r="F8" s="834" t="s">
        <v>171</v>
      </c>
      <c r="G8" s="834" t="s">
        <v>172</v>
      </c>
      <c r="H8" s="833" t="s">
        <v>173</v>
      </c>
      <c r="I8" s="834" t="s">
        <v>228</v>
      </c>
      <c r="J8" s="834" t="s">
        <v>229</v>
      </c>
      <c r="K8" s="834" t="s">
        <v>230</v>
      </c>
      <c r="L8" s="834" t="s">
        <v>178</v>
      </c>
      <c r="M8" s="834" t="s">
        <v>179</v>
      </c>
      <c r="N8" s="1348" t="s">
        <v>231</v>
      </c>
      <c r="O8" s="1349"/>
      <c r="P8" s="1349"/>
      <c r="Q8" s="1350"/>
      <c r="R8" s="1348" t="s">
        <v>232</v>
      </c>
      <c r="S8" s="1349"/>
      <c r="T8" s="1349"/>
      <c r="U8" s="1350"/>
      <c r="V8" s="1348" t="s">
        <v>233</v>
      </c>
      <c r="W8" s="1349"/>
      <c r="X8" s="1349"/>
      <c r="Y8" s="1350"/>
      <c r="Z8" s="1348" t="s">
        <v>234</v>
      </c>
      <c r="AA8" s="1349"/>
      <c r="AB8" s="1349"/>
      <c r="AC8" s="1350"/>
      <c r="AD8" s="1348" t="s">
        <v>235</v>
      </c>
      <c r="AE8" s="1349"/>
      <c r="AF8" s="1349"/>
      <c r="AG8" s="1350"/>
      <c r="AH8" s="1348" t="s">
        <v>236</v>
      </c>
      <c r="AI8" s="1349"/>
      <c r="AJ8" s="1349"/>
      <c r="AK8" s="1350"/>
      <c r="AL8" s="1348" t="s">
        <v>237</v>
      </c>
      <c r="AM8" s="1349"/>
      <c r="AN8" s="1349"/>
      <c r="AO8" s="1350"/>
    </row>
    <row r="9" spans="1:41" customFormat="1">
      <c r="A9" s="764">
        <v>2</v>
      </c>
      <c r="B9" s="765">
        <v>1</v>
      </c>
      <c r="C9" s="766" t="s">
        <v>8</v>
      </c>
      <c r="D9" s="767" t="s">
        <v>42</v>
      </c>
      <c r="E9" s="480"/>
      <c r="F9" s="480">
        <v>582</v>
      </c>
      <c r="G9" s="480"/>
      <c r="H9" s="481"/>
      <c r="I9" s="480"/>
      <c r="J9" s="480">
        <v>112</v>
      </c>
      <c r="K9" s="481">
        <v>1</v>
      </c>
      <c r="L9" s="481"/>
      <c r="M9" s="482">
        <f>J9*K9</f>
        <v>112</v>
      </c>
      <c r="N9" s="768">
        <v>3.4</v>
      </c>
      <c r="O9" s="769">
        <f>N9</f>
        <v>3.4</v>
      </c>
      <c r="P9" s="769"/>
      <c r="Q9" s="762">
        <f>N9-O9</f>
        <v>0</v>
      </c>
      <c r="R9" s="487">
        <v>0</v>
      </c>
      <c r="S9" s="770"/>
      <c r="T9" s="770"/>
      <c r="U9" s="762">
        <f>R9-S9</f>
        <v>0</v>
      </c>
      <c r="V9" s="488">
        <v>0.13</v>
      </c>
      <c r="W9" s="769">
        <f>V9</f>
        <v>0.1</v>
      </c>
      <c r="X9" s="771"/>
      <c r="Y9" s="762">
        <f>V9-W9</f>
        <v>0</v>
      </c>
      <c r="Z9" s="488">
        <v>0.12</v>
      </c>
      <c r="AA9" s="769">
        <f>Z9</f>
        <v>0.1</v>
      </c>
      <c r="AB9" s="771"/>
      <c r="AC9" s="762">
        <f t="shared" ref="AC9:AC29" si="0">Z9-AA9</f>
        <v>0</v>
      </c>
      <c r="AD9" s="770">
        <v>143</v>
      </c>
      <c r="AE9" s="772"/>
      <c r="AF9" s="773"/>
      <c r="AG9" s="774">
        <f>AD9-AE9</f>
        <v>143</v>
      </c>
      <c r="AH9" s="488">
        <v>0</v>
      </c>
      <c r="AI9" s="493">
        <v>0</v>
      </c>
      <c r="AJ9" s="493">
        <v>0</v>
      </c>
      <c r="AK9" s="494">
        <f>AH9-AI9</f>
        <v>0</v>
      </c>
      <c r="AM9" s="495"/>
      <c r="AN9" s="495"/>
      <c r="AO9" s="496">
        <f t="shared" ref="AO9:AO29" si="1">AL9-AM9</f>
        <v>0</v>
      </c>
    </row>
    <row r="10" spans="1:41" customFormat="1">
      <c r="A10" s="764">
        <v>2</v>
      </c>
      <c r="B10" s="765">
        <v>2</v>
      </c>
      <c r="C10" s="766" t="s">
        <v>4</v>
      </c>
      <c r="D10" s="767" t="s">
        <v>18</v>
      </c>
      <c r="E10" s="480">
        <v>3569</v>
      </c>
      <c r="F10" s="480">
        <v>4058</v>
      </c>
      <c r="G10" s="480"/>
      <c r="H10" s="481"/>
      <c r="I10" s="480">
        <v>781</v>
      </c>
      <c r="J10" s="480">
        <v>824</v>
      </c>
      <c r="K10" s="481">
        <v>1</v>
      </c>
      <c r="L10" s="481"/>
      <c r="M10" s="482">
        <f t="shared" ref="M10:M33" si="2">J10*K10</f>
        <v>824</v>
      </c>
      <c r="N10" s="768">
        <v>23.7</v>
      </c>
      <c r="O10" s="770"/>
      <c r="P10" s="769">
        <f t="shared" ref="P10:P11" si="3">N10</f>
        <v>23.7</v>
      </c>
      <c r="Q10" s="762">
        <f t="shared" ref="Q10:Q29" si="4">N10-O10</f>
        <v>23.7</v>
      </c>
      <c r="R10" s="487">
        <v>0</v>
      </c>
      <c r="S10" s="770"/>
      <c r="T10" s="770"/>
      <c r="U10" s="762">
        <f t="shared" ref="U10:U29" si="5">R10-S10</f>
        <v>0</v>
      </c>
      <c r="V10" s="488">
        <v>0.95</v>
      </c>
      <c r="W10" s="770"/>
      <c r="X10" s="771">
        <f t="shared" ref="X10:X11" si="6">V10</f>
        <v>1</v>
      </c>
      <c r="Y10" s="762">
        <f t="shared" ref="Y10:Y33" si="7">V10-W10</f>
        <v>1</v>
      </c>
      <c r="Z10" s="488">
        <v>0.81</v>
      </c>
      <c r="AA10" s="770"/>
      <c r="AB10" s="771">
        <f t="shared" ref="AB10:AB11" si="8">Z10</f>
        <v>0.8</v>
      </c>
      <c r="AC10" s="762">
        <f t="shared" si="0"/>
        <v>0.8</v>
      </c>
      <c r="AD10" s="770">
        <f>J10*7</f>
        <v>5768</v>
      </c>
      <c r="AE10" s="775"/>
      <c r="AF10" s="776">
        <v>977</v>
      </c>
      <c r="AG10" s="774">
        <f t="shared" ref="AG10:AG29" si="9">AD10-AE10</f>
        <v>5768</v>
      </c>
      <c r="AH10" s="488">
        <v>0</v>
      </c>
      <c r="AI10" s="499">
        <v>0</v>
      </c>
      <c r="AJ10" s="499">
        <v>0</v>
      </c>
      <c r="AK10" s="494">
        <f t="shared" ref="AK10:AK29" si="10">AH10-AI10</f>
        <v>0</v>
      </c>
      <c r="AM10" s="500"/>
      <c r="AN10" s="500"/>
      <c r="AO10" s="496">
        <f t="shared" si="1"/>
        <v>0</v>
      </c>
    </row>
    <row r="11" spans="1:41" customFormat="1">
      <c r="A11" s="777">
        <v>2</v>
      </c>
      <c r="B11" s="775">
        <v>3</v>
      </c>
      <c r="C11" s="778" t="s">
        <v>4</v>
      </c>
      <c r="D11" s="779" t="s">
        <v>19</v>
      </c>
      <c r="E11" s="504">
        <v>16843</v>
      </c>
      <c r="F11" s="504">
        <v>19149</v>
      </c>
      <c r="G11" s="504"/>
      <c r="H11" s="505"/>
      <c r="I11" s="504">
        <v>3568</v>
      </c>
      <c r="J11" s="504">
        <v>4035</v>
      </c>
      <c r="K11" s="481">
        <v>1</v>
      </c>
      <c r="L11" s="506"/>
      <c r="M11" s="482">
        <f t="shared" si="2"/>
        <v>4035</v>
      </c>
      <c r="N11" s="768">
        <v>116.1</v>
      </c>
      <c r="O11" s="780"/>
      <c r="P11" s="769">
        <f t="shared" si="3"/>
        <v>116.1</v>
      </c>
      <c r="Q11" s="762">
        <f t="shared" si="4"/>
        <v>116.1</v>
      </c>
      <c r="R11" s="487">
        <v>0</v>
      </c>
      <c r="S11" s="780"/>
      <c r="T11" s="770"/>
      <c r="U11" s="762">
        <f t="shared" si="5"/>
        <v>0</v>
      </c>
      <c r="V11" s="488">
        <v>4.6500000000000004</v>
      </c>
      <c r="W11" s="780"/>
      <c r="X11" s="771">
        <f t="shared" si="6"/>
        <v>4.7</v>
      </c>
      <c r="Y11" s="762">
        <f t="shared" si="7"/>
        <v>4.7</v>
      </c>
      <c r="Z11" s="488">
        <v>3.95</v>
      </c>
      <c r="AA11" s="780"/>
      <c r="AB11" s="771">
        <f t="shared" si="8"/>
        <v>4</v>
      </c>
      <c r="AC11" s="762">
        <f t="shared" si="0"/>
        <v>4</v>
      </c>
      <c r="AD11" s="770">
        <f t="shared" ref="AD11:AD29" si="11">J11*7</f>
        <v>28245</v>
      </c>
      <c r="AE11" s="775"/>
      <c r="AF11" s="780">
        <v>0</v>
      </c>
      <c r="AG11" s="774">
        <f t="shared" si="9"/>
        <v>28245</v>
      </c>
      <c r="AH11" s="488">
        <v>0</v>
      </c>
      <c r="AI11" s="499">
        <v>0</v>
      </c>
      <c r="AJ11" s="499">
        <v>0</v>
      </c>
      <c r="AK11" s="494">
        <f t="shared" si="10"/>
        <v>0</v>
      </c>
      <c r="AM11" s="500"/>
      <c r="AN11" s="500"/>
      <c r="AO11" s="496">
        <f t="shared" si="1"/>
        <v>0</v>
      </c>
    </row>
    <row r="12" spans="1:41" customFormat="1">
      <c r="A12" s="777">
        <v>2</v>
      </c>
      <c r="B12" s="775">
        <v>4</v>
      </c>
      <c r="C12" s="781" t="s">
        <v>5</v>
      </c>
      <c r="D12" s="779" t="s">
        <v>20</v>
      </c>
      <c r="E12" s="504">
        <v>7275</v>
      </c>
      <c r="F12" s="504">
        <v>8271</v>
      </c>
      <c r="G12" s="504"/>
      <c r="H12" s="505"/>
      <c r="I12" s="504">
        <v>1587</v>
      </c>
      <c r="J12" s="504">
        <v>1570</v>
      </c>
      <c r="K12" s="481">
        <v>1</v>
      </c>
      <c r="L12" s="506"/>
      <c r="M12" s="482">
        <f t="shared" si="2"/>
        <v>1570</v>
      </c>
      <c r="N12" s="768">
        <v>41.3</v>
      </c>
      <c r="O12" s="771">
        <v>41.3</v>
      </c>
      <c r="P12" s="769"/>
      <c r="Q12" s="762">
        <f t="shared" si="4"/>
        <v>0</v>
      </c>
      <c r="R12" s="487">
        <v>0</v>
      </c>
      <c r="S12" s="780"/>
      <c r="T12" s="770"/>
      <c r="U12" s="762">
        <f t="shared" si="5"/>
        <v>0</v>
      </c>
      <c r="V12" s="488">
        <v>0.61</v>
      </c>
      <c r="W12" s="771">
        <f>V12</f>
        <v>0.6</v>
      </c>
      <c r="X12" s="771"/>
      <c r="Y12" s="762">
        <f t="shared" si="7"/>
        <v>0</v>
      </c>
      <c r="Z12" s="488">
        <v>1.47</v>
      </c>
      <c r="AA12" s="771">
        <f>Z12</f>
        <v>1.5</v>
      </c>
      <c r="AB12" s="771"/>
      <c r="AC12" s="762">
        <f t="shared" si="0"/>
        <v>0</v>
      </c>
      <c r="AD12" s="770">
        <f t="shared" si="11"/>
        <v>10990</v>
      </c>
      <c r="AE12" s="775"/>
      <c r="AF12" s="776">
        <v>1804</v>
      </c>
      <c r="AG12" s="774">
        <f t="shared" si="9"/>
        <v>10990</v>
      </c>
      <c r="AH12" s="488">
        <v>0</v>
      </c>
      <c r="AI12" s="499">
        <v>0</v>
      </c>
      <c r="AJ12" s="499">
        <v>0</v>
      </c>
      <c r="AK12" s="494">
        <f t="shared" si="10"/>
        <v>0</v>
      </c>
      <c r="AL12" s="509"/>
      <c r="AM12" s="500"/>
      <c r="AN12" s="500"/>
      <c r="AO12" s="496">
        <f t="shared" si="1"/>
        <v>0</v>
      </c>
    </row>
    <row r="13" spans="1:41" customFormat="1">
      <c r="A13" s="777">
        <v>2</v>
      </c>
      <c r="B13" s="775">
        <v>5</v>
      </c>
      <c r="C13" s="781" t="s">
        <v>5</v>
      </c>
      <c r="D13" s="779" t="s">
        <v>21</v>
      </c>
      <c r="E13" s="504">
        <v>1627</v>
      </c>
      <c r="F13" s="504">
        <v>1850</v>
      </c>
      <c r="G13" s="504"/>
      <c r="H13" s="505"/>
      <c r="I13" s="510">
        <v>391</v>
      </c>
      <c r="J13" s="510">
        <v>353</v>
      </c>
      <c r="K13" s="481">
        <v>1</v>
      </c>
      <c r="L13" s="506"/>
      <c r="M13" s="482">
        <f t="shared" si="2"/>
        <v>353</v>
      </c>
      <c r="N13" s="768">
        <v>9.3000000000000007</v>
      </c>
      <c r="O13" s="771">
        <f t="shared" ref="O13:O14" si="12">N13</f>
        <v>9.3000000000000007</v>
      </c>
      <c r="P13" s="769"/>
      <c r="Q13" s="762">
        <f t="shared" si="4"/>
        <v>0</v>
      </c>
      <c r="R13" s="487">
        <v>0</v>
      </c>
      <c r="S13" s="771"/>
      <c r="T13" s="770"/>
      <c r="U13" s="762">
        <f t="shared" si="5"/>
        <v>0</v>
      </c>
      <c r="V13" s="488">
        <v>0.37</v>
      </c>
      <c r="W13" s="771">
        <f t="shared" ref="W13:W14" si="13">V13</f>
        <v>0.4</v>
      </c>
      <c r="X13" s="771"/>
      <c r="Y13" s="762">
        <f t="shared" si="7"/>
        <v>0</v>
      </c>
      <c r="Z13" s="488">
        <v>0.32</v>
      </c>
      <c r="AA13" s="771">
        <f t="shared" ref="AA13:AA14" si="14">Z13</f>
        <v>0.3</v>
      </c>
      <c r="AB13" s="771"/>
      <c r="AC13" s="762">
        <f t="shared" si="0"/>
        <v>0</v>
      </c>
      <c r="AD13" s="770">
        <f t="shared" si="11"/>
        <v>2471</v>
      </c>
      <c r="AE13" s="776">
        <v>483</v>
      </c>
      <c r="AG13" s="774">
        <f>AD13-AE13</f>
        <v>1988</v>
      </c>
      <c r="AH13" s="488">
        <v>0</v>
      </c>
      <c r="AI13" s="499">
        <v>0</v>
      </c>
      <c r="AJ13" s="499">
        <v>0</v>
      </c>
      <c r="AK13" s="494">
        <f t="shared" si="10"/>
        <v>0</v>
      </c>
      <c r="AL13" s="509"/>
      <c r="AM13" s="500"/>
      <c r="AN13" s="500"/>
      <c r="AO13" s="496">
        <f t="shared" si="1"/>
        <v>0</v>
      </c>
    </row>
    <row r="14" spans="1:41" customFormat="1">
      <c r="A14" s="782">
        <v>1</v>
      </c>
      <c r="B14" s="775">
        <v>6</v>
      </c>
      <c r="C14" s="781" t="s">
        <v>188</v>
      </c>
      <c r="D14" s="779" t="s">
        <v>22</v>
      </c>
      <c r="E14" s="504">
        <v>5207</v>
      </c>
      <c r="F14" s="504">
        <v>5920</v>
      </c>
      <c r="G14" s="504"/>
      <c r="H14" s="505"/>
      <c r="I14" s="504">
        <v>1122</v>
      </c>
      <c r="J14" s="504">
        <v>1237</v>
      </c>
      <c r="K14" s="481">
        <v>1</v>
      </c>
      <c r="L14" s="506"/>
      <c r="M14" s="482">
        <f t="shared" si="2"/>
        <v>1237</v>
      </c>
      <c r="N14" s="768">
        <v>35.6</v>
      </c>
      <c r="O14" s="771">
        <f t="shared" si="12"/>
        <v>35.6</v>
      </c>
      <c r="P14" s="769"/>
      <c r="Q14" s="762">
        <f t="shared" si="4"/>
        <v>0</v>
      </c>
      <c r="R14" s="487">
        <v>3.03</v>
      </c>
      <c r="S14" s="771">
        <f t="shared" ref="S14" si="15">R14</f>
        <v>3</v>
      </c>
      <c r="T14" s="769"/>
      <c r="U14" s="762">
        <f t="shared" si="5"/>
        <v>0</v>
      </c>
      <c r="V14" s="488">
        <v>1.43</v>
      </c>
      <c r="W14" s="771">
        <f t="shared" si="13"/>
        <v>1.4</v>
      </c>
      <c r="X14" s="771"/>
      <c r="Y14" s="762">
        <f t="shared" si="7"/>
        <v>0</v>
      </c>
      <c r="Z14" s="488">
        <v>1.21</v>
      </c>
      <c r="AA14" s="771">
        <f t="shared" si="14"/>
        <v>1.2</v>
      </c>
      <c r="AB14" s="771"/>
      <c r="AC14" s="762">
        <f t="shared" si="0"/>
        <v>0</v>
      </c>
      <c r="AD14" s="770">
        <f t="shared" si="11"/>
        <v>8659</v>
      </c>
      <c r="AE14" s="780">
        <v>1404</v>
      </c>
      <c r="AG14" s="774">
        <f t="shared" si="9"/>
        <v>7255</v>
      </c>
      <c r="AH14" s="488">
        <v>0</v>
      </c>
      <c r="AI14" s="499">
        <v>0</v>
      </c>
      <c r="AJ14" s="499">
        <v>0</v>
      </c>
      <c r="AK14" s="494">
        <f t="shared" si="10"/>
        <v>0</v>
      </c>
      <c r="AL14" s="509">
        <f>6720+11200+2240+4480+450+750+150+300</f>
        <v>26290</v>
      </c>
      <c r="AM14" s="500"/>
      <c r="AN14" s="500"/>
      <c r="AO14" s="496">
        <f t="shared" si="1"/>
        <v>26290</v>
      </c>
    </row>
    <row r="15" spans="1:41" customFormat="1">
      <c r="A15" s="782">
        <v>1</v>
      </c>
      <c r="B15" s="775">
        <v>7</v>
      </c>
      <c r="C15" s="781" t="s">
        <v>188</v>
      </c>
      <c r="D15" s="779" t="s">
        <v>23</v>
      </c>
      <c r="E15" s="504">
        <v>2300</v>
      </c>
      <c r="F15" s="504">
        <v>2615</v>
      </c>
      <c r="G15" s="504"/>
      <c r="H15" s="505"/>
      <c r="I15" s="504">
        <v>468</v>
      </c>
      <c r="J15" s="504">
        <v>454</v>
      </c>
      <c r="K15" s="481">
        <v>1</v>
      </c>
      <c r="L15" s="506"/>
      <c r="M15" s="482">
        <f t="shared" si="2"/>
        <v>454</v>
      </c>
      <c r="N15" s="768">
        <v>13.1</v>
      </c>
      <c r="O15" s="771">
        <f>N15</f>
        <v>13.1</v>
      </c>
      <c r="P15" s="770"/>
      <c r="Q15" s="762">
        <f t="shared" si="4"/>
        <v>0</v>
      </c>
      <c r="R15" s="487">
        <v>1.1100000000000001</v>
      </c>
      <c r="S15" s="771">
        <f>R15</f>
        <v>1.1000000000000001</v>
      </c>
      <c r="T15" s="775"/>
      <c r="U15" s="762">
        <f t="shared" si="5"/>
        <v>0</v>
      </c>
      <c r="V15" s="488">
        <v>0.53</v>
      </c>
      <c r="W15" s="771">
        <f>V15</f>
        <v>0.5</v>
      </c>
      <c r="X15" s="775"/>
      <c r="Y15" s="762">
        <f t="shared" si="7"/>
        <v>0</v>
      </c>
      <c r="Z15" s="488">
        <v>0.45</v>
      </c>
      <c r="AA15" s="771">
        <f>Z15</f>
        <v>0.5</v>
      </c>
      <c r="AB15" s="775"/>
      <c r="AC15" s="762">
        <f t="shared" si="0"/>
        <v>-0.1</v>
      </c>
      <c r="AD15" s="770">
        <f t="shared" si="11"/>
        <v>3178</v>
      </c>
      <c r="AE15" s="776">
        <v>585</v>
      </c>
      <c r="AF15" s="780"/>
      <c r="AG15" s="774">
        <f t="shared" si="9"/>
        <v>2593</v>
      </c>
      <c r="AH15" s="488">
        <v>2.5099999999999998</v>
      </c>
      <c r="AI15" s="499">
        <f>AH15</f>
        <v>2.5099999999999998</v>
      </c>
      <c r="AJ15" s="499">
        <v>0</v>
      </c>
      <c r="AK15" s="494">
        <f t="shared" si="10"/>
        <v>0</v>
      </c>
      <c r="AL15" s="509">
        <f>1830+3050+610+1220</f>
        <v>6710</v>
      </c>
      <c r="AM15" s="500"/>
      <c r="AN15" s="500"/>
      <c r="AO15" s="496">
        <f t="shared" si="1"/>
        <v>6710</v>
      </c>
    </row>
    <row r="16" spans="1:41" customFormat="1">
      <c r="A16" s="783">
        <v>2</v>
      </c>
      <c r="B16" s="784">
        <v>8</v>
      </c>
      <c r="C16" s="785" t="s">
        <v>188</v>
      </c>
      <c r="D16" s="786" t="s">
        <v>24</v>
      </c>
      <c r="E16" s="517">
        <v>743</v>
      </c>
      <c r="F16" s="517">
        <v>845</v>
      </c>
      <c r="G16" s="517"/>
      <c r="H16" s="518"/>
      <c r="I16" s="517">
        <v>154</v>
      </c>
      <c r="J16" s="517">
        <v>99</v>
      </c>
      <c r="K16" s="481">
        <v>1</v>
      </c>
      <c r="L16" s="519"/>
      <c r="M16" s="482">
        <f t="shared" si="2"/>
        <v>99</v>
      </c>
      <c r="N16" s="768">
        <v>2.9</v>
      </c>
      <c r="O16" s="771">
        <f t="shared" ref="O16:O25" si="16">N16</f>
        <v>2.9</v>
      </c>
      <c r="P16" s="787"/>
      <c r="Q16" s="762">
        <f t="shared" si="4"/>
        <v>0</v>
      </c>
      <c r="R16" s="487">
        <v>0.24</v>
      </c>
      <c r="S16" s="771">
        <f t="shared" ref="S16:S25" si="17">R16</f>
        <v>0.2</v>
      </c>
      <c r="T16" s="775"/>
      <c r="U16" s="762">
        <f t="shared" si="5"/>
        <v>0</v>
      </c>
      <c r="V16" s="488">
        <v>0.12</v>
      </c>
      <c r="W16" s="771">
        <f t="shared" ref="W16:W25" si="18">V16</f>
        <v>0.1</v>
      </c>
      <c r="X16" s="775"/>
      <c r="Y16" s="762">
        <f t="shared" si="7"/>
        <v>0</v>
      </c>
      <c r="Z16" s="488">
        <v>0.1</v>
      </c>
      <c r="AA16" s="771">
        <f t="shared" ref="AA16:AA25" si="19">Z16</f>
        <v>0.1</v>
      </c>
      <c r="AB16" s="775"/>
      <c r="AC16" s="762">
        <f t="shared" si="0"/>
        <v>0</v>
      </c>
      <c r="AD16" s="770">
        <f t="shared" si="11"/>
        <v>693</v>
      </c>
      <c r="AE16" s="776">
        <v>144</v>
      </c>
      <c r="AF16" s="788"/>
      <c r="AG16" s="774">
        <f t="shared" si="9"/>
        <v>549</v>
      </c>
      <c r="AH16" s="488">
        <v>0.55000000000000004</v>
      </c>
      <c r="AI16" s="499">
        <f t="shared" ref="AI16:AI18" si="20">AH16</f>
        <v>0.55000000000000004</v>
      </c>
      <c r="AJ16" s="499">
        <v>0</v>
      </c>
      <c r="AK16" s="494">
        <f t="shared" si="10"/>
        <v>0</v>
      </c>
      <c r="AL16" s="509">
        <f>600+1000+200+400</f>
        <v>2200</v>
      </c>
      <c r="AM16" s="500">
        <f>AL16</f>
        <v>2200</v>
      </c>
      <c r="AN16" s="523"/>
      <c r="AO16" s="496">
        <f t="shared" si="1"/>
        <v>0</v>
      </c>
    </row>
    <row r="17" spans="1:41" customFormat="1">
      <c r="A17" s="789">
        <v>1</v>
      </c>
      <c r="B17" s="784">
        <v>9</v>
      </c>
      <c r="C17" s="785" t="s">
        <v>188</v>
      </c>
      <c r="D17" s="786" t="s">
        <v>25</v>
      </c>
      <c r="E17" s="517">
        <v>128</v>
      </c>
      <c r="F17" s="517">
        <v>146</v>
      </c>
      <c r="G17" s="517"/>
      <c r="H17" s="518"/>
      <c r="I17" s="525">
        <v>23</v>
      </c>
      <c r="J17" s="525">
        <v>23</v>
      </c>
      <c r="K17" s="481">
        <v>1</v>
      </c>
      <c r="L17" s="519"/>
      <c r="M17" s="482">
        <f t="shared" si="2"/>
        <v>23</v>
      </c>
      <c r="N17" s="768">
        <v>0.8</v>
      </c>
      <c r="O17" s="771">
        <f t="shared" si="16"/>
        <v>0.8</v>
      </c>
      <c r="P17" s="787"/>
      <c r="Q17" s="762">
        <f t="shared" si="4"/>
        <v>0</v>
      </c>
      <c r="R17" s="487">
        <v>7.0000000000000007E-2</v>
      </c>
      <c r="S17" s="771">
        <f t="shared" si="17"/>
        <v>0.1</v>
      </c>
      <c r="T17" s="775"/>
      <c r="U17" s="762">
        <f t="shared" si="5"/>
        <v>0</v>
      </c>
      <c r="V17" s="488">
        <v>0.04</v>
      </c>
      <c r="W17" s="771">
        <f t="shared" si="18"/>
        <v>0</v>
      </c>
      <c r="X17" s="775"/>
      <c r="Y17" s="762">
        <f t="shared" si="7"/>
        <v>0</v>
      </c>
      <c r="Z17" s="488">
        <v>0.03</v>
      </c>
      <c r="AA17" s="771">
        <f t="shared" si="19"/>
        <v>0</v>
      </c>
      <c r="AB17" s="775"/>
      <c r="AC17" s="762">
        <f t="shared" si="0"/>
        <v>0</v>
      </c>
      <c r="AD17" s="770">
        <f t="shared" si="11"/>
        <v>161</v>
      </c>
      <c r="AE17" s="776">
        <v>29</v>
      </c>
      <c r="AF17" s="788"/>
      <c r="AG17" s="774">
        <f t="shared" si="9"/>
        <v>132</v>
      </c>
      <c r="AH17" s="488">
        <v>0.16</v>
      </c>
      <c r="AI17" s="499">
        <f t="shared" si="20"/>
        <v>0.16</v>
      </c>
      <c r="AJ17" s="499">
        <v>0</v>
      </c>
      <c r="AK17" s="494">
        <f t="shared" si="10"/>
        <v>0</v>
      </c>
      <c r="AL17" s="509">
        <f>120+200+40+80</f>
        <v>440</v>
      </c>
      <c r="AM17" s="500">
        <f>AL17</f>
        <v>440</v>
      </c>
      <c r="AN17" s="523"/>
      <c r="AO17" s="496">
        <f t="shared" si="1"/>
        <v>0</v>
      </c>
    </row>
    <row r="18" spans="1:41" customFormat="1">
      <c r="A18" s="789">
        <v>1</v>
      </c>
      <c r="B18" s="784">
        <v>11</v>
      </c>
      <c r="C18" s="785" t="s">
        <v>188</v>
      </c>
      <c r="D18" s="790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481">
        <v>1</v>
      </c>
      <c r="L18" s="519"/>
      <c r="M18" s="482">
        <f t="shared" si="2"/>
        <v>55</v>
      </c>
      <c r="N18" s="768">
        <v>0.6</v>
      </c>
      <c r="O18" s="771">
        <f t="shared" si="16"/>
        <v>0.6</v>
      </c>
      <c r="P18" s="787"/>
      <c r="Q18" s="762">
        <f t="shared" si="4"/>
        <v>0</v>
      </c>
      <c r="R18" s="487">
        <v>0.05</v>
      </c>
      <c r="S18" s="771">
        <f t="shared" si="17"/>
        <v>0.1</v>
      </c>
      <c r="T18" s="775"/>
      <c r="U18" s="762">
        <f t="shared" si="5"/>
        <v>-0.1</v>
      </c>
      <c r="V18" s="488">
        <v>0.1</v>
      </c>
      <c r="W18" s="771">
        <f t="shared" si="18"/>
        <v>0.1</v>
      </c>
      <c r="X18" s="775"/>
      <c r="Y18" s="762">
        <f t="shared" si="7"/>
        <v>0</v>
      </c>
      <c r="Z18" s="488">
        <v>0.08</v>
      </c>
      <c r="AA18" s="771">
        <f t="shared" si="19"/>
        <v>0.1</v>
      </c>
      <c r="AB18" s="775"/>
      <c r="AC18" s="762">
        <f t="shared" si="0"/>
        <v>0</v>
      </c>
      <c r="AD18" s="770">
        <f t="shared" si="11"/>
        <v>385</v>
      </c>
      <c r="AE18" s="776">
        <v>73</v>
      </c>
      <c r="AF18" s="788"/>
      <c r="AG18" s="774">
        <f t="shared" si="9"/>
        <v>312</v>
      </c>
      <c r="AH18" s="488">
        <v>0.46</v>
      </c>
      <c r="AI18" s="499">
        <f t="shared" si="20"/>
        <v>0.46</v>
      </c>
      <c r="AJ18" s="499">
        <v>0</v>
      </c>
      <c r="AK18" s="494">
        <f t="shared" si="10"/>
        <v>0</v>
      </c>
      <c r="AL18" s="509">
        <f>210+350+70+140</f>
        <v>770</v>
      </c>
      <c r="AM18" s="500">
        <f>AL18</f>
        <v>770</v>
      </c>
      <c r="AN18" s="523"/>
      <c r="AO18" s="496">
        <f t="shared" si="1"/>
        <v>0</v>
      </c>
    </row>
    <row r="19" spans="1:41" customFormat="1">
      <c r="A19" s="783">
        <v>2</v>
      </c>
      <c r="B19" s="784">
        <v>12</v>
      </c>
      <c r="C19" s="785" t="s">
        <v>188</v>
      </c>
      <c r="D19" s="790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481">
        <v>1</v>
      </c>
      <c r="L19" s="519"/>
      <c r="M19" s="482">
        <f t="shared" si="2"/>
        <v>299</v>
      </c>
      <c r="N19" s="768">
        <v>8.6</v>
      </c>
      <c r="O19" s="771">
        <f t="shared" si="16"/>
        <v>8.6</v>
      </c>
      <c r="P19" s="787"/>
      <c r="Q19" s="762">
        <f t="shared" si="4"/>
        <v>0</v>
      </c>
      <c r="R19" s="487">
        <v>0.73</v>
      </c>
      <c r="S19" s="771">
        <f t="shared" si="17"/>
        <v>0.7</v>
      </c>
      <c r="T19" s="775"/>
      <c r="U19" s="762">
        <f t="shared" si="5"/>
        <v>0</v>
      </c>
      <c r="V19" s="488">
        <v>0.35</v>
      </c>
      <c r="W19" s="771">
        <f t="shared" si="18"/>
        <v>0.4</v>
      </c>
      <c r="X19" s="775"/>
      <c r="Y19" s="762">
        <f t="shared" si="7"/>
        <v>-0.1</v>
      </c>
      <c r="Z19" s="488">
        <v>0.3</v>
      </c>
      <c r="AA19" s="771">
        <f t="shared" si="19"/>
        <v>0.3</v>
      </c>
      <c r="AB19" s="775"/>
      <c r="AC19" s="762">
        <f t="shared" si="0"/>
        <v>0</v>
      </c>
      <c r="AD19" s="770">
        <f t="shared" si="11"/>
        <v>2093</v>
      </c>
      <c r="AE19" s="776">
        <v>375</v>
      </c>
      <c r="AF19" s="788"/>
      <c r="AG19" s="774">
        <f t="shared" si="9"/>
        <v>1718</v>
      </c>
      <c r="AH19" s="488">
        <v>0</v>
      </c>
      <c r="AI19" s="499">
        <v>0</v>
      </c>
      <c r="AJ19" s="499">
        <v>0</v>
      </c>
      <c r="AK19" s="494">
        <f t="shared" si="10"/>
        <v>0</v>
      </c>
      <c r="AL19" s="509">
        <f>1020+1700+340+680</f>
        <v>3740</v>
      </c>
      <c r="AM19" s="500"/>
      <c r="AN19" s="500"/>
      <c r="AO19" s="496">
        <f t="shared" si="1"/>
        <v>3740</v>
      </c>
    </row>
    <row r="20" spans="1:41" customFormat="1">
      <c r="A20" s="783">
        <v>2</v>
      </c>
      <c r="B20" s="784">
        <v>13</v>
      </c>
      <c r="C20" s="785" t="s">
        <v>188</v>
      </c>
      <c r="D20" s="790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481">
        <v>1</v>
      </c>
      <c r="L20" s="519"/>
      <c r="M20" s="482">
        <f t="shared" si="2"/>
        <v>86</v>
      </c>
      <c r="N20" s="768">
        <v>2.8</v>
      </c>
      <c r="O20" s="771">
        <f t="shared" si="16"/>
        <v>2.8</v>
      </c>
      <c r="P20" s="787"/>
      <c r="Q20" s="762">
        <f t="shared" si="4"/>
        <v>0</v>
      </c>
      <c r="R20" s="487">
        <v>0.24</v>
      </c>
      <c r="S20" s="771">
        <f t="shared" si="17"/>
        <v>0.2</v>
      </c>
      <c r="T20" s="775"/>
      <c r="U20" s="762">
        <f t="shared" si="5"/>
        <v>0</v>
      </c>
      <c r="V20" s="488">
        <v>0.12</v>
      </c>
      <c r="W20" s="771">
        <f t="shared" si="18"/>
        <v>0.1</v>
      </c>
      <c r="X20" s="775"/>
      <c r="Y20" s="762">
        <f t="shared" si="7"/>
        <v>0</v>
      </c>
      <c r="Z20" s="488">
        <v>0.1</v>
      </c>
      <c r="AA20" s="771">
        <f t="shared" si="19"/>
        <v>0.1</v>
      </c>
      <c r="AB20" s="775"/>
      <c r="AC20" s="762">
        <f t="shared" si="0"/>
        <v>0</v>
      </c>
      <c r="AD20" s="770">
        <f t="shared" si="11"/>
        <v>602</v>
      </c>
      <c r="AE20" s="776">
        <v>77</v>
      </c>
      <c r="AF20" s="788"/>
      <c r="AG20" s="774">
        <f t="shared" si="9"/>
        <v>525</v>
      </c>
      <c r="AH20" s="488">
        <v>0</v>
      </c>
      <c r="AI20" s="499">
        <v>0</v>
      </c>
      <c r="AJ20" s="527">
        <v>0</v>
      </c>
      <c r="AK20" s="494">
        <f t="shared" si="10"/>
        <v>0</v>
      </c>
      <c r="AL20" s="509">
        <f>210+350+70+140</f>
        <v>770</v>
      </c>
      <c r="AM20" s="500"/>
      <c r="AN20" s="500"/>
      <c r="AO20" s="496">
        <f t="shared" si="1"/>
        <v>770</v>
      </c>
    </row>
    <row r="21" spans="1:41" customFormat="1">
      <c r="A21" s="777">
        <v>2</v>
      </c>
      <c r="B21" s="775">
        <v>14</v>
      </c>
      <c r="C21" s="781" t="s">
        <v>188</v>
      </c>
      <c r="D21" s="790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481">
        <v>1</v>
      </c>
      <c r="L21" s="506"/>
      <c r="M21" s="482">
        <f t="shared" si="2"/>
        <v>155</v>
      </c>
      <c r="N21" s="769">
        <v>4.5</v>
      </c>
      <c r="O21" s="771">
        <f t="shared" si="16"/>
        <v>4.5</v>
      </c>
      <c r="P21" s="770"/>
      <c r="Q21" s="762">
        <f t="shared" si="4"/>
        <v>0</v>
      </c>
      <c r="R21" s="488">
        <v>0.39</v>
      </c>
      <c r="S21" s="771">
        <f t="shared" si="17"/>
        <v>0.4</v>
      </c>
      <c r="T21" s="775"/>
      <c r="U21" s="762">
        <f t="shared" si="5"/>
        <v>0</v>
      </c>
      <c r="V21" s="488">
        <v>0.18</v>
      </c>
      <c r="W21" s="771">
        <f t="shared" si="18"/>
        <v>0.2</v>
      </c>
      <c r="X21" s="775"/>
      <c r="Y21" s="762">
        <f t="shared" si="7"/>
        <v>0</v>
      </c>
      <c r="Z21" s="488">
        <v>0.15</v>
      </c>
      <c r="AA21" s="771">
        <f t="shared" si="19"/>
        <v>0.2</v>
      </c>
      <c r="AB21" s="775"/>
      <c r="AC21" s="762">
        <f t="shared" si="0"/>
        <v>-0.1</v>
      </c>
      <c r="AD21" s="770">
        <f t="shared" si="11"/>
        <v>1085</v>
      </c>
      <c r="AE21" s="776">
        <v>144</v>
      </c>
      <c r="AF21" s="780"/>
      <c r="AG21" s="774">
        <f t="shared" si="9"/>
        <v>941</v>
      </c>
      <c r="AH21" s="488">
        <v>0</v>
      </c>
      <c r="AI21" s="499">
        <v>0</v>
      </c>
      <c r="AJ21" s="527">
        <v>0</v>
      </c>
      <c r="AK21" s="494">
        <f t="shared" si="10"/>
        <v>0</v>
      </c>
      <c r="AL21" s="509">
        <f>390+650+130+260</f>
        <v>1430</v>
      </c>
      <c r="AM21" s="500"/>
      <c r="AN21" s="500"/>
      <c r="AO21" s="496">
        <f t="shared" si="1"/>
        <v>1430</v>
      </c>
    </row>
    <row r="22" spans="1:41" customFormat="1">
      <c r="A22" s="777">
        <v>2</v>
      </c>
      <c r="B22" s="775">
        <v>15</v>
      </c>
      <c r="C22" s="781" t="s">
        <v>188</v>
      </c>
      <c r="D22" s="790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481">
        <v>1</v>
      </c>
      <c r="L22" s="506"/>
      <c r="M22" s="482">
        <f t="shared" si="2"/>
        <v>48</v>
      </c>
      <c r="N22" s="769">
        <v>1.4</v>
      </c>
      <c r="O22" s="771">
        <f t="shared" si="16"/>
        <v>1.4</v>
      </c>
      <c r="P22" s="770"/>
      <c r="Q22" s="762">
        <f t="shared" si="4"/>
        <v>0</v>
      </c>
      <c r="R22" s="488">
        <v>0.12</v>
      </c>
      <c r="S22" s="771">
        <f t="shared" si="17"/>
        <v>0.1</v>
      </c>
      <c r="T22" s="775"/>
      <c r="U22" s="762">
        <f t="shared" si="5"/>
        <v>0</v>
      </c>
      <c r="V22" s="488">
        <v>0.06</v>
      </c>
      <c r="W22" s="771">
        <f t="shared" si="18"/>
        <v>0.1</v>
      </c>
      <c r="X22" s="775"/>
      <c r="Y22" s="762">
        <f t="shared" si="7"/>
        <v>0</v>
      </c>
      <c r="Z22" s="488">
        <v>0.05</v>
      </c>
      <c r="AA22" s="771">
        <f t="shared" si="19"/>
        <v>0.1</v>
      </c>
      <c r="AB22" s="775"/>
      <c r="AC22" s="762">
        <f t="shared" si="0"/>
        <v>-0.1</v>
      </c>
      <c r="AD22" s="770">
        <f t="shared" si="11"/>
        <v>336</v>
      </c>
      <c r="AE22" s="776">
        <v>61</v>
      </c>
      <c r="AF22" s="780"/>
      <c r="AG22" s="774">
        <f t="shared" si="9"/>
        <v>275</v>
      </c>
      <c r="AH22" s="488">
        <v>0</v>
      </c>
      <c r="AI22" s="499">
        <v>0</v>
      </c>
      <c r="AJ22" s="527">
        <v>0</v>
      </c>
      <c r="AK22" s="494">
        <f t="shared" si="10"/>
        <v>0</v>
      </c>
      <c r="AL22" s="509">
        <f>150+250+150</f>
        <v>550</v>
      </c>
      <c r="AM22" s="500"/>
      <c r="AN22" s="500"/>
      <c r="AO22" s="496">
        <f t="shared" si="1"/>
        <v>550</v>
      </c>
    </row>
    <row r="23" spans="1:41" customFormat="1">
      <c r="A23" s="777">
        <v>2</v>
      </c>
      <c r="B23" s="775">
        <v>16</v>
      </c>
      <c r="C23" s="781" t="s">
        <v>188</v>
      </c>
      <c r="D23" s="790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481">
        <v>1</v>
      </c>
      <c r="L23" s="506"/>
      <c r="M23" s="482">
        <f t="shared" si="2"/>
        <v>83</v>
      </c>
      <c r="N23" s="769">
        <v>2.4</v>
      </c>
      <c r="O23" s="771">
        <f t="shared" si="16"/>
        <v>2.4</v>
      </c>
      <c r="P23" s="770"/>
      <c r="Q23" s="762">
        <f t="shared" si="4"/>
        <v>0</v>
      </c>
      <c r="R23" s="488">
        <v>0.2</v>
      </c>
      <c r="S23" s="771">
        <f t="shared" si="17"/>
        <v>0.2</v>
      </c>
      <c r="T23" s="775"/>
      <c r="U23" s="762">
        <f t="shared" si="5"/>
        <v>0</v>
      </c>
      <c r="V23" s="488">
        <v>0.1</v>
      </c>
      <c r="W23" s="771">
        <f t="shared" si="18"/>
        <v>0.1</v>
      </c>
      <c r="X23" s="775"/>
      <c r="Y23" s="762">
        <f t="shared" si="7"/>
        <v>0</v>
      </c>
      <c r="Z23" s="488">
        <v>0.08</v>
      </c>
      <c r="AA23" s="771">
        <f t="shared" si="19"/>
        <v>0.1</v>
      </c>
      <c r="AB23" s="775"/>
      <c r="AC23" s="762">
        <f t="shared" si="0"/>
        <v>0</v>
      </c>
      <c r="AD23" s="770">
        <f t="shared" si="11"/>
        <v>581</v>
      </c>
      <c r="AE23" s="776">
        <v>112</v>
      </c>
      <c r="AF23" s="780"/>
      <c r="AG23" s="774">
        <f t="shared" si="9"/>
        <v>469</v>
      </c>
      <c r="AH23" s="488">
        <v>0</v>
      </c>
      <c r="AI23" s="499">
        <v>0</v>
      </c>
      <c r="AJ23" s="527">
        <v>0</v>
      </c>
      <c r="AK23" s="494">
        <f t="shared" si="10"/>
        <v>0</v>
      </c>
      <c r="AL23" s="509">
        <f>360+600+120+240</f>
        <v>1320</v>
      </c>
      <c r="AM23" s="500"/>
      <c r="AN23" s="500"/>
      <c r="AO23" s="496">
        <f t="shared" si="1"/>
        <v>1320</v>
      </c>
    </row>
    <row r="24" spans="1:41" customFormat="1">
      <c r="A24" s="782">
        <v>1</v>
      </c>
      <c r="B24" s="775">
        <v>17</v>
      </c>
      <c r="C24" s="781" t="s">
        <v>188</v>
      </c>
      <c r="D24" s="779" t="s">
        <v>238</v>
      </c>
      <c r="E24" s="504"/>
      <c r="F24" s="504"/>
      <c r="G24" s="504"/>
      <c r="H24" s="505"/>
      <c r="I24" s="504"/>
      <c r="J24" s="504">
        <v>31</v>
      </c>
      <c r="K24" s="481">
        <v>1</v>
      </c>
      <c r="L24" s="506"/>
      <c r="M24" s="482">
        <f t="shared" si="2"/>
        <v>31</v>
      </c>
      <c r="N24" s="769">
        <v>0.8</v>
      </c>
      <c r="O24" s="771">
        <f t="shared" si="16"/>
        <v>0.8</v>
      </c>
      <c r="P24" s="770"/>
      <c r="Q24" s="762">
        <f t="shared" si="4"/>
        <v>0</v>
      </c>
      <c r="R24" s="488">
        <v>0.06</v>
      </c>
      <c r="S24" s="771">
        <f t="shared" si="17"/>
        <v>0.1</v>
      </c>
      <c r="T24" s="775"/>
      <c r="U24" s="762">
        <f t="shared" si="5"/>
        <v>0</v>
      </c>
      <c r="V24" s="488">
        <v>0.03</v>
      </c>
      <c r="W24" s="771">
        <f t="shared" si="18"/>
        <v>0</v>
      </c>
      <c r="X24" s="775"/>
      <c r="Y24" s="762">
        <f t="shared" si="7"/>
        <v>0</v>
      </c>
      <c r="Z24" s="488">
        <v>0.03</v>
      </c>
      <c r="AA24" s="771">
        <f t="shared" si="19"/>
        <v>0</v>
      </c>
      <c r="AB24" s="775"/>
      <c r="AC24" s="762">
        <f t="shared" si="0"/>
        <v>0</v>
      </c>
      <c r="AD24" s="770">
        <f t="shared" si="11"/>
        <v>217</v>
      </c>
      <c r="AE24" s="780">
        <v>37</v>
      </c>
      <c r="AF24" s="780"/>
      <c r="AG24" s="774">
        <f t="shared" si="9"/>
        <v>180</v>
      </c>
      <c r="AH24" s="488">
        <f>0.116+0.147</f>
        <v>0.26</v>
      </c>
      <c r="AI24" s="499">
        <f>AH24</f>
        <v>0.26</v>
      </c>
      <c r="AJ24" s="512"/>
      <c r="AK24" s="494">
        <f t="shared" si="10"/>
        <v>0</v>
      </c>
      <c r="AL24" s="509">
        <f>210+350+70+100</f>
        <v>730</v>
      </c>
      <c r="AM24" s="500">
        <f>AL24</f>
        <v>730</v>
      </c>
      <c r="AN24" s="523"/>
      <c r="AO24" s="496">
        <f t="shared" si="1"/>
        <v>0</v>
      </c>
    </row>
    <row r="25" spans="1:41" customFormat="1">
      <c r="A25" s="782">
        <v>1</v>
      </c>
      <c r="B25" s="775">
        <v>18</v>
      </c>
      <c r="C25" s="781" t="s">
        <v>7</v>
      </c>
      <c r="D25" s="779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481">
        <v>1</v>
      </c>
      <c r="L25" s="506"/>
      <c r="M25" s="482">
        <f t="shared" si="2"/>
        <v>405</v>
      </c>
      <c r="N25" s="769">
        <v>12.3</v>
      </c>
      <c r="O25" s="771">
        <f t="shared" si="16"/>
        <v>12.3</v>
      </c>
      <c r="P25" s="769"/>
      <c r="Q25" s="762">
        <f t="shared" si="4"/>
        <v>0</v>
      </c>
      <c r="R25" s="488">
        <v>1.0900000000000001</v>
      </c>
      <c r="S25" s="771">
        <f t="shared" si="17"/>
        <v>1.1000000000000001</v>
      </c>
      <c r="T25" s="769"/>
      <c r="U25" s="762">
        <f t="shared" si="5"/>
        <v>0</v>
      </c>
      <c r="V25" s="488">
        <v>0.52</v>
      </c>
      <c r="W25" s="771">
        <f t="shared" si="18"/>
        <v>0.5</v>
      </c>
      <c r="X25" s="771"/>
      <c r="Y25" s="762">
        <f t="shared" si="7"/>
        <v>0</v>
      </c>
      <c r="Z25" s="488">
        <v>0.44</v>
      </c>
      <c r="AA25" s="771">
        <f t="shared" si="19"/>
        <v>0.4</v>
      </c>
      <c r="AB25" s="771"/>
      <c r="AC25" s="762">
        <f t="shared" si="0"/>
        <v>0</v>
      </c>
      <c r="AD25" s="770">
        <f t="shared" si="11"/>
        <v>2835</v>
      </c>
      <c r="AE25" s="780">
        <v>37</v>
      </c>
      <c r="AF25" s="780"/>
      <c r="AG25" s="774">
        <f t="shared" si="9"/>
        <v>2798</v>
      </c>
      <c r="AH25" s="488">
        <v>2.46</v>
      </c>
      <c r="AI25" s="499">
        <f>AH25</f>
        <v>2.46</v>
      </c>
      <c r="AJ25" s="512"/>
      <c r="AK25" s="494">
        <f t="shared" si="10"/>
        <v>0</v>
      </c>
      <c r="AL25" s="509"/>
      <c r="AM25" s="500"/>
      <c r="AN25" s="523"/>
      <c r="AO25" s="496">
        <f t="shared" si="1"/>
        <v>0</v>
      </c>
    </row>
    <row r="26" spans="1:41" customFormat="1">
      <c r="A26" s="782">
        <v>1</v>
      </c>
      <c r="B26" s="775">
        <v>19</v>
      </c>
      <c r="C26" s="781" t="s">
        <v>7</v>
      </c>
      <c r="D26" s="779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481">
        <v>1</v>
      </c>
      <c r="L26" s="506"/>
      <c r="M26" s="482">
        <f t="shared" si="2"/>
        <v>5535</v>
      </c>
      <c r="N26" s="769">
        <v>175.1</v>
      </c>
      <c r="O26" s="771">
        <f>25000*5/1000</f>
        <v>125</v>
      </c>
      <c r="P26" s="769">
        <f>N26-O26</f>
        <v>50.1</v>
      </c>
      <c r="Q26" s="762">
        <f t="shared" si="4"/>
        <v>50.1</v>
      </c>
      <c r="R26" s="488">
        <v>14.88</v>
      </c>
      <c r="S26" s="780"/>
      <c r="T26" s="769">
        <f t="shared" ref="T26" si="21">R26</f>
        <v>14.9</v>
      </c>
      <c r="U26" s="762">
        <f t="shared" si="5"/>
        <v>14.9</v>
      </c>
      <c r="V26" s="488">
        <v>7.01</v>
      </c>
      <c r="W26" s="780"/>
      <c r="X26" s="771">
        <f t="shared" ref="X26" si="22">V26</f>
        <v>7</v>
      </c>
      <c r="Y26" s="762">
        <f t="shared" si="7"/>
        <v>7</v>
      </c>
      <c r="Z26" s="488">
        <v>5.95</v>
      </c>
      <c r="AA26" s="780"/>
      <c r="AB26" s="771">
        <f t="shared" ref="AB26" si="23">Z26</f>
        <v>6</v>
      </c>
      <c r="AC26" s="762">
        <f t="shared" si="0"/>
        <v>6</v>
      </c>
      <c r="AD26" s="770">
        <f t="shared" si="11"/>
        <v>38745</v>
      </c>
      <c r="AE26" s="775">
        <v>5000</v>
      </c>
      <c r="AF26" s="780">
        <v>1444</v>
      </c>
      <c r="AG26" s="774">
        <f t="shared" si="9"/>
        <v>33745</v>
      </c>
      <c r="AH26" s="488">
        <v>33.57</v>
      </c>
      <c r="AI26" s="499">
        <v>0</v>
      </c>
      <c r="AJ26" s="512">
        <f t="shared" ref="AJ26" si="24">AH26</f>
        <v>33.57</v>
      </c>
      <c r="AK26" s="494">
        <f t="shared" si="10"/>
        <v>33.57</v>
      </c>
      <c r="AL26" s="509">
        <f>12000+20000+4000+8000</f>
        <v>44000</v>
      </c>
      <c r="AM26" s="500"/>
      <c r="AN26" s="500">
        <v>4000</v>
      </c>
      <c r="AO26" s="496">
        <f>AL26-AM26-AN26</f>
        <v>40000</v>
      </c>
    </row>
    <row r="27" spans="1:41" customFormat="1">
      <c r="A27" s="782">
        <v>1</v>
      </c>
      <c r="B27" s="775">
        <v>20</v>
      </c>
      <c r="C27" s="781" t="s">
        <v>7</v>
      </c>
      <c r="D27" s="779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481">
        <v>1</v>
      </c>
      <c r="L27" s="506"/>
      <c r="M27" s="482">
        <f t="shared" si="2"/>
        <v>54</v>
      </c>
      <c r="N27" s="769">
        <v>2.9</v>
      </c>
      <c r="O27" s="771">
        <f>N27</f>
        <v>2.9</v>
      </c>
      <c r="P27" s="769"/>
      <c r="Q27" s="762">
        <f t="shared" si="4"/>
        <v>0</v>
      </c>
      <c r="R27" s="488">
        <v>0.24</v>
      </c>
      <c r="S27" s="771">
        <f>R27</f>
        <v>0.2</v>
      </c>
      <c r="T27" s="769"/>
      <c r="U27" s="762">
        <f t="shared" si="5"/>
        <v>0</v>
      </c>
      <c r="V27" s="488">
        <v>0.12</v>
      </c>
      <c r="W27" s="771">
        <f t="shared" ref="W27:W29" si="25">V27</f>
        <v>0.1</v>
      </c>
      <c r="X27" s="771"/>
      <c r="Y27" s="762">
        <f t="shared" si="7"/>
        <v>0</v>
      </c>
      <c r="Z27" s="488">
        <v>0.1</v>
      </c>
      <c r="AA27" s="771">
        <f t="shared" ref="AA27:AA29" si="26">Z27</f>
        <v>0.1</v>
      </c>
      <c r="AB27" s="771"/>
      <c r="AC27" s="762">
        <f t="shared" si="0"/>
        <v>0</v>
      </c>
      <c r="AD27" s="770">
        <f t="shared" si="11"/>
        <v>378</v>
      </c>
      <c r="AE27" s="775">
        <v>95</v>
      </c>
      <c r="AF27" s="776"/>
      <c r="AG27" s="774">
        <f t="shared" si="9"/>
        <v>283</v>
      </c>
      <c r="AH27" s="488">
        <v>0.55000000000000004</v>
      </c>
      <c r="AI27" s="499">
        <f>AH27</f>
        <v>0.55000000000000004</v>
      </c>
      <c r="AJ27" s="512"/>
      <c r="AK27" s="494">
        <f t="shared" si="10"/>
        <v>0</v>
      </c>
      <c r="AL27" s="509"/>
      <c r="AM27" s="500"/>
      <c r="AN27" s="523"/>
      <c r="AO27" s="496">
        <f t="shared" si="1"/>
        <v>0</v>
      </c>
    </row>
    <row r="28" spans="1:41" customFormat="1">
      <c r="A28" s="777">
        <v>2</v>
      </c>
      <c r="B28" s="775">
        <v>21</v>
      </c>
      <c r="C28" s="781" t="s">
        <v>7</v>
      </c>
      <c r="D28" s="779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481">
        <v>1</v>
      </c>
      <c r="L28" s="506"/>
      <c r="M28" s="482">
        <f t="shared" si="2"/>
        <v>176</v>
      </c>
      <c r="N28" s="769">
        <v>5.6</v>
      </c>
      <c r="O28" s="771">
        <f t="shared" ref="O28" si="27">N28</f>
        <v>5.6</v>
      </c>
      <c r="P28" s="769"/>
      <c r="Q28" s="762">
        <f t="shared" si="4"/>
        <v>0</v>
      </c>
      <c r="R28" s="488">
        <v>0.48</v>
      </c>
      <c r="S28" s="771">
        <f t="shared" ref="S28" si="28">R28</f>
        <v>0.5</v>
      </c>
      <c r="T28" s="769"/>
      <c r="U28" s="762">
        <f t="shared" si="5"/>
        <v>0</v>
      </c>
      <c r="V28" s="488">
        <v>0.23</v>
      </c>
      <c r="W28" s="771">
        <f t="shared" si="25"/>
        <v>0.2</v>
      </c>
      <c r="X28" s="771"/>
      <c r="Y28" s="762">
        <f t="shared" si="7"/>
        <v>0</v>
      </c>
      <c r="Z28" s="488">
        <v>0.19</v>
      </c>
      <c r="AA28" s="771">
        <f t="shared" si="26"/>
        <v>0.2</v>
      </c>
      <c r="AB28" s="771"/>
      <c r="AC28" s="762">
        <f t="shared" si="0"/>
        <v>0</v>
      </c>
      <c r="AD28" s="770">
        <f t="shared" si="11"/>
        <v>1232</v>
      </c>
      <c r="AE28" s="775">
        <v>210</v>
      </c>
      <c r="AF28" s="776"/>
      <c r="AG28" s="774">
        <f t="shared" si="9"/>
        <v>1022</v>
      </c>
      <c r="AH28" s="488">
        <v>0</v>
      </c>
      <c r="AI28" s="499">
        <v>0</v>
      </c>
      <c r="AJ28" s="499">
        <v>0</v>
      </c>
      <c r="AK28" s="494">
        <f t="shared" si="10"/>
        <v>0</v>
      </c>
      <c r="AL28" s="509"/>
      <c r="AM28" s="500"/>
      <c r="AN28" s="500"/>
      <c r="AO28" s="496">
        <f t="shared" si="1"/>
        <v>0</v>
      </c>
    </row>
    <row r="29" spans="1:41" customFormat="1">
      <c r="A29" s="777">
        <v>2</v>
      </c>
      <c r="B29" s="775">
        <v>22</v>
      </c>
      <c r="C29" s="781" t="s">
        <v>7</v>
      </c>
      <c r="D29" s="779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481">
        <v>1</v>
      </c>
      <c r="L29" s="506"/>
      <c r="M29" s="482">
        <f t="shared" si="2"/>
        <v>112</v>
      </c>
      <c r="N29" s="769">
        <v>3.6</v>
      </c>
      <c r="O29" s="771">
        <f>N29</f>
        <v>3.6</v>
      </c>
      <c r="P29" s="769"/>
      <c r="Q29" s="762">
        <f t="shared" si="4"/>
        <v>0</v>
      </c>
      <c r="R29" s="488">
        <v>0.31</v>
      </c>
      <c r="S29" s="771">
        <f>R29</f>
        <v>0.3</v>
      </c>
      <c r="T29" s="769"/>
      <c r="U29" s="762">
        <f t="shared" si="5"/>
        <v>0</v>
      </c>
      <c r="V29" s="488">
        <v>0.14000000000000001</v>
      </c>
      <c r="W29" s="771">
        <f t="shared" si="25"/>
        <v>0.1</v>
      </c>
      <c r="X29" s="771"/>
      <c r="Y29" s="762">
        <f t="shared" si="7"/>
        <v>0</v>
      </c>
      <c r="Z29" s="488">
        <v>0.12</v>
      </c>
      <c r="AA29" s="771">
        <f t="shared" si="26"/>
        <v>0.1</v>
      </c>
      <c r="AB29" s="771"/>
      <c r="AC29" s="762">
        <f t="shared" si="0"/>
        <v>0</v>
      </c>
      <c r="AD29" s="770">
        <f t="shared" si="11"/>
        <v>784</v>
      </c>
      <c r="AE29" s="775">
        <v>121</v>
      </c>
      <c r="AF29" s="776"/>
      <c r="AG29" s="774">
        <f t="shared" si="9"/>
        <v>663</v>
      </c>
      <c r="AH29" s="488">
        <v>0</v>
      </c>
      <c r="AI29" s="499">
        <v>0</v>
      </c>
      <c r="AJ29" s="499">
        <v>0</v>
      </c>
      <c r="AK29" s="494">
        <f t="shared" si="10"/>
        <v>0</v>
      </c>
      <c r="AL29" s="509"/>
      <c r="AM29" s="500"/>
      <c r="AN29" s="500"/>
      <c r="AO29" s="496">
        <f t="shared" si="1"/>
        <v>0</v>
      </c>
    </row>
    <row r="30" spans="1:41" customFormat="1">
      <c r="A30" s="835"/>
      <c r="B30" s="836"/>
      <c r="C30" s="837" t="s">
        <v>239</v>
      </c>
      <c r="D30" s="836"/>
      <c r="E30" s="531"/>
      <c r="F30" s="531"/>
      <c r="G30" s="531"/>
      <c r="H30" s="531"/>
      <c r="I30" s="531"/>
      <c r="J30" s="532">
        <f>SUM(J9:J29)</f>
        <v>15746</v>
      </c>
      <c r="K30" s="533"/>
      <c r="L30" s="533"/>
      <c r="M30" s="532">
        <f>SUM(M9:M29)</f>
        <v>15746</v>
      </c>
      <c r="N30" s="532">
        <f t="shared" ref="N30:AO30" si="29">SUM(N9:N29)</f>
        <v>467</v>
      </c>
      <c r="O30" s="532">
        <f>SUM(O9:O29)</f>
        <v>277</v>
      </c>
      <c r="P30" s="532">
        <f t="shared" si="29"/>
        <v>190</v>
      </c>
      <c r="Q30" s="532">
        <f t="shared" si="29"/>
        <v>190</v>
      </c>
      <c r="R30" s="532">
        <f t="shared" si="29"/>
        <v>23</v>
      </c>
      <c r="S30" s="532">
        <f t="shared" si="29"/>
        <v>8</v>
      </c>
      <c r="T30" s="532">
        <f t="shared" si="29"/>
        <v>15</v>
      </c>
      <c r="U30" s="532">
        <f t="shared" si="29"/>
        <v>15</v>
      </c>
      <c r="V30" s="532">
        <f t="shared" si="29"/>
        <v>18</v>
      </c>
      <c r="W30" s="532">
        <f t="shared" si="29"/>
        <v>5</v>
      </c>
      <c r="X30" s="532">
        <f t="shared" si="29"/>
        <v>13</v>
      </c>
      <c r="Y30" s="532">
        <f t="shared" si="29"/>
        <v>13</v>
      </c>
      <c r="Z30" s="532">
        <f t="shared" si="29"/>
        <v>16</v>
      </c>
      <c r="AA30" s="532">
        <f t="shared" si="29"/>
        <v>5</v>
      </c>
      <c r="AB30" s="532">
        <f t="shared" si="29"/>
        <v>11</v>
      </c>
      <c r="AC30" s="532">
        <f t="shared" si="29"/>
        <v>11</v>
      </c>
      <c r="AD30" s="532">
        <f t="shared" si="29"/>
        <v>109581</v>
      </c>
      <c r="AE30" s="532">
        <f t="shared" si="29"/>
        <v>8987</v>
      </c>
      <c r="AF30" s="532">
        <f t="shared" si="29"/>
        <v>4225</v>
      </c>
      <c r="AG30" s="532">
        <f t="shared" si="29"/>
        <v>100594</v>
      </c>
      <c r="AH30" s="532">
        <f t="shared" si="29"/>
        <v>41</v>
      </c>
      <c r="AI30" s="532">
        <f t="shared" si="29"/>
        <v>7</v>
      </c>
      <c r="AJ30" s="532">
        <f t="shared" si="29"/>
        <v>34</v>
      </c>
      <c r="AK30" s="532">
        <f t="shared" si="29"/>
        <v>34</v>
      </c>
      <c r="AL30" s="532">
        <f t="shared" si="29"/>
        <v>88950</v>
      </c>
      <c r="AM30" s="532">
        <f t="shared" si="29"/>
        <v>4140</v>
      </c>
      <c r="AN30" s="532">
        <f t="shared" si="29"/>
        <v>4000</v>
      </c>
      <c r="AO30" s="532">
        <f t="shared" si="29"/>
        <v>80810</v>
      </c>
    </row>
    <row r="31" spans="1:41" customFormat="1">
      <c r="A31" s="791">
        <v>1</v>
      </c>
      <c r="B31" s="775">
        <v>23</v>
      </c>
      <c r="C31" s="781" t="s">
        <v>197</v>
      </c>
      <c r="D31" s="779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481">
        <v>1</v>
      </c>
      <c r="L31" s="539"/>
      <c r="M31" s="482">
        <f t="shared" si="2"/>
        <v>5631</v>
      </c>
      <c r="N31" s="769">
        <v>39.4</v>
      </c>
      <c r="O31" s="771">
        <f>N31</f>
        <v>39.4</v>
      </c>
      <c r="P31" s="771"/>
      <c r="Q31" s="762">
        <f>N31-O31</f>
        <v>0</v>
      </c>
      <c r="R31" s="488">
        <v>3.36</v>
      </c>
      <c r="S31" s="771">
        <f>R31</f>
        <v>3.4</v>
      </c>
      <c r="T31" s="771"/>
      <c r="U31" s="762">
        <f t="shared" ref="U31:U33" si="30">R31-S31</f>
        <v>0</v>
      </c>
      <c r="V31" s="769">
        <v>1.6</v>
      </c>
      <c r="W31" s="771">
        <f>V31</f>
        <v>1.6</v>
      </c>
      <c r="X31" s="771"/>
      <c r="Y31" s="762">
        <f t="shared" si="7"/>
        <v>0</v>
      </c>
      <c r="Z31" s="488">
        <v>1.34</v>
      </c>
      <c r="AA31" s="927">
        <f>Z31</f>
        <v>1.3</v>
      </c>
      <c r="AB31" s="771"/>
      <c r="AC31" s="762">
        <f>Z31-AA31</f>
        <v>0</v>
      </c>
      <c r="AD31" s="770">
        <v>0</v>
      </c>
      <c r="AE31" s="792"/>
      <c r="AF31" s="780"/>
      <c r="AG31" s="774"/>
      <c r="AH31" s="770">
        <v>0</v>
      </c>
      <c r="AI31" s="792"/>
      <c r="AJ31" s="780"/>
      <c r="AK31" s="774"/>
      <c r="AL31" s="770">
        <v>0</v>
      </c>
      <c r="AM31" s="792"/>
      <c r="AN31" s="780"/>
      <c r="AO31" s="774"/>
    </row>
    <row r="32" spans="1:41" customFormat="1">
      <c r="A32" s="793">
        <v>3</v>
      </c>
      <c r="B32" s="775">
        <v>24</v>
      </c>
      <c r="C32" s="781" t="s">
        <v>197</v>
      </c>
      <c r="D32" s="790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481">
        <v>1</v>
      </c>
      <c r="L32" s="539"/>
      <c r="M32" s="482">
        <f t="shared" si="2"/>
        <v>11822</v>
      </c>
      <c r="N32" s="769">
        <v>157.9</v>
      </c>
      <c r="O32" s="780"/>
      <c r="P32" s="771">
        <f>N32</f>
        <v>157.9</v>
      </c>
      <c r="Q32" s="762">
        <f t="shared" ref="Q32:Q35" si="31">N32-O32</f>
        <v>157.9</v>
      </c>
      <c r="R32" s="488">
        <v>0</v>
      </c>
      <c r="S32" s="780"/>
      <c r="T32" s="780"/>
      <c r="U32" s="762">
        <f t="shared" si="30"/>
        <v>0</v>
      </c>
      <c r="V32" s="770"/>
      <c r="W32" s="780"/>
      <c r="X32" s="780"/>
      <c r="Y32" s="762">
        <f t="shared" si="7"/>
        <v>0</v>
      </c>
      <c r="Z32" s="770"/>
      <c r="AA32" s="792"/>
      <c r="AB32" s="780"/>
      <c r="AC32" s="762">
        <f t="shared" ref="AC32:AC33" si="32">Z32-AA32</f>
        <v>0</v>
      </c>
      <c r="AD32" s="770">
        <v>0</v>
      </c>
      <c r="AE32" s="792"/>
      <c r="AF32" s="780"/>
      <c r="AG32" s="774"/>
      <c r="AH32" s="770">
        <v>0</v>
      </c>
      <c r="AI32" s="792"/>
      <c r="AJ32" s="780"/>
      <c r="AK32" s="774"/>
      <c r="AL32" s="770">
        <v>0</v>
      </c>
      <c r="AM32" s="792"/>
      <c r="AN32" s="780"/>
      <c r="AO32" s="774"/>
    </row>
    <row r="33" spans="1:41" customFormat="1">
      <c r="A33" s="794">
        <v>3</v>
      </c>
      <c r="B33" s="795">
        <v>25</v>
      </c>
      <c r="C33" s="781" t="s">
        <v>197</v>
      </c>
      <c r="D33" s="796" t="s">
        <v>240</v>
      </c>
      <c r="E33" s="545"/>
      <c r="F33" s="545"/>
      <c r="G33" s="545"/>
      <c r="H33" s="546"/>
      <c r="I33" s="547"/>
      <c r="J33" s="547"/>
      <c r="K33" s="481">
        <v>1</v>
      </c>
      <c r="L33" s="548"/>
      <c r="M33" s="482">
        <f t="shared" si="2"/>
        <v>0</v>
      </c>
      <c r="N33" s="797">
        <v>107.4</v>
      </c>
      <c r="O33" s="798"/>
      <c r="P33" s="771">
        <f>N33</f>
        <v>107.4</v>
      </c>
      <c r="Q33" s="762">
        <f t="shared" si="31"/>
        <v>107.4</v>
      </c>
      <c r="R33" s="553">
        <v>0</v>
      </c>
      <c r="S33" s="798"/>
      <c r="T33" s="798"/>
      <c r="U33" s="762">
        <f t="shared" si="30"/>
        <v>0</v>
      </c>
      <c r="V33" s="799"/>
      <c r="W33" s="798"/>
      <c r="X33" s="798"/>
      <c r="Y33" s="762">
        <f t="shared" si="7"/>
        <v>0</v>
      </c>
      <c r="Z33" s="799"/>
      <c r="AA33" s="800"/>
      <c r="AB33" s="798"/>
      <c r="AC33" s="762">
        <f t="shared" si="32"/>
        <v>0</v>
      </c>
      <c r="AD33" s="799">
        <v>0</v>
      </c>
      <c r="AE33" s="800"/>
      <c r="AF33" s="798"/>
      <c r="AG33" s="774"/>
      <c r="AH33" s="799">
        <v>0</v>
      </c>
      <c r="AI33" s="800"/>
      <c r="AJ33" s="798"/>
      <c r="AK33" s="801"/>
      <c r="AL33" s="799">
        <v>0</v>
      </c>
      <c r="AM33" s="800"/>
      <c r="AN33" s="798"/>
      <c r="AO33" s="801"/>
    </row>
    <row r="34" spans="1:41" customFormat="1">
      <c r="A34" s="835"/>
      <c r="B34" s="836"/>
      <c r="C34" s="837" t="s">
        <v>390</v>
      </c>
      <c r="D34" s="836"/>
      <c r="E34" s="531"/>
      <c r="F34" s="531"/>
      <c r="G34" s="531"/>
      <c r="H34" s="531"/>
      <c r="I34" s="531"/>
      <c r="J34" s="532">
        <f>SUM(J31:J33)</f>
        <v>17453</v>
      </c>
      <c r="K34" s="533"/>
      <c r="L34" s="533"/>
      <c r="M34" s="532">
        <f>SUM(M31:M33)</f>
        <v>17453</v>
      </c>
      <c r="N34" s="532">
        <f t="shared" ref="N34:AO34" si="33">SUM(N31:N33)</f>
        <v>305</v>
      </c>
      <c r="O34" s="928">
        <f t="shared" si="33"/>
        <v>39.4</v>
      </c>
      <c r="P34" s="532">
        <f t="shared" si="33"/>
        <v>265</v>
      </c>
      <c r="Q34" s="532">
        <f t="shared" si="33"/>
        <v>265</v>
      </c>
      <c r="R34" s="532">
        <f t="shared" si="33"/>
        <v>3</v>
      </c>
      <c r="S34" s="532">
        <f t="shared" si="33"/>
        <v>3</v>
      </c>
      <c r="T34" s="532">
        <f t="shared" si="33"/>
        <v>0</v>
      </c>
      <c r="U34" s="532">
        <f t="shared" si="33"/>
        <v>0</v>
      </c>
      <c r="V34" s="532">
        <f t="shared" si="33"/>
        <v>2</v>
      </c>
      <c r="W34" s="532">
        <f t="shared" si="33"/>
        <v>2</v>
      </c>
      <c r="X34" s="532">
        <f t="shared" si="33"/>
        <v>0</v>
      </c>
      <c r="Y34" s="532">
        <f t="shared" si="33"/>
        <v>0</v>
      </c>
      <c r="Z34" s="532">
        <f t="shared" si="33"/>
        <v>1</v>
      </c>
      <c r="AA34" s="532">
        <f t="shared" si="33"/>
        <v>1</v>
      </c>
      <c r="AB34" s="532">
        <f t="shared" si="33"/>
        <v>0</v>
      </c>
      <c r="AC34" s="532">
        <f t="shared" si="33"/>
        <v>0</v>
      </c>
      <c r="AD34" s="532">
        <f t="shared" si="33"/>
        <v>0</v>
      </c>
      <c r="AE34" s="532">
        <f t="shared" si="33"/>
        <v>0</v>
      </c>
      <c r="AF34" s="532">
        <f t="shared" si="33"/>
        <v>0</v>
      </c>
      <c r="AG34" s="532">
        <f t="shared" si="33"/>
        <v>0</v>
      </c>
      <c r="AH34" s="532">
        <f t="shared" si="33"/>
        <v>0</v>
      </c>
      <c r="AI34" s="532">
        <f t="shared" si="33"/>
        <v>0</v>
      </c>
      <c r="AJ34" s="532">
        <f t="shared" si="33"/>
        <v>0</v>
      </c>
      <c r="AK34" s="532">
        <f t="shared" si="33"/>
        <v>0</v>
      </c>
      <c r="AL34" s="532">
        <f t="shared" si="33"/>
        <v>0</v>
      </c>
      <c r="AM34" s="532">
        <f t="shared" si="33"/>
        <v>0</v>
      </c>
      <c r="AN34" s="532">
        <f t="shared" si="33"/>
        <v>0</v>
      </c>
      <c r="AO34" s="532">
        <f t="shared" si="33"/>
        <v>0</v>
      </c>
    </row>
    <row r="35" spans="1:41" s="763" customFormat="1">
      <c r="A35" s="757"/>
      <c r="B35" s="758"/>
      <c r="C35" s="759"/>
      <c r="D35" s="758" t="s">
        <v>331</v>
      </c>
      <c r="E35" s="545"/>
      <c r="F35" s="545"/>
      <c r="G35" s="545"/>
      <c r="H35" s="545"/>
      <c r="I35" s="545"/>
      <c r="J35" s="760"/>
      <c r="K35" s="761"/>
      <c r="L35" s="761"/>
      <c r="M35" s="760"/>
      <c r="N35" s="760">
        <f>8000*2.5/1000</f>
        <v>20</v>
      </c>
      <c r="O35" s="760"/>
      <c r="P35" s="760"/>
      <c r="Q35" s="762">
        <f t="shared" si="31"/>
        <v>20</v>
      </c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0"/>
      <c r="AK35" s="760"/>
      <c r="AL35" s="760"/>
      <c r="AM35" s="760"/>
      <c r="AN35" s="760"/>
      <c r="AO35" s="760"/>
    </row>
    <row r="36" spans="1:41" customFormat="1">
      <c r="A36" s="838"/>
      <c r="B36" s="839"/>
      <c r="C36" s="840" t="s">
        <v>205</v>
      </c>
      <c r="D36" s="840"/>
      <c r="E36" s="841">
        <v>138443</v>
      </c>
      <c r="F36" s="841">
        <v>157396</v>
      </c>
      <c r="G36" s="841">
        <v>157396</v>
      </c>
      <c r="H36" s="561">
        <v>1</v>
      </c>
      <c r="I36" s="841">
        <v>27954</v>
      </c>
      <c r="J36" s="841">
        <v>33233</v>
      </c>
      <c r="K36" s="842"/>
      <c r="L36" s="842"/>
      <c r="M36" s="843">
        <f>M30+M34</f>
        <v>33199</v>
      </c>
      <c r="N36" s="843">
        <f>N30+N34+N35</f>
        <v>792</v>
      </c>
      <c r="O36" s="843">
        <f t="shared" ref="O36:Q36" si="34">O30+O34+O35</f>
        <v>316</v>
      </c>
      <c r="P36" s="843">
        <f t="shared" si="34"/>
        <v>455</v>
      </c>
      <c r="Q36" s="843">
        <f t="shared" si="34"/>
        <v>475</v>
      </c>
      <c r="R36" s="843">
        <f t="shared" ref="R36:AO36" si="35">R30+R34</f>
        <v>26</v>
      </c>
      <c r="S36" s="843">
        <f t="shared" si="35"/>
        <v>11</v>
      </c>
      <c r="T36" s="843">
        <f t="shared" si="35"/>
        <v>15</v>
      </c>
      <c r="U36" s="843">
        <f t="shared" si="35"/>
        <v>15</v>
      </c>
      <c r="V36" s="843">
        <f t="shared" si="35"/>
        <v>20</v>
      </c>
      <c r="W36" s="843">
        <f t="shared" si="35"/>
        <v>7</v>
      </c>
      <c r="X36" s="843">
        <f t="shared" si="35"/>
        <v>13</v>
      </c>
      <c r="Y36" s="843">
        <f t="shared" si="35"/>
        <v>13</v>
      </c>
      <c r="Z36" s="843">
        <f t="shared" si="35"/>
        <v>17</v>
      </c>
      <c r="AA36" s="843">
        <f t="shared" si="35"/>
        <v>6</v>
      </c>
      <c r="AB36" s="843">
        <f t="shared" si="35"/>
        <v>11</v>
      </c>
      <c r="AC36" s="843">
        <f t="shared" si="35"/>
        <v>11</v>
      </c>
      <c r="AD36" s="843">
        <f t="shared" si="35"/>
        <v>109581</v>
      </c>
      <c r="AE36" s="843">
        <f t="shared" si="35"/>
        <v>8987</v>
      </c>
      <c r="AF36" s="843">
        <f t="shared" si="35"/>
        <v>4225</v>
      </c>
      <c r="AG36" s="843">
        <f t="shared" si="35"/>
        <v>100594</v>
      </c>
      <c r="AH36" s="843">
        <f t="shared" si="35"/>
        <v>41</v>
      </c>
      <c r="AI36" s="843">
        <f t="shared" si="35"/>
        <v>7</v>
      </c>
      <c r="AJ36" s="843">
        <f t="shared" si="35"/>
        <v>34</v>
      </c>
      <c r="AK36" s="843">
        <f t="shared" si="35"/>
        <v>34</v>
      </c>
      <c r="AL36" s="843">
        <f t="shared" si="35"/>
        <v>88950</v>
      </c>
      <c r="AM36" s="843">
        <f t="shared" si="35"/>
        <v>4140</v>
      </c>
      <c r="AN36" s="843">
        <f t="shared" si="35"/>
        <v>4000</v>
      </c>
      <c r="AO36" s="843">
        <f t="shared" si="35"/>
        <v>80810</v>
      </c>
    </row>
    <row r="37" spans="1:41" s="763" customFormat="1">
      <c r="A37" s="929"/>
      <c r="C37" s="929"/>
      <c r="D37" s="929"/>
      <c r="E37" s="929"/>
      <c r="F37" s="929"/>
      <c r="G37" s="929"/>
      <c r="H37" s="929"/>
      <c r="I37" s="929"/>
      <c r="J37" s="929"/>
      <c r="K37" s="930"/>
      <c r="L37" s="931"/>
      <c r="M37" s="930"/>
      <c r="N37" s="569"/>
      <c r="O37" s="569"/>
      <c r="P37" s="569"/>
      <c r="Q37" s="569"/>
      <c r="R37" s="570"/>
      <c r="S37" s="571"/>
      <c r="T37" s="569"/>
      <c r="U37" s="571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</row>
    <row r="38" spans="1:41" customFormat="1">
      <c r="D38" s="844" t="s">
        <v>391</v>
      </c>
      <c r="E38" s="845"/>
      <c r="F38" s="845"/>
      <c r="G38" s="845"/>
      <c r="H38" s="845"/>
      <c r="I38" s="845"/>
      <c r="J38" s="846"/>
      <c r="L38" s="847"/>
      <c r="M38" s="847"/>
      <c r="N38" s="848">
        <v>817</v>
      </c>
      <c r="O38" s="847"/>
      <c r="P38" s="847"/>
      <c r="Q38" s="849"/>
      <c r="R38" s="850">
        <v>74.25</v>
      </c>
      <c r="S38" s="847"/>
      <c r="T38" s="847"/>
      <c r="U38" s="849"/>
      <c r="V38" s="851"/>
      <c r="W38" s="847"/>
      <c r="X38" s="847"/>
      <c r="Y38" s="847"/>
      <c r="Z38" s="852">
        <v>19.600000000000001</v>
      </c>
      <c r="AA38" s="847"/>
      <c r="AB38" s="847"/>
      <c r="AC38" s="849"/>
      <c r="AD38" s="853"/>
    </row>
    <row r="39" spans="1:41" customFormat="1">
      <c r="D39" s="854" t="s">
        <v>392</v>
      </c>
      <c r="E39" s="122"/>
      <c r="F39" s="122"/>
      <c r="G39" s="122"/>
      <c r="H39" s="122"/>
      <c r="I39" s="122"/>
      <c r="J39" s="855"/>
      <c r="L39" s="122"/>
      <c r="M39" s="122"/>
      <c r="N39" s="856">
        <f>N44+N45</f>
        <v>0</v>
      </c>
      <c r="O39" s="122"/>
      <c r="P39" s="122"/>
      <c r="Q39" s="855"/>
      <c r="R39" s="856">
        <f>R44</f>
        <v>0</v>
      </c>
      <c r="S39" s="122"/>
      <c r="T39" s="122"/>
      <c r="U39" s="855"/>
      <c r="V39" s="857">
        <v>12.58</v>
      </c>
      <c r="W39" s="122"/>
      <c r="X39" s="122"/>
      <c r="Y39" s="122"/>
      <c r="Z39" s="856">
        <f>Z44</f>
        <v>0</v>
      </c>
      <c r="AA39" s="122"/>
      <c r="AB39" s="122"/>
      <c r="AC39" s="855"/>
    </row>
    <row r="40" spans="1:41" customFormat="1">
      <c r="D40" s="854" t="s">
        <v>393</v>
      </c>
      <c r="E40" s="122"/>
      <c r="F40" s="122"/>
      <c r="G40" s="122"/>
      <c r="H40" s="122"/>
      <c r="I40" s="122"/>
      <c r="J40" s="855"/>
      <c r="L40" s="122"/>
      <c r="M40" s="122"/>
      <c r="N40" s="856">
        <f>SUM(N51:N55)</f>
        <v>0</v>
      </c>
      <c r="O40" s="122"/>
      <c r="P40" s="122"/>
      <c r="Q40" s="855"/>
      <c r="R40" s="856">
        <f>R52</f>
        <v>0</v>
      </c>
      <c r="S40" s="122"/>
      <c r="T40" s="122"/>
      <c r="U40" s="855"/>
      <c r="V40" s="857"/>
      <c r="W40" s="122"/>
      <c r="X40" s="122"/>
      <c r="Y40" s="122"/>
      <c r="Z40" s="856">
        <f>Z52</f>
        <v>0</v>
      </c>
      <c r="AA40" s="122"/>
      <c r="AB40" s="122"/>
      <c r="AC40" s="855"/>
    </row>
    <row r="41" spans="1:41" customFormat="1">
      <c r="D41" s="858" t="s">
        <v>394</v>
      </c>
      <c r="E41" s="859"/>
      <c r="F41" s="859"/>
      <c r="G41" s="859"/>
      <c r="H41" s="859"/>
      <c r="I41" s="859"/>
      <c r="J41" s="860"/>
      <c r="L41" s="859"/>
      <c r="M41" s="859"/>
      <c r="N41" s="861">
        <f>N38-N39-N40</f>
        <v>817</v>
      </c>
      <c r="O41" s="859"/>
      <c r="P41" s="859"/>
      <c r="Q41" s="860"/>
      <c r="R41" s="861">
        <f>R38-R39-R40</f>
        <v>74.25</v>
      </c>
      <c r="S41" s="859"/>
      <c r="T41" s="859"/>
      <c r="U41" s="860"/>
      <c r="V41" s="862"/>
      <c r="W41" s="859"/>
      <c r="X41" s="859"/>
      <c r="Y41" s="859"/>
      <c r="Z41" s="863">
        <f>Z38-Z39-Z40</f>
        <v>19.600000000000001</v>
      </c>
      <c r="AA41" s="859"/>
      <c r="AB41" s="859"/>
      <c r="AC41" s="860"/>
    </row>
  </sheetData>
  <mergeCells count="9">
    <mergeCell ref="AD8:AG8"/>
    <mergeCell ref="AH8:AK8"/>
    <mergeCell ref="AL8:AO8"/>
    <mergeCell ref="K6:M6"/>
    <mergeCell ref="C7:J7"/>
    <mergeCell ref="N8:Q8"/>
    <mergeCell ref="R8:U8"/>
    <mergeCell ref="V8:Y8"/>
    <mergeCell ref="Z8:AC8"/>
  </mergeCells>
  <conditionalFormatting sqref="U2">
    <cfRule type="cellIs" dxfId="128" priority="43" operator="greaterThan">
      <formula>0</formula>
    </cfRule>
  </conditionalFormatting>
  <conditionalFormatting sqref="Q32:Q33">
    <cfRule type="cellIs" dxfId="127" priority="21" operator="greaterThan">
      <formula>0</formula>
    </cfRule>
  </conditionalFormatting>
  <conditionalFormatting sqref="U32:U33">
    <cfRule type="cellIs" dxfId="126" priority="20" operator="greaterThan">
      <formula>0</formula>
    </cfRule>
  </conditionalFormatting>
  <conditionalFormatting sqref="Y32:Y33">
    <cfRule type="cellIs" dxfId="125" priority="19" operator="greaterThan">
      <formula>0</formula>
    </cfRule>
  </conditionalFormatting>
  <conditionalFormatting sqref="AC32:AC33">
    <cfRule type="cellIs" dxfId="124" priority="18" operator="greaterThan">
      <formula>0</formula>
    </cfRule>
  </conditionalFormatting>
  <conditionalFormatting sqref="AG31:AG33">
    <cfRule type="cellIs" dxfId="123" priority="17" operator="greaterThan">
      <formula>0</formula>
    </cfRule>
  </conditionalFormatting>
  <conditionalFormatting sqref="Q9:Q29">
    <cfRule type="cellIs" dxfId="122" priority="16" operator="greaterThan">
      <formula>0</formula>
    </cfRule>
  </conditionalFormatting>
  <conditionalFormatting sqref="U9:U28">
    <cfRule type="cellIs" dxfId="121" priority="15" operator="greaterThan">
      <formula>0</formula>
    </cfRule>
  </conditionalFormatting>
  <conditionalFormatting sqref="Y9:Y29">
    <cfRule type="cellIs" dxfId="120" priority="14" operator="greaterThan">
      <formula>0</formula>
    </cfRule>
  </conditionalFormatting>
  <conditionalFormatting sqref="AC9:AC29">
    <cfRule type="cellIs" dxfId="119" priority="13" operator="greaterThan">
      <formula>0</formula>
    </cfRule>
  </conditionalFormatting>
  <conditionalFormatting sqref="AG9:AG29">
    <cfRule type="cellIs" dxfId="118" priority="12" operator="greaterThan">
      <formula>0</formula>
    </cfRule>
  </conditionalFormatting>
  <conditionalFormatting sqref="AC31:AC33">
    <cfRule type="cellIs" dxfId="117" priority="11" operator="greaterThan">
      <formula>0</formula>
    </cfRule>
  </conditionalFormatting>
  <conditionalFormatting sqref="Y31:Y33">
    <cfRule type="cellIs" dxfId="116" priority="10" operator="greaterThan">
      <formula>0</formula>
    </cfRule>
  </conditionalFormatting>
  <conditionalFormatting sqref="U29">
    <cfRule type="cellIs" dxfId="115" priority="9" operator="greaterThan">
      <formula>0</formula>
    </cfRule>
  </conditionalFormatting>
  <conditionalFormatting sqref="U31:U33">
    <cfRule type="cellIs" dxfId="114" priority="8" operator="greaterThan">
      <formula>0</formula>
    </cfRule>
  </conditionalFormatting>
  <conditionalFormatting sqref="Q31:Q33">
    <cfRule type="cellIs" dxfId="113" priority="7" operator="greaterThan">
      <formula>0</formula>
    </cfRule>
  </conditionalFormatting>
  <conditionalFormatting sqref="AK31:AK33">
    <cfRule type="cellIs" dxfId="112" priority="6" operator="greaterThan">
      <formula>0</formula>
    </cfRule>
  </conditionalFormatting>
  <conditionalFormatting sqref="AK9:AK29">
    <cfRule type="cellIs" dxfId="111" priority="5" operator="greaterThan">
      <formula>0</formula>
    </cfRule>
  </conditionalFormatting>
  <conditionalFormatting sqref="AO31:AO33">
    <cfRule type="cellIs" dxfId="110" priority="4" operator="greaterThan">
      <formula>0</formula>
    </cfRule>
  </conditionalFormatting>
  <conditionalFormatting sqref="AO9:AO29">
    <cfRule type="cellIs" dxfId="109" priority="3" operator="greaterThan">
      <formula>0</formula>
    </cfRule>
  </conditionalFormatting>
  <conditionalFormatting sqref="Q35">
    <cfRule type="cellIs" dxfId="108" priority="2" operator="greaterThan">
      <formula>0</formula>
    </cfRule>
  </conditionalFormatting>
  <conditionalFormatting sqref="Q35">
    <cfRule type="cellIs" dxfId="107" priority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C1" sqref="C1"/>
    </sheetView>
  </sheetViews>
  <sheetFormatPr defaultColWidth="0" defaultRowHeight="15.75"/>
  <cols>
    <col min="1" max="1" width="19.375" style="17" customWidth="1"/>
    <col min="2" max="2" width="28.125" style="41" bestFit="1" customWidth="1"/>
    <col min="3" max="3" width="14.375" style="41" customWidth="1"/>
    <col min="4" max="4" width="15" style="41" bestFit="1" customWidth="1"/>
    <col min="5" max="5" width="23.625" style="41" bestFit="1" customWidth="1"/>
    <col min="6" max="7" width="10.875" style="41" customWidth="1"/>
    <col min="8" max="8" width="12.875" style="41" bestFit="1" customWidth="1"/>
    <col min="9" max="10" width="12.875" style="41" customWidth="1"/>
    <col min="11" max="11" width="17.875" style="40" bestFit="1" customWidth="1"/>
    <col min="12" max="12" width="10.875" style="43" customWidth="1"/>
    <col min="13" max="13" width="10.875" style="44" customWidth="1"/>
    <col min="14" max="14" width="10.875" style="43" customWidth="1"/>
    <col min="15" max="15" width="10.875" style="44" customWidth="1"/>
    <col min="16" max="16" width="10.875" style="43" customWidth="1"/>
    <col min="17" max="18" width="10.875" style="45" customWidth="1"/>
    <col min="19" max="19" width="11.625" style="45" customWidth="1"/>
    <col min="20" max="20" width="12.5" style="45" customWidth="1"/>
    <col min="21" max="28" width="10.875" style="45" customWidth="1"/>
    <col min="29" max="29" width="10.875" style="46" customWidth="1"/>
    <col min="30" max="30" width="18.125" style="44" bestFit="1" customWidth="1"/>
    <col min="31" max="31" width="10.875" style="43" customWidth="1"/>
    <col min="32" max="34" width="10.875" style="45" customWidth="1"/>
    <col min="35" max="35" width="10.875" style="44" customWidth="1"/>
    <col min="36" max="36" width="10.8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72" t="s">
        <v>896</v>
      </c>
      <c r="D1" s="3" t="s">
        <v>1</v>
      </c>
      <c r="E1" s="4" t="s">
        <v>2</v>
      </c>
      <c r="F1" s="5"/>
      <c r="G1" s="6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 t="s">
        <v>134</v>
      </c>
      <c r="E2" s="10"/>
      <c r="F2" s="12"/>
      <c r="G2" s="12"/>
      <c r="H2" s="13"/>
      <c r="I2" s="13"/>
      <c r="J2" s="13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 t="s">
        <v>71</v>
      </c>
      <c r="D3" s="66" t="s">
        <v>343</v>
      </c>
      <c r="E3" s="65"/>
      <c r="F3" s="65"/>
      <c r="G3" s="65"/>
      <c r="H3" s="67"/>
      <c r="I3" s="67"/>
      <c r="J3" s="67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48" thickBot="1">
      <c r="A4" s="827" t="s">
        <v>9</v>
      </c>
      <c r="B4" s="828" t="s">
        <v>10</v>
      </c>
      <c r="C4" s="828" t="s">
        <v>344</v>
      </c>
      <c r="D4" s="828" t="s">
        <v>345</v>
      </c>
      <c r="E4" s="24" t="s">
        <v>13</v>
      </c>
      <c r="F4" s="828" t="s">
        <v>14</v>
      </c>
      <c r="G4" s="828" t="s">
        <v>15</v>
      </c>
      <c r="H4" s="25" t="s">
        <v>810</v>
      </c>
      <c r="I4" s="84" t="s">
        <v>811</v>
      </c>
      <c r="J4" s="84" t="s">
        <v>812</v>
      </c>
      <c r="K4" s="828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 s="1135" customFormat="1">
      <c r="A5" s="1129" t="s">
        <v>55</v>
      </c>
      <c r="B5" s="1130" t="s">
        <v>55</v>
      </c>
      <c r="C5" s="1130" t="s">
        <v>125</v>
      </c>
      <c r="D5" s="1130" t="s">
        <v>770</v>
      </c>
      <c r="E5" s="1130" t="s">
        <v>46</v>
      </c>
      <c r="F5" s="1130"/>
      <c r="G5" s="1130"/>
      <c r="H5" s="954" t="str">
        <f t="shared" ref="H5:H8" si="0">IF(SUM(I5:J5)=0, "", SUM(I5:J5))</f>
        <v/>
      </c>
      <c r="I5" s="1130"/>
      <c r="J5" s="1130"/>
      <c r="K5" s="933">
        <f>IF(SUM(L5:AJ5)=0, "", SUM(L5:AJ5))</f>
        <v>0.13</v>
      </c>
      <c r="L5" s="1131"/>
      <c r="M5" s="1132"/>
      <c r="N5" s="1131"/>
      <c r="O5" s="1132"/>
      <c r="P5" s="1131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6">
        <f>315*400/1000000</f>
        <v>0.13</v>
      </c>
      <c r="AD5" s="1132"/>
      <c r="AE5" s="1131"/>
      <c r="AF5" s="1133"/>
      <c r="AG5" s="1133"/>
      <c r="AH5" s="1133"/>
      <c r="AI5" s="1132"/>
      <c r="AJ5" s="1134"/>
    </row>
    <row r="6" spans="1:36" s="1135" customFormat="1">
      <c r="A6" s="1129" t="s">
        <v>54</v>
      </c>
      <c r="B6" s="1130" t="s">
        <v>54</v>
      </c>
      <c r="C6" s="1130" t="s">
        <v>771</v>
      </c>
      <c r="D6" s="1130" t="s">
        <v>772</v>
      </c>
      <c r="E6" s="1130" t="s">
        <v>46</v>
      </c>
      <c r="F6" s="1130"/>
      <c r="G6" s="1130"/>
      <c r="H6" s="954" t="str">
        <f t="shared" si="0"/>
        <v/>
      </c>
      <c r="I6" s="1130"/>
      <c r="J6" s="1130"/>
      <c r="K6" s="933">
        <f>IF(SUM(L6:AJ6)=0, "", SUM(L6:AJ6))</f>
        <v>0.06</v>
      </c>
      <c r="L6" s="1131"/>
      <c r="M6" s="1132"/>
      <c r="N6" s="1131"/>
      <c r="O6" s="1132"/>
      <c r="P6" s="1131"/>
      <c r="Q6" s="1133"/>
      <c r="R6" s="1133"/>
      <c r="S6" s="1133"/>
      <c r="T6" s="1133"/>
      <c r="U6" s="1133"/>
      <c r="V6" s="1133"/>
      <c r="W6" s="1133"/>
      <c r="X6" s="1133"/>
      <c r="Y6" s="1133"/>
      <c r="Z6" s="1133"/>
      <c r="AA6" s="1133"/>
      <c r="AB6" s="1133"/>
      <c r="AC6" s="1136">
        <f>315*200/1000000</f>
        <v>0.06</v>
      </c>
      <c r="AD6" s="1132"/>
      <c r="AE6" s="1131"/>
      <c r="AF6" s="1133"/>
      <c r="AG6" s="1133"/>
      <c r="AH6" s="1133"/>
      <c r="AI6" s="1132"/>
      <c r="AJ6" s="1134"/>
    </row>
    <row r="7" spans="1:36" s="1135" customFormat="1">
      <c r="A7" s="1129" t="s">
        <v>52</v>
      </c>
      <c r="B7" s="1130" t="s">
        <v>53</v>
      </c>
      <c r="C7" s="1130" t="s">
        <v>125</v>
      </c>
      <c r="D7" s="1130" t="s">
        <v>773</v>
      </c>
      <c r="E7" s="1130" t="s">
        <v>46</v>
      </c>
      <c r="F7" s="1130"/>
      <c r="G7" s="1130"/>
      <c r="H7" s="954" t="str">
        <f t="shared" si="0"/>
        <v/>
      </c>
      <c r="I7" s="1130"/>
      <c r="J7" s="1130"/>
      <c r="K7" s="933">
        <f>IF(SUM(L7:AJ7)=0, "", SUM(L7:AJ7))</f>
        <v>1.31</v>
      </c>
      <c r="L7" s="1131"/>
      <c r="M7" s="1132"/>
      <c r="N7" s="1131"/>
      <c r="O7" s="1132"/>
      <c r="P7" s="1131"/>
      <c r="Q7" s="1133"/>
      <c r="R7" s="1133"/>
      <c r="S7" s="1133"/>
      <c r="T7" s="1133"/>
      <c r="U7" s="1133"/>
      <c r="V7" s="1133"/>
      <c r="W7" s="1133"/>
      <c r="X7" s="1133"/>
      <c r="Y7" s="1133"/>
      <c r="Z7" s="1133"/>
      <c r="AA7" s="1133"/>
      <c r="AB7" s="1133"/>
      <c r="AC7" s="1136">
        <f>3500*375/1000000</f>
        <v>1.31</v>
      </c>
      <c r="AD7" s="1132"/>
      <c r="AE7" s="1131"/>
      <c r="AF7" s="1133"/>
      <c r="AG7" s="1133"/>
      <c r="AH7" s="1133"/>
      <c r="AI7" s="1132"/>
      <c r="AJ7" s="1134"/>
    </row>
    <row r="8" spans="1:36" s="1135" customFormat="1" ht="16.5" thickBot="1">
      <c r="A8" s="1129" t="s">
        <v>56</v>
      </c>
      <c r="B8" s="1130" t="s">
        <v>56</v>
      </c>
      <c r="C8" s="1130" t="s">
        <v>419</v>
      </c>
      <c r="D8" s="1130" t="s">
        <v>577</v>
      </c>
      <c r="E8" s="1130" t="s">
        <v>46</v>
      </c>
      <c r="F8" s="1130"/>
      <c r="G8" s="1130"/>
      <c r="H8" s="954" t="str">
        <f t="shared" si="0"/>
        <v/>
      </c>
      <c r="I8" s="1130"/>
      <c r="J8" s="1130"/>
      <c r="K8" s="933">
        <f>IF(SUM(L8:AJ8)=0, "", SUM(L8:AJ8))</f>
        <v>0.31</v>
      </c>
      <c r="L8" s="1131"/>
      <c r="M8" s="1132"/>
      <c r="N8" s="1131"/>
      <c r="O8" s="1132"/>
      <c r="P8" s="1131"/>
      <c r="Q8" s="1133"/>
      <c r="R8" s="1133"/>
      <c r="S8" s="1133"/>
      <c r="T8" s="1133"/>
      <c r="U8" s="1133"/>
      <c r="V8" s="1133"/>
      <c r="W8" s="1133"/>
      <c r="X8" s="1133"/>
      <c r="Y8" s="1133"/>
      <c r="Z8" s="1133"/>
      <c r="AA8" s="1133"/>
      <c r="AB8" s="1133"/>
      <c r="AC8" s="1136">
        <f>313*1/1000</f>
        <v>0.31</v>
      </c>
      <c r="AD8" s="1132"/>
      <c r="AE8" s="1131"/>
      <c r="AF8" s="1133"/>
      <c r="AG8" s="1133"/>
      <c r="AH8" s="1133"/>
      <c r="AI8" s="1132"/>
      <c r="AJ8" s="1134"/>
    </row>
    <row r="9" spans="1:36">
      <c r="A9" s="17" t="s">
        <v>47</v>
      </c>
      <c r="B9" s="1212" t="s">
        <v>48</v>
      </c>
      <c r="C9" s="1212" t="s">
        <v>43</v>
      </c>
      <c r="D9" s="1212"/>
      <c r="E9" s="1212" t="s">
        <v>44</v>
      </c>
      <c r="F9" s="1221"/>
      <c r="G9" s="1221"/>
      <c r="H9" s="949">
        <f>IF(SUM(I9:J9)=0, "", SUM(I9:J9))</f>
        <v>168</v>
      </c>
      <c r="I9" s="1221">
        <v>107</v>
      </c>
      <c r="J9" s="1144">
        <v>61</v>
      </c>
      <c r="K9" s="1216">
        <f t="shared" ref="K9:K26" si="1">IF(SUM(L9:AJ9)=0, "", SUM(L9:AJ9))</f>
        <v>3307</v>
      </c>
      <c r="L9" s="952"/>
      <c r="M9" s="955"/>
      <c r="N9" s="952">
        <v>672</v>
      </c>
      <c r="O9" s="955"/>
      <c r="P9" s="952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876">
        <f>592+250+1+189+462+237+457+317+130</f>
        <v>2635</v>
      </c>
      <c r="AD9" s="955"/>
      <c r="AE9" s="952"/>
      <c r="AF9" s="956"/>
      <c r="AG9" s="956"/>
      <c r="AH9" s="956"/>
      <c r="AI9" s="955"/>
      <c r="AJ9" s="957"/>
    </row>
    <row r="10" spans="1:36">
      <c r="A10" s="17" t="s">
        <v>76</v>
      </c>
      <c r="B10" s="1212" t="s">
        <v>49</v>
      </c>
      <c r="C10" s="1212" t="s">
        <v>43</v>
      </c>
      <c r="D10" s="1212"/>
      <c r="E10" s="1212" t="s">
        <v>50</v>
      </c>
      <c r="F10" s="1221"/>
      <c r="G10" s="1221"/>
      <c r="H10" s="1216">
        <f t="shared" ref="H10:H26" si="2">IF(SUM(I10:J10)=0, "", SUM(I10:J10))</f>
        <v>800</v>
      </c>
      <c r="I10" s="1221">
        <v>800</v>
      </c>
      <c r="J10" s="1228">
        <v>0</v>
      </c>
      <c r="K10" s="1216">
        <f t="shared" si="1"/>
        <v>2654</v>
      </c>
      <c r="L10" s="952"/>
      <c r="M10" s="955"/>
      <c r="N10" s="952">
        <f>850+350</f>
        <v>1200</v>
      </c>
      <c r="O10" s="955"/>
      <c r="P10" s="952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876">
        <f>592+250+462+150</f>
        <v>1454</v>
      </c>
      <c r="AD10" s="955"/>
      <c r="AE10" s="952"/>
      <c r="AF10" s="956"/>
      <c r="AG10" s="956"/>
      <c r="AH10" s="956"/>
      <c r="AI10" s="955"/>
      <c r="AJ10" s="957"/>
    </row>
    <row r="11" spans="1:36">
      <c r="A11" s="17" t="s">
        <v>51</v>
      </c>
      <c r="B11" s="1212" t="s">
        <v>51</v>
      </c>
      <c r="C11" s="1212" t="s">
        <v>43</v>
      </c>
      <c r="D11" s="1212"/>
      <c r="E11" s="1212" t="s">
        <v>50</v>
      </c>
      <c r="F11" s="1221"/>
      <c r="G11" s="1221"/>
      <c r="H11" s="1216">
        <f t="shared" si="2"/>
        <v>412</v>
      </c>
      <c r="I11" s="1221">
        <f>1000-588</f>
        <v>412</v>
      </c>
      <c r="J11" s="1228">
        <v>0</v>
      </c>
      <c r="K11" s="1216">
        <f t="shared" si="1"/>
        <v>588</v>
      </c>
      <c r="L11" s="952"/>
      <c r="M11" s="955"/>
      <c r="N11" s="952">
        <v>588</v>
      </c>
      <c r="O11" s="955"/>
      <c r="P11" s="952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876"/>
      <c r="AD11" s="955"/>
      <c r="AE11" s="952"/>
      <c r="AF11" s="956"/>
      <c r="AG11" s="956"/>
      <c r="AH11" s="956"/>
      <c r="AI11" s="955"/>
      <c r="AJ11" s="957"/>
    </row>
    <row r="12" spans="1:36">
      <c r="A12" s="17" t="s">
        <v>673</v>
      </c>
      <c r="B12" s="1212" t="s">
        <v>674</v>
      </c>
      <c r="C12" s="1212" t="s">
        <v>675</v>
      </c>
      <c r="D12" s="1212"/>
      <c r="E12" s="1212" t="s">
        <v>46</v>
      </c>
      <c r="F12" s="1221"/>
      <c r="G12" s="1221"/>
      <c r="H12" s="1216">
        <f t="shared" si="2"/>
        <v>5</v>
      </c>
      <c r="I12" s="1221">
        <v>5</v>
      </c>
      <c r="J12" s="1228">
        <v>0</v>
      </c>
      <c r="K12" s="1216">
        <f t="shared" si="1"/>
        <v>315</v>
      </c>
      <c r="L12" s="952"/>
      <c r="M12" s="955"/>
      <c r="N12" s="952"/>
      <c r="O12" s="955"/>
      <c r="P12" s="952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876">
        <v>315</v>
      </c>
      <c r="AD12" s="955"/>
      <c r="AE12" s="952"/>
      <c r="AF12" s="956"/>
      <c r="AG12" s="956"/>
      <c r="AH12" s="956"/>
      <c r="AI12" s="955"/>
      <c r="AJ12" s="957"/>
    </row>
    <row r="13" spans="1:36">
      <c r="A13" s="983" t="s">
        <v>52</v>
      </c>
      <c r="B13" s="1230" t="s">
        <v>53</v>
      </c>
      <c r="C13" s="1230" t="s">
        <v>51</v>
      </c>
      <c r="D13" s="1230" t="s">
        <v>576</v>
      </c>
      <c r="E13" s="1230" t="s">
        <v>46</v>
      </c>
      <c r="F13" s="1221"/>
      <c r="G13" s="1221"/>
      <c r="H13" s="1216">
        <f t="shared" si="2"/>
        <v>10</v>
      </c>
      <c r="I13" s="1221">
        <v>10</v>
      </c>
      <c r="J13" s="1228">
        <v>0</v>
      </c>
      <c r="K13" s="1216">
        <f t="shared" si="1"/>
        <v>1</v>
      </c>
      <c r="L13" s="952"/>
      <c r="M13" s="955"/>
      <c r="N13" s="952"/>
      <c r="O13" s="955"/>
      <c r="P13" s="952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876">
        <f>134*5/1000</f>
        <v>1</v>
      </c>
      <c r="AD13" s="955"/>
      <c r="AE13" s="952"/>
      <c r="AF13" s="956"/>
      <c r="AG13" s="956"/>
      <c r="AH13" s="956"/>
      <c r="AI13" s="955"/>
      <c r="AJ13" s="957"/>
    </row>
    <row r="14" spans="1:36">
      <c r="A14" s="983" t="s">
        <v>56</v>
      </c>
      <c r="B14" s="1230" t="s">
        <v>56</v>
      </c>
      <c r="C14" s="1230" t="s">
        <v>419</v>
      </c>
      <c r="D14" s="1230" t="s">
        <v>577</v>
      </c>
      <c r="E14" s="1230" t="s">
        <v>46</v>
      </c>
      <c r="F14" s="1221"/>
      <c r="G14" s="1221"/>
      <c r="H14" s="1216" t="str">
        <f t="shared" si="2"/>
        <v/>
      </c>
      <c r="I14" s="1221">
        <f>11*1/1000</f>
        <v>0</v>
      </c>
      <c r="J14" s="1228">
        <v>0</v>
      </c>
      <c r="K14" s="1216">
        <f t="shared" si="1"/>
        <v>2</v>
      </c>
      <c r="L14" s="952"/>
      <c r="M14" s="955"/>
      <c r="N14" s="952"/>
      <c r="O14" s="955"/>
      <c r="P14" s="952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876">
        <f>(313*1/1000)+(3500*375/1000000)</f>
        <v>2</v>
      </c>
      <c r="AD14" s="955"/>
      <c r="AE14" s="952"/>
      <c r="AF14" s="956"/>
      <c r="AG14" s="956"/>
      <c r="AH14" s="956"/>
      <c r="AI14" s="955"/>
      <c r="AJ14" s="957"/>
    </row>
    <row r="15" spans="1:36">
      <c r="A15" s="983" t="s">
        <v>57</v>
      </c>
      <c r="B15" s="1230" t="s">
        <v>58</v>
      </c>
      <c r="C15" s="1230" t="s">
        <v>581</v>
      </c>
      <c r="D15" s="1230" t="s">
        <v>582</v>
      </c>
      <c r="E15" s="1230" t="s">
        <v>46</v>
      </c>
      <c r="F15" s="1221"/>
      <c r="G15" s="1221"/>
      <c r="H15" s="1216" t="str">
        <f t="shared" si="2"/>
        <v/>
      </c>
      <c r="I15" s="1221">
        <f>35*380/1000000</f>
        <v>0</v>
      </c>
      <c r="J15" s="1228">
        <v>0</v>
      </c>
      <c r="K15" s="1216">
        <f t="shared" si="1"/>
        <v>1</v>
      </c>
      <c r="L15" s="952"/>
      <c r="M15" s="955"/>
      <c r="N15" s="952"/>
      <c r="O15" s="955"/>
      <c r="P15" s="952"/>
      <c r="Q15" s="956"/>
      <c r="R15" s="956"/>
      <c r="S15" s="956"/>
      <c r="T15" s="956"/>
      <c r="U15" s="956"/>
      <c r="V15" s="956"/>
      <c r="W15" s="956"/>
      <c r="X15" s="956"/>
      <c r="Y15" s="956"/>
      <c r="Z15" s="956"/>
      <c r="AA15" s="956"/>
      <c r="AB15" s="956">
        <f>2205*380/1000000</f>
        <v>1</v>
      </c>
      <c r="AC15" s="876"/>
      <c r="AD15" s="955"/>
      <c r="AE15" s="952"/>
      <c r="AF15" s="956"/>
      <c r="AG15" s="956"/>
      <c r="AH15" s="956"/>
      <c r="AI15" s="955"/>
      <c r="AJ15" s="957"/>
    </row>
    <row r="16" spans="1:36">
      <c r="A16" s="983" t="s">
        <v>59</v>
      </c>
      <c r="B16" s="1230" t="s">
        <v>59</v>
      </c>
      <c r="C16" s="1230" t="s">
        <v>125</v>
      </c>
      <c r="D16" s="1230" t="s">
        <v>578</v>
      </c>
      <c r="E16" s="1230" t="s">
        <v>46</v>
      </c>
      <c r="F16" s="1221"/>
      <c r="G16" s="1221"/>
      <c r="H16" s="1216">
        <f t="shared" si="2"/>
        <v>11</v>
      </c>
      <c r="I16" s="1221">
        <v>11</v>
      </c>
      <c r="J16" s="1228">
        <v>0</v>
      </c>
      <c r="K16" s="1216" t="str">
        <f t="shared" si="1"/>
        <v/>
      </c>
      <c r="L16" s="952"/>
      <c r="M16" s="955"/>
      <c r="N16" s="952"/>
      <c r="O16" s="955"/>
      <c r="P16" s="952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876"/>
      <c r="AD16" s="955"/>
      <c r="AE16" s="952"/>
      <c r="AF16" s="956"/>
      <c r="AG16" s="956"/>
      <c r="AH16" s="956"/>
      <c r="AI16" s="955"/>
      <c r="AJ16" s="957"/>
    </row>
    <row r="17" spans="1:36">
      <c r="A17" s="17" t="s">
        <v>79</v>
      </c>
      <c r="B17" s="1212" t="s">
        <v>79</v>
      </c>
      <c r="C17" s="1212" t="s">
        <v>350</v>
      </c>
      <c r="D17" s="1212"/>
      <c r="E17" s="1212" t="s">
        <v>50</v>
      </c>
      <c r="F17" s="1221"/>
      <c r="G17" s="1221"/>
      <c r="H17" s="1216">
        <f t="shared" si="2"/>
        <v>43</v>
      </c>
      <c r="I17" s="1221">
        <v>43</v>
      </c>
      <c r="J17" s="1228">
        <v>0</v>
      </c>
      <c r="K17" s="1216" t="str">
        <f t="shared" si="1"/>
        <v/>
      </c>
      <c r="L17" s="952"/>
      <c r="M17" s="955"/>
      <c r="N17" s="952"/>
      <c r="O17" s="955"/>
      <c r="P17" s="952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876"/>
      <c r="AD17" s="955"/>
      <c r="AE17" s="952"/>
      <c r="AF17" s="956"/>
      <c r="AG17" s="956"/>
      <c r="AH17" s="956"/>
      <c r="AI17" s="955"/>
      <c r="AJ17" s="957"/>
    </row>
    <row r="18" spans="1:36">
      <c r="A18" s="17" t="s">
        <v>79</v>
      </c>
      <c r="B18" s="1212" t="s">
        <v>676</v>
      </c>
      <c r="C18" s="1212" t="s">
        <v>350</v>
      </c>
      <c r="D18" s="1212"/>
      <c r="E18" s="1212" t="s">
        <v>50</v>
      </c>
      <c r="F18" s="1221"/>
      <c r="G18" s="1221"/>
      <c r="H18" s="1216">
        <f t="shared" si="2"/>
        <v>1</v>
      </c>
      <c r="I18" s="1221">
        <v>0</v>
      </c>
      <c r="J18" s="1228">
        <v>1</v>
      </c>
      <c r="K18" s="1216">
        <f t="shared" si="1"/>
        <v>499</v>
      </c>
      <c r="L18" s="952"/>
      <c r="M18" s="955"/>
      <c r="N18" s="952">
        <v>499</v>
      </c>
      <c r="O18" s="955"/>
      <c r="P18" s="952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876"/>
      <c r="AD18" s="955"/>
      <c r="AE18" s="952"/>
      <c r="AF18" s="956"/>
      <c r="AG18" s="956"/>
      <c r="AH18" s="956"/>
      <c r="AI18" s="955"/>
      <c r="AJ18" s="957"/>
    </row>
    <row r="19" spans="1:36">
      <c r="A19" s="17" t="s">
        <v>64</v>
      </c>
      <c r="B19" s="1212" t="s">
        <v>65</v>
      </c>
      <c r="C19" s="1212" t="s">
        <v>43</v>
      </c>
      <c r="D19" s="1212"/>
      <c r="E19" s="1212" t="s">
        <v>50</v>
      </c>
      <c r="F19" s="1221"/>
      <c r="G19" s="1221"/>
      <c r="H19" s="1216" t="str">
        <f t="shared" si="2"/>
        <v/>
      </c>
      <c r="I19" s="1221">
        <v>0</v>
      </c>
      <c r="J19" s="1228">
        <v>0</v>
      </c>
      <c r="K19" s="1216">
        <f t="shared" si="1"/>
        <v>130</v>
      </c>
      <c r="L19" s="952"/>
      <c r="M19" s="955"/>
      <c r="N19" s="952"/>
      <c r="O19" s="955"/>
      <c r="P19" s="952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876">
        <v>130</v>
      </c>
      <c r="AD19" s="955"/>
      <c r="AE19" s="952"/>
      <c r="AF19" s="956"/>
      <c r="AG19" s="956"/>
      <c r="AH19" s="956"/>
      <c r="AI19" s="955"/>
      <c r="AJ19" s="957"/>
    </row>
    <row r="20" spans="1:36">
      <c r="A20" s="17" t="s">
        <v>79</v>
      </c>
      <c r="B20" s="1212" t="s">
        <v>677</v>
      </c>
      <c r="C20" s="1212" t="s">
        <v>43</v>
      </c>
      <c r="D20" s="1212"/>
      <c r="E20" s="1212" t="s">
        <v>50</v>
      </c>
      <c r="F20" s="1221"/>
      <c r="G20" s="1221"/>
      <c r="H20" s="1216" t="str">
        <f t="shared" si="2"/>
        <v/>
      </c>
      <c r="I20" s="1221">
        <v>0</v>
      </c>
      <c r="J20" s="1206">
        <v>0</v>
      </c>
      <c r="K20" s="1246">
        <v>520</v>
      </c>
      <c r="L20" s="952"/>
      <c r="M20" s="955"/>
      <c r="N20" s="974">
        <v>520</v>
      </c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876"/>
      <c r="AD20" s="955"/>
      <c r="AE20" s="952"/>
      <c r="AF20" s="956"/>
      <c r="AG20" s="956"/>
      <c r="AH20" s="956"/>
      <c r="AI20" s="955"/>
      <c r="AJ20" s="957"/>
    </row>
    <row r="21" spans="1:36">
      <c r="A21" s="17" t="s">
        <v>62</v>
      </c>
      <c r="B21" s="1212" t="s">
        <v>62</v>
      </c>
      <c r="C21" s="1212" t="s">
        <v>43</v>
      </c>
      <c r="D21" s="1212" t="s">
        <v>63</v>
      </c>
      <c r="E21" s="1212" t="s">
        <v>50</v>
      </c>
      <c r="F21" s="1221"/>
      <c r="G21" s="1221"/>
      <c r="H21" s="1216">
        <f t="shared" si="2"/>
        <v>2010</v>
      </c>
      <c r="I21" s="1221">
        <v>2010</v>
      </c>
      <c r="J21" s="1228">
        <v>0</v>
      </c>
      <c r="K21" s="1216">
        <f t="shared" si="1"/>
        <v>5300</v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876">
        <v>5300</v>
      </c>
      <c r="AD21" s="955"/>
      <c r="AE21" s="952"/>
      <c r="AF21" s="956"/>
      <c r="AG21" s="956"/>
      <c r="AH21" s="956"/>
      <c r="AI21" s="955"/>
      <c r="AJ21" s="957"/>
    </row>
    <row r="22" spans="1:36">
      <c r="A22" s="17" t="s">
        <v>96</v>
      </c>
      <c r="B22" s="1212" t="s">
        <v>579</v>
      </c>
      <c r="C22" s="1212" t="s">
        <v>43</v>
      </c>
      <c r="D22" s="1212" t="s">
        <v>580</v>
      </c>
      <c r="E22" s="1212" t="s">
        <v>50</v>
      </c>
      <c r="F22" s="1221"/>
      <c r="G22" s="1221"/>
      <c r="H22" s="1216">
        <f t="shared" si="2"/>
        <v>80</v>
      </c>
      <c r="I22" s="1221">
        <v>0</v>
      </c>
      <c r="J22" s="1228">
        <v>80</v>
      </c>
      <c r="K22" s="1246">
        <v>300</v>
      </c>
      <c r="L22" s="952"/>
      <c r="M22" s="955"/>
      <c r="N22" s="974">
        <v>300</v>
      </c>
      <c r="O22" s="955"/>
      <c r="P22" s="952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876"/>
      <c r="AD22" s="955"/>
      <c r="AE22" s="952"/>
      <c r="AF22" s="956"/>
      <c r="AG22" s="956"/>
      <c r="AH22" s="956"/>
      <c r="AI22" s="955"/>
      <c r="AJ22" s="957"/>
    </row>
    <row r="23" spans="1:36">
      <c r="A23" s="17" t="s">
        <v>469</v>
      </c>
      <c r="B23" s="1212" t="s">
        <v>467</v>
      </c>
      <c r="C23" s="1212" t="s">
        <v>43</v>
      </c>
      <c r="D23" s="1212"/>
      <c r="E23" s="1212" t="s">
        <v>470</v>
      </c>
      <c r="F23" s="1221"/>
      <c r="G23" s="1221"/>
      <c r="H23" s="1216" t="str">
        <f t="shared" si="2"/>
        <v/>
      </c>
      <c r="I23" s="1221">
        <v>0</v>
      </c>
      <c r="J23" s="1228">
        <v>0</v>
      </c>
      <c r="K23" s="1216">
        <f t="shared" si="1"/>
        <v>255</v>
      </c>
      <c r="L23" s="952"/>
      <c r="M23" s="955"/>
      <c r="N23" s="952">
        <v>255</v>
      </c>
      <c r="O23" s="955"/>
      <c r="P23" s="952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876"/>
      <c r="AD23" s="955"/>
      <c r="AE23" s="952"/>
      <c r="AF23" s="956"/>
      <c r="AG23" s="956"/>
      <c r="AH23" s="956"/>
      <c r="AI23" s="955"/>
      <c r="AJ23" s="957"/>
    </row>
    <row r="24" spans="1:36">
      <c r="A24" s="17" t="s">
        <v>466</v>
      </c>
      <c r="B24" s="1212" t="s">
        <v>466</v>
      </c>
      <c r="C24" s="1212" t="s">
        <v>43</v>
      </c>
      <c r="D24" s="1212"/>
      <c r="E24" s="1212" t="s">
        <v>50</v>
      </c>
      <c r="F24" s="1221"/>
      <c r="G24" s="1221"/>
      <c r="H24" s="1216" t="str">
        <f t="shared" si="2"/>
        <v/>
      </c>
      <c r="I24" s="1221">
        <v>0</v>
      </c>
      <c r="J24" s="1228">
        <v>0</v>
      </c>
      <c r="K24" s="1216">
        <f t="shared" si="1"/>
        <v>85</v>
      </c>
      <c r="L24" s="952"/>
      <c r="M24" s="955"/>
      <c r="N24" s="952">
        <v>85</v>
      </c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876"/>
      <c r="AD24" s="955"/>
      <c r="AE24" s="952"/>
      <c r="AF24" s="956"/>
      <c r="AG24" s="956"/>
      <c r="AH24" s="956"/>
      <c r="AI24" s="955"/>
      <c r="AJ24" s="957"/>
    </row>
    <row r="25" spans="1:36">
      <c r="A25" s="17" t="s">
        <v>465</v>
      </c>
      <c r="B25" s="1212" t="s">
        <v>465</v>
      </c>
      <c r="C25" s="1212" t="s">
        <v>125</v>
      </c>
      <c r="D25" s="1212"/>
      <c r="E25" s="1212" t="s">
        <v>50</v>
      </c>
      <c r="F25" s="1221"/>
      <c r="G25" s="1221"/>
      <c r="H25" s="1216" t="str">
        <f t="shared" si="2"/>
        <v/>
      </c>
      <c r="I25" s="1221">
        <v>0</v>
      </c>
      <c r="J25" s="1228">
        <v>0</v>
      </c>
      <c r="K25" s="1216">
        <f t="shared" si="1"/>
        <v>206</v>
      </c>
      <c r="L25" s="952"/>
      <c r="M25" s="955"/>
      <c r="N25" s="952">
        <v>206</v>
      </c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876"/>
      <c r="AD25" s="955"/>
      <c r="AE25" s="952"/>
      <c r="AF25" s="956"/>
      <c r="AG25" s="956"/>
      <c r="AH25" s="956"/>
      <c r="AI25" s="955"/>
      <c r="AJ25" s="957"/>
    </row>
    <row r="26" spans="1:36">
      <c r="A26" s="17" t="s">
        <v>471</v>
      </c>
      <c r="B26" s="1212" t="s">
        <v>471</v>
      </c>
      <c r="C26" s="1212" t="s">
        <v>350</v>
      </c>
      <c r="D26" s="1212"/>
      <c r="E26" s="1212" t="s">
        <v>44</v>
      </c>
      <c r="F26" s="1221"/>
      <c r="G26" s="1221"/>
      <c r="H26" s="1216">
        <f t="shared" si="2"/>
        <v>6</v>
      </c>
      <c r="I26" s="1221">
        <v>0</v>
      </c>
      <c r="J26" s="1228">
        <v>6</v>
      </c>
      <c r="K26" s="1216">
        <f t="shared" si="1"/>
        <v>550</v>
      </c>
      <c r="L26" s="952"/>
      <c r="M26" s="955"/>
      <c r="N26" s="952">
        <v>550</v>
      </c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876"/>
      <c r="AD26" s="955"/>
      <c r="AE26" s="952"/>
      <c r="AF26" s="956"/>
      <c r="AG26" s="956"/>
      <c r="AH26" s="956"/>
      <c r="AI26" s="955"/>
      <c r="AJ26" s="957"/>
    </row>
    <row r="27" spans="1:36">
      <c r="H27" s="42"/>
      <c r="I27" s="42"/>
      <c r="J27" s="42"/>
      <c r="K27" s="40" t="str">
        <f t="shared" ref="K27:K65" si="3">IF(SUM(L27:AJ27)=0, "", SUM(L27:AJ27))</f>
        <v/>
      </c>
    </row>
    <row r="28" spans="1:36">
      <c r="H28" s="42"/>
      <c r="I28" s="42"/>
      <c r="J28" s="42"/>
      <c r="K28" s="40" t="str">
        <f t="shared" si="3"/>
        <v/>
      </c>
    </row>
    <row r="29" spans="1:36">
      <c r="K29" s="40" t="str">
        <f t="shared" si="3"/>
        <v/>
      </c>
      <c r="AD29" s="48"/>
      <c r="AE29" s="48"/>
      <c r="AF29" s="48"/>
      <c r="AG29" s="48"/>
      <c r="AH29" s="48"/>
      <c r="AI29" s="48"/>
      <c r="AJ29" s="48"/>
    </row>
    <row r="30" spans="1:36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0" t="str">
        <f t="shared" si="3"/>
        <v/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0" t="str">
        <f t="shared" si="3"/>
        <v/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0" t="str">
        <f t="shared" si="3"/>
        <v/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0" t="str">
        <f t="shared" si="3"/>
        <v/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0" t="str">
        <f t="shared" si="3"/>
        <v/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0" t="str">
        <f t="shared" si="3"/>
        <v/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0" t="str">
        <f t="shared" si="3"/>
        <v/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0" t="str">
        <f t="shared" si="3"/>
        <v/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0" t="str">
        <f t="shared" si="3"/>
        <v/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0" t="str">
        <f t="shared" si="3"/>
        <v/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0" t="str">
        <f t="shared" si="3"/>
        <v/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0" t="str">
        <f t="shared" si="3"/>
        <v/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0" t="str">
        <f t="shared" si="3"/>
        <v/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0" t="str">
        <f t="shared" si="3"/>
        <v/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0" t="str">
        <f t="shared" si="3"/>
        <v/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0" t="str">
        <f t="shared" si="3"/>
        <v/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0" t="str">
        <f t="shared" si="3"/>
        <v/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0" t="str">
        <f t="shared" si="3"/>
        <v/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0" t="str">
        <f t="shared" si="3"/>
        <v/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0" t="str">
        <f t="shared" si="3"/>
        <v/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0" t="str">
        <f t="shared" si="3"/>
        <v/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0" t="str">
        <f t="shared" si="3"/>
        <v/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0" t="str">
        <f t="shared" si="3"/>
        <v/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0" t="str">
        <f t="shared" si="3"/>
        <v/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0" t="str">
        <f t="shared" si="3"/>
        <v/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0" t="str">
        <f t="shared" si="3"/>
        <v/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0" t="str">
        <f t="shared" si="3"/>
        <v/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0" t="str">
        <f t="shared" si="3"/>
        <v/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0" t="str">
        <f t="shared" si="3"/>
        <v/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0" t="str">
        <f t="shared" si="3"/>
        <v/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0" t="str">
        <f t="shared" si="3"/>
        <v/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0" t="str">
        <f t="shared" si="3"/>
        <v/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0" t="str">
        <f t="shared" si="3"/>
        <v/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0" t="str">
        <f t="shared" si="3"/>
        <v/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0" t="str">
        <f t="shared" si="3"/>
        <v/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0" t="str">
        <f t="shared" si="3"/>
        <v/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</sheetData>
  <sheetProtection formatColumns="0"/>
  <autoFilter ref="A4:AL4">
    <sortState ref="A5:AJ68">
      <sortCondition ref="B4:B68"/>
    </sortState>
  </autoFilter>
  <mergeCells count="5">
    <mergeCell ref="L2:AJ2"/>
    <mergeCell ref="L3:M3"/>
    <mergeCell ref="N3:O3"/>
    <mergeCell ref="P3:AD3"/>
    <mergeCell ref="AE3:AI3"/>
  </mergeCells>
  <dataValidations count="14"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I5:J8 H30:J1048576 H5:H26 I18:I25 I9:I1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27:M1048576 N30:N1048576 O27:AJ1048576 L5:AJ14 AC17:AC26 L16:AB26 AD16:AI26 AJ15:AJ26 L15:AI15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30:G1048576 G5:G16 G18:G21 G23:G25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30:F1048576 F5:F16 F18:F21 F23:F25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30:E1048576 E2:E16 E18:E21 E23:E25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30:C1048576 C2:C16 C18:C21 C23:C25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30:D1048576 D2:D16 D18:D21 D23:D25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AK5:XFD1048576 B30:B1048576 B5:B16 K2:K1048576 B18:B21 B23:B25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J3 H4"/>
    <dataValidation allowBlank="1" showInputMessage="1" promptTitle="In Pipeline" prompt="Quantities of your stocks that are currently in transit to Vanuatu, with no problems forseen." sqref="G2:G4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9:J26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workbookViewId="0">
      <pane xSplit="9" ySplit="8" topLeftCell="AF43" activePane="bottomRight" state="frozen"/>
      <selection activeCell="I22" sqref="I22"/>
      <selection pane="topRight" activeCell="I22" sqref="I22"/>
      <selection pane="bottomLeft" activeCell="I22" sqref="I22"/>
      <selection pane="bottomRight" activeCell="AH9" sqref="AH9"/>
    </sheetView>
  </sheetViews>
  <sheetFormatPr defaultColWidth="8.875" defaultRowHeight="15.75"/>
  <cols>
    <col min="1" max="1" width="12.125" customWidth="1"/>
    <col min="2" max="2" width="0" hidden="1" customWidth="1"/>
    <col min="3" max="3" width="23.375" customWidth="1"/>
    <col min="4" max="4" width="12.5" bestFit="1" customWidth="1"/>
    <col min="5" max="5" width="15.625" hidden="1" customWidth="1"/>
    <col min="6" max="7" width="12.5" hidden="1" customWidth="1"/>
    <col min="8" max="8" width="7.125" hidden="1" customWidth="1"/>
    <col min="9" max="9" width="10.125" hidden="1" customWidth="1"/>
    <col min="10" max="10" width="12.375" customWidth="1"/>
    <col min="11" max="11" width="12.5" customWidth="1"/>
    <col min="12" max="12" width="12" hidden="1" customWidth="1"/>
    <col min="13" max="13" width="10.125" hidden="1" customWidth="1"/>
    <col min="14" max="14" width="0" hidden="1" customWidth="1"/>
    <col min="16" max="16" width="8.875" hidden="1" customWidth="1"/>
    <col min="17" max="17" width="17.125" customWidth="1"/>
    <col min="18" max="18" width="8.875" hidden="1" customWidth="1"/>
    <col min="19" max="19" width="10.125" customWidth="1"/>
    <col min="20" max="20" width="8.625" customWidth="1"/>
    <col min="21" max="22" width="9.5" customWidth="1"/>
    <col min="23" max="23" width="10" customWidth="1"/>
    <col min="24" max="24" width="9.125" customWidth="1"/>
    <col min="25" max="25" width="8.625" customWidth="1"/>
    <col min="26" max="27" width="9.5" customWidth="1"/>
    <col min="28" max="28" width="10.375" customWidth="1"/>
    <col min="29" max="29" width="8.5" customWidth="1"/>
    <col min="30" max="30" width="8.625" customWidth="1"/>
    <col min="31" max="33" width="9.5" customWidth="1"/>
    <col min="34" max="34" width="10.375" bestFit="1" customWidth="1"/>
    <col min="35" max="35" width="8.625" bestFit="1" customWidth="1"/>
    <col min="36" max="36" width="8.625" customWidth="1"/>
    <col min="37" max="37" width="9.5" bestFit="1" customWidth="1"/>
    <col min="38" max="43" width="9.5" customWidth="1"/>
    <col min="44" max="44" width="3.875" customWidth="1"/>
  </cols>
  <sheetData>
    <row r="1" spans="1:44">
      <c r="C1" s="984" t="s">
        <v>152</v>
      </c>
      <c r="G1" s="984" t="s">
        <v>220</v>
      </c>
      <c r="AB1" s="780"/>
      <c r="AC1" s="763"/>
      <c r="AD1" s="763"/>
    </row>
    <row r="2" spans="1:44">
      <c r="C2" s="984"/>
      <c r="AB2" s="985">
        <v>1</v>
      </c>
      <c r="AC2" t="s">
        <v>133</v>
      </c>
    </row>
    <row r="3" spans="1:44">
      <c r="C3" s="984"/>
    </row>
    <row r="4" spans="1:44">
      <c r="C4" s="986" t="s">
        <v>247</v>
      </c>
      <c r="D4" s="987">
        <v>42099</v>
      </c>
    </row>
    <row r="5" spans="1:44">
      <c r="C5" s="984" t="s">
        <v>249</v>
      </c>
      <c r="D5" t="s">
        <v>250</v>
      </c>
    </row>
    <row r="6" spans="1:44">
      <c r="A6" s="806"/>
      <c r="B6" s="807"/>
      <c r="C6" s="808" t="s">
        <v>156</v>
      </c>
      <c r="D6" s="807"/>
      <c r="E6" s="809"/>
      <c r="F6" s="809"/>
      <c r="G6" s="809"/>
      <c r="H6" s="807"/>
      <c r="I6" s="807"/>
      <c r="J6" s="807"/>
      <c r="K6" s="807"/>
      <c r="L6" s="807"/>
      <c r="M6" s="807"/>
      <c r="N6" s="988"/>
      <c r="O6" s="1358" t="s">
        <v>251</v>
      </c>
      <c r="P6" s="1359"/>
      <c r="Q6" s="1359"/>
      <c r="R6" s="989"/>
      <c r="S6" s="1362" t="s">
        <v>252</v>
      </c>
      <c r="T6" s="1362"/>
      <c r="U6" s="1362"/>
      <c r="V6" s="1362"/>
      <c r="W6" s="1362"/>
      <c r="X6" s="1362"/>
      <c r="Y6" s="1362"/>
      <c r="Z6" s="1362"/>
      <c r="AA6" s="1362"/>
      <c r="AB6" s="1362"/>
      <c r="AC6" s="1362"/>
      <c r="AD6" s="1362"/>
      <c r="AE6" s="1362"/>
      <c r="AF6" s="1362"/>
      <c r="AG6" s="1362"/>
      <c r="AH6" s="1362"/>
      <c r="AI6" s="1362"/>
      <c r="AJ6" s="1362"/>
      <c r="AK6" s="1362"/>
      <c r="AL6" s="1362"/>
      <c r="AM6" s="1362"/>
      <c r="AN6" s="1362"/>
      <c r="AO6" s="1362"/>
      <c r="AP6" s="1362"/>
      <c r="AQ6" s="1362"/>
    </row>
    <row r="7" spans="1:44" ht="38.25">
      <c r="A7" s="990" t="s">
        <v>226</v>
      </c>
      <c r="B7" s="814"/>
      <c r="C7" s="1356" t="s">
        <v>162</v>
      </c>
      <c r="D7" s="1357"/>
      <c r="E7" s="1357"/>
      <c r="F7" s="1357"/>
      <c r="G7" s="1357"/>
      <c r="H7" s="1357"/>
      <c r="I7" s="1357"/>
      <c r="J7" s="1357"/>
      <c r="K7" s="1357"/>
      <c r="L7" s="991"/>
      <c r="M7" s="991"/>
      <c r="N7" s="992"/>
      <c r="O7" s="1360"/>
      <c r="P7" s="1361"/>
      <c r="Q7" s="1361"/>
      <c r="R7" s="993"/>
      <c r="S7" s="994" t="s">
        <v>140</v>
      </c>
      <c r="T7" s="995" t="s">
        <v>702</v>
      </c>
      <c r="U7" s="995" t="s">
        <v>703</v>
      </c>
      <c r="V7" s="995" t="s">
        <v>704</v>
      </c>
      <c r="W7" s="994" t="s">
        <v>133</v>
      </c>
      <c r="X7" s="994" t="s">
        <v>140</v>
      </c>
      <c r="Y7" s="995" t="s">
        <v>702</v>
      </c>
      <c r="Z7" s="995" t="s">
        <v>703</v>
      </c>
      <c r="AA7" s="995" t="s">
        <v>704</v>
      </c>
      <c r="AB7" s="994" t="s">
        <v>133</v>
      </c>
      <c r="AC7" s="994" t="s">
        <v>140</v>
      </c>
      <c r="AD7" s="995" t="s">
        <v>702</v>
      </c>
      <c r="AE7" s="995" t="s">
        <v>703</v>
      </c>
      <c r="AF7" s="995" t="s">
        <v>704</v>
      </c>
      <c r="AG7" s="994" t="s">
        <v>133</v>
      </c>
      <c r="AH7" s="994" t="s">
        <v>140</v>
      </c>
      <c r="AI7" s="995" t="s">
        <v>702</v>
      </c>
      <c r="AJ7" s="995" t="s">
        <v>703</v>
      </c>
      <c r="AK7" s="995" t="s">
        <v>704</v>
      </c>
      <c r="AL7" s="996" t="s">
        <v>133</v>
      </c>
      <c r="AM7" s="994" t="s">
        <v>140</v>
      </c>
      <c r="AN7" s="995" t="s">
        <v>702</v>
      </c>
      <c r="AO7" s="995" t="s">
        <v>703</v>
      </c>
      <c r="AP7" s="995" t="s">
        <v>704</v>
      </c>
      <c r="AQ7" s="994" t="s">
        <v>133</v>
      </c>
    </row>
    <row r="8" spans="1:44" ht="30">
      <c r="A8" s="997" t="s">
        <v>227</v>
      </c>
      <c r="B8" s="998"/>
      <c r="C8" s="997" t="s">
        <v>168</v>
      </c>
      <c r="D8" s="997" t="s">
        <v>169</v>
      </c>
      <c r="E8" s="999" t="s">
        <v>170</v>
      </c>
      <c r="F8" s="999" t="s">
        <v>171</v>
      </c>
      <c r="G8" s="999" t="s">
        <v>172</v>
      </c>
      <c r="H8" s="997" t="s">
        <v>173</v>
      </c>
      <c r="I8" s="999" t="s">
        <v>174</v>
      </c>
      <c r="J8" s="999" t="s">
        <v>229</v>
      </c>
      <c r="K8" s="999" t="s">
        <v>253</v>
      </c>
      <c r="L8" s="999" t="s">
        <v>172</v>
      </c>
      <c r="M8" s="999" t="s">
        <v>173</v>
      </c>
      <c r="N8" s="999" t="s">
        <v>176</v>
      </c>
      <c r="O8" s="999" t="s">
        <v>177</v>
      </c>
      <c r="P8" s="999" t="s">
        <v>178</v>
      </c>
      <c r="Q8" s="999" t="s">
        <v>179</v>
      </c>
      <c r="R8" s="1000" t="s">
        <v>180</v>
      </c>
      <c r="S8" s="1363" t="s">
        <v>705</v>
      </c>
      <c r="T8" s="1364"/>
      <c r="U8" s="1364"/>
      <c r="V8" s="1364"/>
      <c r="W8" s="1365"/>
      <c r="X8" s="1349" t="s">
        <v>706</v>
      </c>
      <c r="Y8" s="1349"/>
      <c r="Z8" s="1349"/>
      <c r="AA8" s="1349"/>
      <c r="AB8" s="1349"/>
      <c r="AC8" s="1348" t="s">
        <v>707</v>
      </c>
      <c r="AD8" s="1349"/>
      <c r="AE8" s="1349"/>
      <c r="AF8" s="1349"/>
      <c r="AG8" s="1350"/>
      <c r="AH8" s="1349" t="s">
        <v>256</v>
      </c>
      <c r="AI8" s="1349"/>
      <c r="AJ8" s="1349"/>
      <c r="AK8" s="1349"/>
      <c r="AL8" s="1349"/>
      <c r="AM8" s="1367" t="s">
        <v>257</v>
      </c>
      <c r="AN8" s="1367"/>
      <c r="AO8" s="1367"/>
      <c r="AP8" s="1367"/>
      <c r="AQ8" s="1367"/>
    </row>
    <row r="9" spans="1:44">
      <c r="A9" s="764">
        <v>2</v>
      </c>
      <c r="B9" s="765">
        <v>2</v>
      </c>
      <c r="C9" s="766" t="s">
        <v>4</v>
      </c>
      <c r="D9" s="767" t="s">
        <v>18</v>
      </c>
      <c r="E9" s="480">
        <v>3569</v>
      </c>
      <c r="F9" s="480">
        <v>4058</v>
      </c>
      <c r="G9" s="480"/>
      <c r="H9" s="481"/>
      <c r="I9" s="480">
        <v>781</v>
      </c>
      <c r="J9" s="480">
        <v>824</v>
      </c>
      <c r="K9" s="480">
        <f>J9*5</f>
        <v>4120</v>
      </c>
      <c r="L9" s="480"/>
      <c r="M9" s="481"/>
      <c r="N9" s="1001">
        <v>4.92</v>
      </c>
      <c r="O9" s="481">
        <v>1</v>
      </c>
      <c r="P9" s="481">
        <v>0.25</v>
      </c>
      <c r="Q9" s="482">
        <f>O9*J9</f>
        <v>824</v>
      </c>
      <c r="R9" s="1002">
        <f>P9*J9</f>
        <v>206</v>
      </c>
      <c r="S9" s="1003">
        <f t="shared" ref="S9:S29" si="0">Q9</f>
        <v>824</v>
      </c>
      <c r="T9" s="770">
        <f>'[12]Act For Peace'!T9+[12]ADRA!T9+[12]CARE!T9+[12]IMC!T9+[12]OXFAM!T9+[12]IFRC!T9+'[12]V&amp;F RC'!T9+'[12]Samaritans Purse'!T9+'[12]Save the Children'!T9+[12]UNICEF!T9+[12]WVI!T9+[12]SA!T9+[12]DGMWR!T9</f>
        <v>0</v>
      </c>
      <c r="U9" s="770">
        <f>'[12]Act For Peace'!U9+[12]ADRA!U9+[12]CARE!U9+[12]IMC!U9+[12]OXFAM!U9+[12]IFRC!U9+'[12]V&amp;F RC'!U9+'[12]Samaritans Purse'!U9+'[12]Save the Children'!U9+[12]UNICEF!U9+[12]WVI!U9+[12]SA!U9+[12]DGMWR!U9</f>
        <v>0</v>
      </c>
      <c r="V9" s="770">
        <f>'[12]Act For Peace'!V9+[12]ADRA!V9+[12]CARE!V9+[12]IMC!V9+[12]OXFAM!V9+[12]IFRC!V9+'[12]V&amp;F RC'!V9+'[12]Samaritans Purse'!V9+'[12]Save the Children'!V9+[12]UNICEF!V9+[12]WVI!V9+[12]SA!V9+[12]DGMWR!V9</f>
        <v>600</v>
      </c>
      <c r="W9" s="1004">
        <f>S9-SUM(T9:V9)</f>
        <v>224</v>
      </c>
      <c r="X9" s="1005">
        <f>Q9</f>
        <v>824</v>
      </c>
      <c r="Y9" s="770">
        <f>'[12]Act For Peace'!Y9+[12]ADRA!Y9+[12]CARE!Y9+[12]IMC!Y9+[12]OXFAM!Y9+[12]IFRC!Y9+'[12]V&amp;F RC'!Y9+'[12]Samaritans Purse'!Y9+'[12]Save the Children'!Y9+[12]UNICEF!Y9+[12]WVI!Y9+[12]SA!Y9+[12]DGMWR!Y9</f>
        <v>0</v>
      </c>
      <c r="Z9" s="770">
        <f>'[12]Act For Peace'!Z9+[12]ADRA!Z9+[12]CARE!Z9+[12]IMC!Z9+[12]OXFAM!Z9+[12]IFRC!Z9+'[12]V&amp;F RC'!Z9+'[12]Samaritans Purse'!Z9+'[12]Save the Children'!Z9+[12]UNICEF!Z9+[12]WVI!Z9+[12]SA!Z9+[12]DGMWR!Z9</f>
        <v>0</v>
      </c>
      <c r="AA9" s="770">
        <f>'[12]Act For Peace'!AA9+[12]ADRA!AA9+[12]CARE!AA9+[12]IMC!AA9+[12]OXFAM!AA9+[12]IFRC!AA9+'[12]V&amp;F RC'!AA9+'[12]Samaritans Purse'!AA9+'[12]Save the Children'!AA9+[12]UNICEF!AA9+[12]WVI!AA9+[12]SA!AA9+[12]DGMWR!AA9</f>
        <v>600</v>
      </c>
      <c r="AB9" s="1004">
        <f t="shared" ref="AB9:AB29" si="1">X9-SUM(Y9:AA9)</f>
        <v>224</v>
      </c>
      <c r="AC9" s="1003">
        <f>Q9</f>
        <v>824</v>
      </c>
      <c r="AD9" s="770">
        <f>'[12]Act For Peace'!AD9+[12]ADRA!AD9+[12]CARE!AD9+[12]IMC!AD9+[12]OXFAM!AD9+[12]IFRC!AD9+'[12]V&amp;F RC'!AD9+'[12]Samaritans Purse'!AD9+'[12]Save the Children'!AD9+[12]UNICEF!AD9+[12]WVI!AD9+[12]SA!AD9+[12]DGMWR!AD9</f>
        <v>0</v>
      </c>
      <c r="AE9" s="770">
        <f>'[12]Act For Peace'!AE9+[12]ADRA!AE9+[12]CARE!AE9+[12]IMC!AE9+[12]OXFAM!AE9+[12]IFRC!AE9+'[12]V&amp;F RC'!AE9+'[12]Samaritans Purse'!AE9+'[12]Save the Children'!AE9+[12]UNICEF!AE9+[12]WVI!AE9+[12]SA!AE9+[12]DGMWR!AE9</f>
        <v>0</v>
      </c>
      <c r="AF9" s="770">
        <f>'[12]Act For Peace'!AF9+[12]ADRA!AF9+[12]CARE!AF9+[12]IMC!AF9+[12]OXFAM!AF9+[12]IFRC!AF9+'[12]V&amp;F RC'!AF9+'[12]Samaritans Purse'!AF9+'[12]Save the Children'!AF9+[12]UNICEF!AF9+[12]WVI!AF9+[12]SA!AF9+[12]DGMWR!AF9</f>
        <v>0</v>
      </c>
      <c r="AG9" s="1004">
        <f>AC9-SUM(AD9:AF9)</f>
        <v>824</v>
      </c>
      <c r="AH9" s="1005">
        <f t="shared" ref="AH9:AH28" si="2">Q9</f>
        <v>824</v>
      </c>
      <c r="AI9" s="770">
        <f>'[12]Act For Peace'!AI9+[12]ADRA!AI9+[12]CARE!AI9+[12]IMC!AI9+[12]OXFAM!AI9+[12]IFRC!AI9+'[12]V&amp;F RC'!AI9+'[12]Samaritans Purse'!AI9+'[12]Save the Children'!AI9+[12]UNICEF!AI9+[12]WVI!AI9+[12]SA!AI9+[12]DGMWR!AI9</f>
        <v>0</v>
      </c>
      <c r="AJ9" s="770">
        <f>'[12]Act For Peace'!AJ9+[12]ADRA!AJ9+[12]CARE!AJ9+[12]IMC!AJ9+[12]OXFAM!AJ9+[12]IFRC!AJ9+'[12]V&amp;F RC'!AJ9+'[12]Samaritans Purse'!AJ9+'[12]Save the Children'!AJ9+[12]UNICEF!AJ9+[12]WVI!AJ9+[12]SA!AJ9+[12]DGMWR!AJ9</f>
        <v>0</v>
      </c>
      <c r="AK9" s="770">
        <f>'[12]Act For Peace'!AK9+[12]ADRA!AK9+[12]CARE!AK9+[12]IMC!AK9+[12]OXFAM!AK9+[12]IFRC!AK9+'[12]V&amp;F RC'!AK9+'[12]Samaritans Purse'!AK9+'[12]Save the Children'!AK9+[12]UNICEF!AK9+[12]WVI!AK9+[12]SA!AK9+[12]DGMWR!AK9</f>
        <v>0</v>
      </c>
      <c r="AL9" s="1004">
        <f>AH9-SUM(AI9:AK9)</f>
        <v>824</v>
      </c>
      <c r="AM9" s="1003">
        <f>Q9</f>
        <v>824</v>
      </c>
      <c r="AN9" s="770">
        <f>'[12]Act For Peace'!AN9+[12]ADRA!AN9+[12]CARE!AN9+[12]IMC!AN9+[12]OXFAM!AN9+[12]IFRC!AN9+'[12]V&amp;F RC'!AN9+'[12]Samaritans Purse'!AN9+'[12]Save the Children'!AN9+[12]UNICEF!AN9+[12]WVI!AN9+[12]SA!AN9+[12]DGMWR!AN9</f>
        <v>0</v>
      </c>
      <c r="AO9" s="770">
        <f>'[12]Act For Peace'!AO9+[12]ADRA!AO9+[12]CARE!AO9+[12]IMC!AO9+[12]OXFAM!AO9+[12]IFRC!AO9+'[12]V&amp;F RC'!AO9+'[12]Samaritans Purse'!AO9+'[12]Save the Children'!AO9+[12]UNICEF!AO9+[12]WVI!AO9+[12]SA!AO9+[12]DGMWR!AO9</f>
        <v>0</v>
      </c>
      <c r="AP9" s="770">
        <f>'[12]Act For Peace'!AP9+[12]ADRA!AP9+[12]CARE!AP9+[12]IMC!AP9+[12]OXFAM!AP9+[12]IFRC!AP9+'[12]V&amp;F RC'!AP9+'[12]Samaritans Purse'!AP9+'[12]Save the Children'!AP9+[12]UNICEF!AP9+[12]WVI!AP9+[12]SA!AP9+[12]DGMWR!AP9</f>
        <v>0</v>
      </c>
      <c r="AQ9" s="1004">
        <f>AM9-SUM(AN9:AP9)</f>
        <v>824</v>
      </c>
    </row>
    <row r="10" spans="1:44">
      <c r="A10" s="777">
        <v>2</v>
      </c>
      <c r="B10" s="775">
        <v>3</v>
      </c>
      <c r="C10" s="778" t="s">
        <v>4</v>
      </c>
      <c r="D10" s="779" t="s">
        <v>19</v>
      </c>
      <c r="E10" s="504">
        <v>16843</v>
      </c>
      <c r="F10" s="504">
        <v>19149</v>
      </c>
      <c r="G10" s="504"/>
      <c r="H10" s="505"/>
      <c r="I10" s="504">
        <v>3568</v>
      </c>
      <c r="J10" s="504">
        <v>4035</v>
      </c>
      <c r="K10" s="504">
        <f t="shared" ref="K10:K32" si="3">J10*5</f>
        <v>20175</v>
      </c>
      <c r="L10" s="504"/>
      <c r="M10" s="506"/>
      <c r="N10" s="1006">
        <v>4.75</v>
      </c>
      <c r="O10" s="506">
        <v>1</v>
      </c>
      <c r="P10" s="506">
        <v>0</v>
      </c>
      <c r="Q10" s="482">
        <f t="shared" ref="Q10:Q31" si="4">O10*J10</f>
        <v>4035</v>
      </c>
      <c r="R10" s="1002">
        <f t="shared" ref="R10:R29" si="5">P10*J10</f>
        <v>0</v>
      </c>
      <c r="S10" s="1003">
        <f t="shared" si="0"/>
        <v>4035</v>
      </c>
      <c r="T10" s="770">
        <f>'[12]Act For Peace'!T10+[12]ADRA!T10+[12]CARE!T10+[12]IMC!T10+[12]OXFAM!T10+[12]IFRC!T10+'[12]V&amp;F RC'!T10+'[12]Samaritans Purse'!T10+'[12]Save the Children'!T10+[12]UNICEF!T10+[12]WVI!T10+[12]SA!T10+[12]DGMWR!T10</f>
        <v>0</v>
      </c>
      <c r="U10" s="770">
        <f>'[12]Act For Peace'!U10+[12]ADRA!U10+[12]CARE!U10+[12]IMC!U10+[12]OXFAM!U10+[12]IFRC!U10+'[12]V&amp;F RC'!U10+'[12]Samaritans Purse'!U10+'[12]Save the Children'!U10+[12]UNICEF!U10+[12]WVI!U10+[12]SA!U10+[12]DGMWR!U10</f>
        <v>0</v>
      </c>
      <c r="V10" s="770">
        <f>'[12]Act For Peace'!V10+[12]ADRA!V10+[12]CARE!V10+[12]IMC!V10+[12]OXFAM!V10+[12]IFRC!V10+'[12]V&amp;F RC'!V10+'[12]Samaritans Purse'!V10+'[12]Save the Children'!V10+[12]UNICEF!V10+[12]WVI!V10+[12]SA!V10+[12]DGMWR!V10</f>
        <v>2833</v>
      </c>
      <c r="W10" s="1004">
        <f t="shared" ref="W10:W29" si="6">S10-SUM(T10:V10)</f>
        <v>1202</v>
      </c>
      <c r="X10" s="1005">
        <f t="shared" ref="X10:X29" si="7">Q10</f>
        <v>4035</v>
      </c>
      <c r="Y10" s="770">
        <f>'[12]Act For Peace'!Y10+[12]ADRA!Y10+[12]CARE!Y10+[12]IMC!Y10+[12]OXFAM!Y10+[12]IFRC!Y10+'[12]V&amp;F RC'!Y10+'[12]Samaritans Purse'!Y10+'[12]Save the Children'!Y10+[12]UNICEF!Y10+[12]WVI!Y10+[12]SA!Y10+[12]DGMWR!Y10</f>
        <v>0</v>
      </c>
      <c r="Z10" s="770">
        <f>'[12]Act For Peace'!Z10+[12]ADRA!Z10+[12]CARE!Z10+[12]IMC!Z10+[12]OXFAM!Z10+[12]IFRC!Z10+'[12]V&amp;F RC'!Z10+'[12]Samaritans Purse'!Z10+'[12]Save the Children'!Z10+[12]UNICEF!Z10+[12]WVI!Z10+[12]SA!Z10+[12]DGMWR!Z10</f>
        <v>0</v>
      </c>
      <c r="AA10" s="770">
        <f>'[12]Act For Peace'!AA10+[12]ADRA!AA10+[12]CARE!AA10+[12]IMC!AA10+[12]OXFAM!AA10+[12]IFRC!AA10+'[12]V&amp;F RC'!AA10+'[12]Samaritans Purse'!AA10+'[12]Save the Children'!AA10+[12]UNICEF!AA10+[12]WVI!AA10+[12]SA!AA10+[12]DGMWR!AA10</f>
        <v>2833</v>
      </c>
      <c r="AB10" s="1004">
        <f t="shared" si="1"/>
        <v>1202</v>
      </c>
      <c r="AC10" s="1003">
        <f t="shared" ref="AC10:AC29" si="8">Q10</f>
        <v>4035</v>
      </c>
      <c r="AD10" s="770">
        <f>'[12]Act For Peace'!AD10+[12]ADRA!AD10+[12]CARE!AD10+[12]IMC!AD10+[12]OXFAM!AD10+[12]IFRC!AD10+'[12]V&amp;F RC'!AD10+'[12]Samaritans Purse'!AD10+'[12]Save the Children'!AD10+[12]UNICEF!AD10+[12]WVI!AD10+[12]SA!AD10+[12]DGMWR!AD10</f>
        <v>0</v>
      </c>
      <c r="AE10" s="770">
        <f>'[12]Act For Peace'!AE10+[12]ADRA!AE10+[12]CARE!AE10+[12]IMC!AE10+[12]OXFAM!AE10+[12]IFRC!AE10+'[12]V&amp;F RC'!AE10+'[12]Samaritans Purse'!AE10+'[12]Save the Children'!AE10+[12]UNICEF!AE10+[12]WVI!AE10+[12]SA!AE10+[12]DGMWR!AE10</f>
        <v>0</v>
      </c>
      <c r="AF10" s="770">
        <f>'[12]Act For Peace'!AF10+[12]ADRA!AF10+[12]CARE!AF10+[12]IMC!AF10+[12]OXFAM!AF10+[12]IFRC!AF10+'[12]V&amp;F RC'!AF10+'[12]Samaritans Purse'!AF10+'[12]Save the Children'!AF10+[12]UNICEF!AF10+[12]WVI!AF10+[12]SA!AF10+[12]DGMWR!AF10</f>
        <v>0</v>
      </c>
      <c r="AG10" s="1004">
        <f t="shared" ref="AG10:AG31" si="9">AC10-SUM(AD10:AF10)</f>
        <v>4035</v>
      </c>
      <c r="AH10" s="1005">
        <f t="shared" si="2"/>
        <v>4035</v>
      </c>
      <c r="AI10" s="770">
        <f>'[12]Act For Peace'!AI10+[12]ADRA!AI10+[12]CARE!AI10+[12]IMC!AI10+[12]OXFAM!AI10+[12]IFRC!AI10+'[12]V&amp;F RC'!AI10+'[12]Samaritans Purse'!AI10+'[12]Save the Children'!AI10+[12]UNICEF!AI10+[12]WVI!AI10+[12]SA!AI10+[12]DGMWR!AI10</f>
        <v>0</v>
      </c>
      <c r="AJ10" s="770">
        <f>'[12]Act For Peace'!AJ10+[12]ADRA!AJ10+[12]CARE!AJ10+[12]IMC!AJ10+[12]OXFAM!AJ10+[12]IFRC!AJ10+'[12]V&amp;F RC'!AJ10+'[12]Samaritans Purse'!AJ10+'[12]Save the Children'!AJ10+[12]UNICEF!AJ10+[12]WVI!AJ10+[12]SA!AJ10+[12]DGMWR!AJ10</f>
        <v>0</v>
      </c>
      <c r="AK10" s="770">
        <f>'[12]Act For Peace'!AK10+[12]ADRA!AK10+[12]CARE!AK10+[12]IMC!AK10+[12]OXFAM!AK10+[12]IFRC!AK10+'[12]V&amp;F RC'!AK10+'[12]Samaritans Purse'!AK10+'[12]Save the Children'!AK10+[12]UNICEF!AK10+[12]WVI!AK10+[12]SA!AK10+[12]DGMWR!AK10</f>
        <v>0</v>
      </c>
      <c r="AL10" s="1004">
        <f t="shared" ref="AL10:AL31" si="10">AH10-SUM(AI10:AK10)</f>
        <v>4035</v>
      </c>
      <c r="AM10" s="1003">
        <f t="shared" ref="AM10:AM29" si="11">Q10</f>
        <v>4035</v>
      </c>
      <c r="AN10" s="770">
        <f>'[12]Act For Peace'!AN10+[12]ADRA!AN10+[12]CARE!AN10+[12]IMC!AN10+[12]OXFAM!AN10+[12]IFRC!AN10+'[12]V&amp;F RC'!AN10+'[12]Samaritans Purse'!AN10+'[12]Save the Children'!AN10+[12]UNICEF!AN10+[12]WVI!AN10+[12]SA!AN10+[12]DGMWR!AN10</f>
        <v>0</v>
      </c>
      <c r="AO10" s="770">
        <f>'[12]Act For Peace'!AO10+[12]ADRA!AO10+[12]CARE!AO10+[12]IMC!AO10+[12]OXFAM!AO10+[12]IFRC!AO10+'[12]V&amp;F RC'!AO10+'[12]Samaritans Purse'!AO10+'[12]Save the Children'!AO10+[12]UNICEF!AO10+[12]WVI!AO10+[12]SA!AO10+[12]DGMWR!AO10</f>
        <v>0</v>
      </c>
      <c r="AP10" s="770">
        <f>'[12]Act For Peace'!AP10+[12]ADRA!AP10+[12]CARE!AP10+[12]IMC!AP10+[12]OXFAM!AP10+[12]IFRC!AP10+'[12]V&amp;F RC'!AP10+'[12]Samaritans Purse'!AP10+'[12]Save the Children'!AP10+[12]UNICEF!AP10+[12]WVI!AP10+[12]SA!AP10+[12]DGMWR!AP10</f>
        <v>0</v>
      </c>
      <c r="AQ10" s="1004">
        <f t="shared" ref="AQ10:AQ32" si="12">AM10-SUM(AN10:AP10)</f>
        <v>4035</v>
      </c>
    </row>
    <row r="11" spans="1:44">
      <c r="A11" s="777">
        <v>2</v>
      </c>
      <c r="B11" s="775">
        <v>4</v>
      </c>
      <c r="C11" s="781" t="s">
        <v>5</v>
      </c>
      <c r="D11" s="779" t="s">
        <v>20</v>
      </c>
      <c r="E11" s="504">
        <v>7275</v>
      </c>
      <c r="F11" s="504">
        <v>8271</v>
      </c>
      <c r="G11" s="504"/>
      <c r="H11" s="505"/>
      <c r="I11" s="504">
        <v>1587</v>
      </c>
      <c r="J11" s="504">
        <v>1570</v>
      </c>
      <c r="K11" s="504">
        <f t="shared" si="3"/>
        <v>7850</v>
      </c>
      <c r="L11" s="504"/>
      <c r="M11" s="506"/>
      <c r="N11" s="1006">
        <v>5.27</v>
      </c>
      <c r="O11" s="506">
        <v>1</v>
      </c>
      <c r="P11" s="506">
        <v>0</v>
      </c>
      <c r="Q11" s="482">
        <f t="shared" si="4"/>
        <v>1570</v>
      </c>
      <c r="R11" s="1002">
        <f t="shared" si="5"/>
        <v>0</v>
      </c>
      <c r="S11" s="1003">
        <f t="shared" si="0"/>
        <v>1570</v>
      </c>
      <c r="T11" s="770">
        <f>'[12]Act For Peace'!T11+[12]ADRA!T11+[12]CARE!T11+[12]IMC!T11+[12]OXFAM!T11+[12]IFRC!T11+'[12]V&amp;F RC'!T11+'[12]Samaritans Purse'!T11+'[12]Save the Children'!T11+[12]UNICEF!T11+[12]WVI!T11+[12]SA!T11+[12]DGMWR!T11</f>
        <v>1497</v>
      </c>
      <c r="U11" s="770">
        <f>'[12]Act For Peace'!U11+[12]ADRA!U11+[12]CARE!U11+[12]IMC!U11+[12]OXFAM!U11+[12]IFRC!U11+'[12]V&amp;F RC'!U11+'[12]Samaritans Purse'!U11+'[12]Save the Children'!U11+[12]UNICEF!U11+[12]WVI!U11+[12]SA!U11+[12]DGMWR!U11</f>
        <v>400</v>
      </c>
      <c r="V11" s="770">
        <f>'[12]Act For Peace'!V11+[12]ADRA!V11+[12]CARE!V11+[12]IMC!V11+[12]OXFAM!V11+[12]IFRC!V11+'[12]V&amp;F RC'!V11+'[12]Samaritans Purse'!V11+'[12]Save the Children'!V11+[12]UNICEF!V11+[12]WVI!V11+[12]SA!V11+[12]DGMWR!V11</f>
        <v>100</v>
      </c>
      <c r="W11" s="1004">
        <f t="shared" si="6"/>
        <v>-427</v>
      </c>
      <c r="X11" s="1005">
        <f t="shared" si="7"/>
        <v>1570</v>
      </c>
      <c r="Y11" s="770">
        <f>'[12]Act For Peace'!Y11+[12]ADRA!Y11+[12]CARE!Y11+[12]IMC!Y11+[12]OXFAM!Y11+[12]IFRC!Y11+'[12]V&amp;F RC'!Y11+'[12]Samaritans Purse'!Y11+'[12]Save the Children'!Y11+[12]UNICEF!Y11+[12]WVI!Y11+[12]SA!Y11+[12]DGMWR!Y11</f>
        <v>1497</v>
      </c>
      <c r="Z11" s="770">
        <f>'[12]Act For Peace'!Z11+[12]ADRA!Z11+[12]CARE!Z11+[12]IMC!Z11+[12]OXFAM!Z11+[12]IFRC!Z11+'[12]V&amp;F RC'!Z11+'[12]Samaritans Purse'!Z11+'[12]Save the Children'!Z11+[12]UNICEF!Z11+[12]WVI!Z11+[12]SA!Z11+[12]DGMWR!Z11</f>
        <v>400</v>
      </c>
      <c r="AA11" s="770">
        <f>'[12]Act For Peace'!AA11+[12]ADRA!AA11+[12]CARE!AA11+[12]IMC!AA11+[12]OXFAM!AA11+[12]IFRC!AA11+'[12]V&amp;F RC'!AA11+'[12]Samaritans Purse'!AA11+'[12]Save the Children'!AA11+[12]UNICEF!AA11+[12]WVI!AA11+[12]SA!AA11+[12]DGMWR!AA11</f>
        <v>100</v>
      </c>
      <c r="AB11" s="1004">
        <f t="shared" si="1"/>
        <v>-427</v>
      </c>
      <c r="AC11" s="1003">
        <f t="shared" si="8"/>
        <v>1570</v>
      </c>
      <c r="AD11" s="770">
        <f>'[12]Act For Peace'!AD11+[12]ADRA!AD11+[12]CARE!AD11+[12]IMC!AD11+[12]OXFAM!AD11+[12]IFRC!AD11+'[12]V&amp;F RC'!AD11+'[12]Samaritans Purse'!AD11+'[12]Save the Children'!AD11+[12]UNICEF!AD11+[12]WVI!AD11+[12]SA!AD11+[12]DGMWR!AD11</f>
        <v>2200</v>
      </c>
      <c r="AE11" s="770">
        <f>'[12]Act For Peace'!AE11+[12]ADRA!AE11+[12]CARE!AE11+[12]IMC!AE11+[12]OXFAM!AE11+[12]IFRC!AE11+'[12]V&amp;F RC'!AE11+'[12]Samaritans Purse'!AE11+'[12]Save the Children'!AE11+[12]UNICEF!AE11+[12]WVI!AE11+[12]SA!AE11+[12]DGMWR!AE11</f>
        <v>0</v>
      </c>
      <c r="AF11" s="770">
        <f>'[12]Act For Peace'!AF11+[12]ADRA!AF11+[12]CARE!AF11+[12]IMC!AF11+[12]OXFAM!AF11+[12]IFRC!AF11+'[12]V&amp;F RC'!AF11+'[12]Samaritans Purse'!AF11+'[12]Save the Children'!AF11+[12]UNICEF!AF11+[12]WVI!AF11+[12]SA!AF11+[12]DGMWR!AF11</f>
        <v>561</v>
      </c>
      <c r="AG11" s="1004">
        <f t="shared" si="9"/>
        <v>-1191</v>
      </c>
      <c r="AH11" s="1005">
        <f t="shared" si="2"/>
        <v>1570</v>
      </c>
      <c r="AI11" s="770">
        <f>'[12]Act For Peace'!AI11+[12]ADRA!AI11+[12]CARE!AI11+[12]IMC!AI11+[12]OXFAM!AI11+[12]IFRC!AI11+'[12]V&amp;F RC'!AI11+'[12]Samaritans Purse'!AI11+'[12]Save the Children'!AI11+[12]UNICEF!AI11+[12]WVI!AI11+[12]SA!AI11+[12]DGMWR!AI11</f>
        <v>1588</v>
      </c>
      <c r="AJ11" s="770">
        <f>'[12]Act For Peace'!AJ11+[12]ADRA!AJ11+[12]CARE!AJ11+[12]IMC!AJ11+[12]OXFAM!AJ11+[12]IFRC!AJ11+'[12]V&amp;F RC'!AJ11+'[12]Samaritans Purse'!AJ11+'[12]Save the Children'!AJ11+[12]UNICEF!AJ11+[12]WVI!AJ11+[12]SA!AJ11+[12]DGMWR!AJ11</f>
        <v>400</v>
      </c>
      <c r="AK11" s="770">
        <f>'[12]Act For Peace'!AK11+[12]ADRA!AK11+[12]CARE!AK11+[12]IMC!AK11+[12]OXFAM!AK11+[12]IFRC!AK11+'[12]V&amp;F RC'!AK11+'[12]Samaritans Purse'!AK11+'[12]Save the Children'!AK11+[12]UNICEF!AK11+[12]WVI!AK11+[12]SA!AK11+[12]DGMWR!AK11</f>
        <v>100</v>
      </c>
      <c r="AL11" s="1004">
        <f t="shared" si="10"/>
        <v>-518</v>
      </c>
      <c r="AM11" s="1003">
        <f t="shared" si="11"/>
        <v>1570</v>
      </c>
      <c r="AN11" s="770">
        <f>'[12]Act For Peace'!AN11+[12]ADRA!AN11+[12]CARE!AN11+[12]IMC!AN11+[12]OXFAM!AN11+[12]IFRC!AN11+'[12]V&amp;F RC'!AN11+'[12]Samaritans Purse'!AN11+'[12]Save the Children'!AN11+[12]UNICEF!AN11+[12]WVI!AN11+[12]SA!AN11+[12]DGMWR!AN11</f>
        <v>1497</v>
      </c>
      <c r="AO11" s="770">
        <f>'[12]Act For Peace'!AO11+[12]ADRA!AO11+[12]CARE!AO11+[12]IMC!AO11+[12]OXFAM!AO11+[12]IFRC!AO11+'[12]V&amp;F RC'!AO11+'[12]Samaritans Purse'!AO11+'[12]Save the Children'!AO11+[12]UNICEF!AO11+[12]WVI!AO11+[12]SA!AO11+[12]DGMWR!AO11</f>
        <v>0</v>
      </c>
      <c r="AP11" s="770">
        <f>'[12]Act For Peace'!AP11+[12]ADRA!AP11+[12]CARE!AP11+[12]IMC!AP11+[12]OXFAM!AP11+[12]IFRC!AP11+'[12]V&amp;F RC'!AP11+'[12]Samaritans Purse'!AP11+'[12]Save the Children'!AP11+[12]UNICEF!AP11+[12]WVI!AP11+[12]SA!AP11+[12]DGMWR!AP11</f>
        <v>620</v>
      </c>
      <c r="AQ11" s="1004">
        <f t="shared" si="12"/>
        <v>-547</v>
      </c>
      <c r="AR11" s="1007"/>
    </row>
    <row r="12" spans="1:44">
      <c r="A12" s="777">
        <v>2</v>
      </c>
      <c r="B12" s="775">
        <v>5</v>
      </c>
      <c r="C12" s="781" t="s">
        <v>5</v>
      </c>
      <c r="D12" s="779" t="s">
        <v>21</v>
      </c>
      <c r="E12" s="504">
        <v>1627</v>
      </c>
      <c r="F12" s="504">
        <v>1850</v>
      </c>
      <c r="G12" s="504"/>
      <c r="H12" s="505"/>
      <c r="I12" s="510">
        <v>391</v>
      </c>
      <c r="J12" s="510">
        <v>353</v>
      </c>
      <c r="K12" s="504">
        <f t="shared" si="3"/>
        <v>1765</v>
      </c>
      <c r="L12" s="504"/>
      <c r="M12" s="506"/>
      <c r="N12" s="1006">
        <v>5.24</v>
      </c>
      <c r="O12" s="506">
        <v>1</v>
      </c>
      <c r="P12" s="506">
        <v>0.35</v>
      </c>
      <c r="Q12" s="482">
        <f t="shared" si="4"/>
        <v>353</v>
      </c>
      <c r="R12" s="1002">
        <f t="shared" si="5"/>
        <v>124</v>
      </c>
      <c r="S12" s="1003">
        <f t="shared" si="0"/>
        <v>353</v>
      </c>
      <c r="T12" s="770">
        <f>'[12]Act For Peace'!T12+[12]ADRA!T12+[12]CARE!T12+[12]IMC!T12+[12]OXFAM!T12+[12]IFRC!T12+'[12]V&amp;F RC'!T12+'[12]Samaritans Purse'!T12+'[12]Save the Children'!T12+[12]UNICEF!T12+[12]WVI!T12+[12]SA!T12+[12]DGMWR!T12</f>
        <v>0</v>
      </c>
      <c r="U12" s="770">
        <f>'[12]Act For Peace'!U12+[12]ADRA!U12+[12]CARE!U12+[12]IMC!U12+[12]OXFAM!U12+[12]IFRC!U12+'[12]V&amp;F RC'!U12+'[12]Samaritans Purse'!U12+'[12]Save the Children'!U12+[12]UNICEF!U12+[12]WVI!U12+[12]SA!U12+[12]DGMWR!U12</f>
        <v>369</v>
      </c>
      <c r="V12" s="770">
        <f>'[12]Act For Peace'!V12+[12]ADRA!V12+[12]CARE!V12+[12]IMC!V12+[12]OXFAM!V12+[12]IFRC!V12+'[12]V&amp;F RC'!V12+'[12]Samaritans Purse'!V12+'[12]Save the Children'!V12+[12]UNICEF!V12+[12]WVI!V12+[12]SA!V12+[12]DGMWR!V12</f>
        <v>0</v>
      </c>
      <c r="W12" s="1004">
        <f t="shared" si="6"/>
        <v>-16</v>
      </c>
      <c r="X12" s="1005">
        <f t="shared" si="7"/>
        <v>353</v>
      </c>
      <c r="Y12" s="770">
        <f>'[12]Act For Peace'!Y12+[12]ADRA!Y12+[12]CARE!Y12+[12]IMC!Y12+[12]OXFAM!Y12+[12]IFRC!Y12+'[12]V&amp;F RC'!Y12+'[12]Samaritans Purse'!Y12+'[12]Save the Children'!Y12+[12]UNICEF!Y12+[12]WVI!Y12+[12]SA!Y12+[12]DGMWR!Y12</f>
        <v>0</v>
      </c>
      <c r="Z12" s="770">
        <f>'[12]Act For Peace'!Z12+[12]ADRA!Z12+[12]CARE!Z12+[12]IMC!Z12+[12]OXFAM!Z12+[12]IFRC!Z12+'[12]V&amp;F RC'!Z12+'[12]Samaritans Purse'!Z12+'[12]Save the Children'!Z12+[12]UNICEF!Z12+[12]WVI!Z12+[12]SA!Z12+[12]DGMWR!Z12</f>
        <v>0</v>
      </c>
      <c r="AA12" s="770">
        <f>'[12]Act For Peace'!AA12+[12]ADRA!AA12+[12]CARE!AA12+[12]IMC!AA12+[12]OXFAM!AA12+[12]IFRC!AA12+'[12]V&amp;F RC'!AA12+'[12]Samaritans Purse'!AA12+'[12]Save the Children'!AA12+[12]UNICEF!AA12+[12]WVI!AA12+[12]SA!AA12+[12]DGMWR!AA12</f>
        <v>0</v>
      </c>
      <c r="AB12" s="1004">
        <f t="shared" si="1"/>
        <v>353</v>
      </c>
      <c r="AC12" s="1003">
        <f t="shared" si="8"/>
        <v>353</v>
      </c>
      <c r="AD12" s="770">
        <f>'[12]Act For Peace'!AD12+[12]ADRA!AD12+[12]CARE!AD12+[12]IMC!AD12+[12]OXFAM!AD12+[12]IFRC!AD12+'[12]V&amp;F RC'!AD12+'[12]Samaritans Purse'!AD12+'[12]Save the Children'!AD12+[12]UNICEF!AD12+[12]WVI!AD12+[12]SA!AD12+[12]DGMWR!AD12</f>
        <v>0</v>
      </c>
      <c r="AE12" s="770">
        <f>'[12]Act For Peace'!AE12+[12]ADRA!AE12+[12]CARE!AE12+[12]IMC!AE12+[12]OXFAM!AE12+[12]IFRC!AE12+'[12]V&amp;F RC'!AE12+'[12]Samaritans Purse'!AE12+'[12]Save the Children'!AE12+[12]UNICEF!AE12+[12]WVI!AE12+[12]SA!AE12+[12]DGMWR!AE12</f>
        <v>437</v>
      </c>
      <c r="AF12" s="770">
        <f>'[12]Act For Peace'!AF12+[12]ADRA!AF12+[12]CARE!AF12+[12]IMC!AF12+[12]OXFAM!AF12+[12]IFRC!AF12+'[12]V&amp;F RC'!AF12+'[12]Samaritans Purse'!AF12+'[12]Save the Children'!AF12+[12]UNICEF!AF12+[12]WVI!AF12+[12]SA!AF12+[12]DGMWR!AF12</f>
        <v>0</v>
      </c>
      <c r="AG12" s="1004">
        <f t="shared" si="9"/>
        <v>-84</v>
      </c>
      <c r="AH12" s="1005">
        <f t="shared" si="2"/>
        <v>353</v>
      </c>
      <c r="AI12" s="770">
        <f>'[12]Act For Peace'!AI12+[12]ADRA!AI12+[12]CARE!AI12+[12]IMC!AI12+[12]OXFAM!AI12+[12]IFRC!AI12+'[12]V&amp;F RC'!AI12+'[12]Samaritans Purse'!AI12+'[12]Save the Children'!AI12+[12]UNICEF!AI12+[12]WVI!AI12+[12]SA!AI12+[12]DGMWR!AI12</f>
        <v>0</v>
      </c>
      <c r="AJ12" s="770">
        <f>'[12]Act For Peace'!AJ12+[12]ADRA!AJ12+[12]CARE!AJ12+[12]IMC!AJ12+[12]OXFAM!AJ12+[12]IFRC!AJ12+'[12]V&amp;F RC'!AJ12+'[12]Samaritans Purse'!AJ12+'[12]Save the Children'!AJ12+[12]UNICEF!AJ12+[12]WVI!AJ12+[12]SA!AJ12+[12]DGMWR!AJ12</f>
        <v>0</v>
      </c>
      <c r="AK12" s="770">
        <f>'[12]Act For Peace'!AK12+[12]ADRA!AK12+[12]CARE!AK12+[12]IMC!AK12+[12]OXFAM!AK12+[12]IFRC!AK12+'[12]V&amp;F RC'!AK12+'[12]Samaritans Purse'!AK12+'[12]Save the Children'!AK12+[12]UNICEF!AK12+[12]WVI!AK12+[12]SA!AK12+[12]DGMWR!AK12</f>
        <v>0</v>
      </c>
      <c r="AL12" s="1004">
        <f t="shared" si="10"/>
        <v>353</v>
      </c>
      <c r="AM12" s="1003">
        <f t="shared" si="11"/>
        <v>353</v>
      </c>
      <c r="AN12" s="770">
        <f>'[12]Act For Peace'!AN12+[12]ADRA!AN12+[12]CARE!AN12+[12]IMC!AN12+[12]OXFAM!AN12+[12]IFRC!AN12+'[12]V&amp;F RC'!AN12+'[12]Samaritans Purse'!AN12+'[12]Save the Children'!AN12+[12]UNICEF!AN12+[12]WVI!AN12+[12]SA!AN12+[12]DGMWR!AN12</f>
        <v>0</v>
      </c>
      <c r="AO12" s="770">
        <f>'[12]Act For Peace'!AO12+[12]ADRA!AO12+[12]CARE!AO12+[12]IMC!AO12+[12]OXFAM!AO12+[12]IFRC!AO12+'[12]V&amp;F RC'!AO12+'[12]Samaritans Purse'!AO12+'[12]Save the Children'!AO12+[12]UNICEF!AO12+[12]WVI!AO12+[12]SA!AO12+[12]DGMWR!AO12</f>
        <v>0</v>
      </c>
      <c r="AP12" s="770">
        <f>'[12]Act For Peace'!AP12+[12]ADRA!AP12+[12]CARE!AP12+[12]IMC!AP12+[12]OXFAM!AP12+[12]IFRC!AP12+'[12]V&amp;F RC'!AP12+'[12]Samaritans Purse'!AP12+'[12]Save the Children'!AP12+[12]UNICEF!AP12+[12]WVI!AP12+[12]SA!AP12+[12]DGMWR!AP12</f>
        <v>0</v>
      </c>
      <c r="AQ12" s="1004">
        <f t="shared" si="12"/>
        <v>353</v>
      </c>
      <c r="AR12" s="1007"/>
    </row>
    <row r="13" spans="1:44">
      <c r="A13" s="782">
        <v>1</v>
      </c>
      <c r="B13" s="775">
        <v>6</v>
      </c>
      <c r="C13" s="781" t="s">
        <v>188</v>
      </c>
      <c r="D13" s="779" t="s">
        <v>22</v>
      </c>
      <c r="E13" s="504">
        <v>5207</v>
      </c>
      <c r="F13" s="504">
        <v>5920</v>
      </c>
      <c r="G13" s="504"/>
      <c r="H13" s="505"/>
      <c r="I13" s="504">
        <v>1122</v>
      </c>
      <c r="J13" s="504">
        <v>1237</v>
      </c>
      <c r="K13" s="504">
        <f t="shared" si="3"/>
        <v>6185</v>
      </c>
      <c r="L13" s="504"/>
      <c r="M13" s="506"/>
      <c r="N13" s="1006">
        <v>4.79</v>
      </c>
      <c r="O13" s="506">
        <v>1</v>
      </c>
      <c r="P13" s="506">
        <v>0.25</v>
      </c>
      <c r="Q13" s="482">
        <f t="shared" si="4"/>
        <v>1237</v>
      </c>
      <c r="R13" s="1002">
        <f t="shared" si="5"/>
        <v>309</v>
      </c>
      <c r="S13" s="1003">
        <f t="shared" si="0"/>
        <v>1237</v>
      </c>
      <c r="T13" s="770">
        <f>'[12]Act For Peace'!T13+[12]ADRA!T13+[12]CARE!T13+[12]IMC!T13+[12]OXFAM!T13+[12]IFRC!T13+'[12]V&amp;F RC'!T13+'[12]Samaritans Purse'!T13+'[12]Save the Children'!T13+[12]UNICEF!T13+[12]WVI!T13+[12]SA!T13+[12]DGMWR!T13</f>
        <v>0</v>
      </c>
      <c r="U13" s="770">
        <f>'[12]Act For Peace'!U13+[12]ADRA!U13+[12]CARE!U13+[12]IMC!U13+[12]OXFAM!U13+[12]IFRC!U13+'[12]V&amp;F RC'!U13+'[12]Samaritans Purse'!U13+'[12]Save the Children'!U13+[12]UNICEF!U13+[12]WVI!U13+[12]SA!U13+[12]DGMWR!U13</f>
        <v>1380</v>
      </c>
      <c r="V13" s="770">
        <f>'[12]Act For Peace'!V13+[12]ADRA!V13+[12]CARE!V13+[12]IMC!V13+[12]OXFAM!V13+[12]IFRC!V13+'[12]V&amp;F RC'!V13+'[12]Samaritans Purse'!V13+'[12]Save the Children'!V13+[12]UNICEF!V13+[12]WVI!V13+[12]SA!V13+[12]DGMWR!V13</f>
        <v>0</v>
      </c>
      <c r="W13" s="1004">
        <f t="shared" si="6"/>
        <v>-143</v>
      </c>
      <c r="X13" s="1005">
        <f t="shared" si="7"/>
        <v>1237</v>
      </c>
      <c r="Y13" s="770">
        <f>'[12]Act For Peace'!Y13+[12]ADRA!Y13+[12]CARE!Y13+[12]IMC!Y13+[12]OXFAM!Y13+[12]IFRC!Y13+'[12]V&amp;F RC'!Y13+'[12]Samaritans Purse'!Y13+'[12]Save the Children'!Y13+[12]UNICEF!Y13+[12]WVI!Y13+[12]SA!Y13+[12]DGMWR!Y13</f>
        <v>0</v>
      </c>
      <c r="Z13" s="770">
        <f>'[12]Act For Peace'!Z13+[12]ADRA!Z13+[12]CARE!Z13+[12]IMC!Z13+[12]OXFAM!Z13+[12]IFRC!Z13+'[12]V&amp;F RC'!Z13+'[12]Samaritans Purse'!Z13+'[12]Save the Children'!Z13+[12]UNICEF!Z13+[12]WVI!Z13+[12]SA!Z13+[12]DGMWR!Z13</f>
        <v>1380</v>
      </c>
      <c r="AA13" s="770">
        <f>'[12]Act For Peace'!AA13+[12]ADRA!AA13+[12]CARE!AA13+[12]IMC!AA13+[12]OXFAM!AA13+[12]IFRC!AA13+'[12]V&amp;F RC'!AA13+'[12]Samaritans Purse'!AA13+'[12]Save the Children'!AA13+[12]UNICEF!AA13+[12]WVI!AA13+[12]SA!AA13+[12]DGMWR!AA13</f>
        <v>200</v>
      </c>
      <c r="AB13" s="1004">
        <f t="shared" si="1"/>
        <v>-343</v>
      </c>
      <c r="AC13" s="1003">
        <f t="shared" si="8"/>
        <v>1237</v>
      </c>
      <c r="AD13" s="770">
        <f>'[12]Act For Peace'!AD13+[12]ADRA!AD13+[12]CARE!AD13+[12]IMC!AD13+[12]OXFAM!AD13+[12]IFRC!AD13+'[12]V&amp;F RC'!AD13+'[12]Samaritans Purse'!AD13+'[12]Save the Children'!AD13+[12]UNICEF!AD13+[12]WVI!AD13+[12]SA!AD13+[12]DGMWR!AD13</f>
        <v>0</v>
      </c>
      <c r="AE13" s="770">
        <f>'[12]Act For Peace'!AE13+[12]ADRA!AE13+[12]CARE!AE13+[12]IMC!AE13+[12]OXFAM!AE13+[12]IFRC!AE13+'[12]V&amp;F RC'!AE13+'[12]Samaritans Purse'!AE13+'[12]Save the Children'!AE13+[12]UNICEF!AE13+[12]WVI!AE13+[12]SA!AE13+[12]DGMWR!AE13</f>
        <v>561</v>
      </c>
      <c r="AF13" s="770">
        <f>'[12]Act For Peace'!AF13+[12]ADRA!AF13+[12]CARE!AF13+[12]IMC!AF13+[12]OXFAM!AF13+[12]IFRC!AF13+'[12]V&amp;F RC'!AF13+'[12]Samaritans Purse'!AF13+'[12]Save the Children'!AF13+[12]UNICEF!AF13+[12]WVI!AF13+[12]SA!AF13+[12]DGMWR!AF13</f>
        <v>200</v>
      </c>
      <c r="AG13" s="1004">
        <f t="shared" si="9"/>
        <v>476</v>
      </c>
      <c r="AH13" s="1005">
        <f t="shared" si="2"/>
        <v>1237</v>
      </c>
      <c r="AI13" s="770">
        <f>'[12]Act For Peace'!AI13+[12]ADRA!AI13+[12]CARE!AI13+[12]IMC!AI13+[12]OXFAM!AI13+[12]IFRC!AI13+'[12]V&amp;F RC'!AI13+'[12]Samaritans Purse'!AI13+'[12]Save the Children'!AI13+[12]UNICEF!AI13+[12]WVI!AI13+[12]SA!AI13+[12]DGMWR!AI13</f>
        <v>0</v>
      </c>
      <c r="AJ13" s="770">
        <f>'[12]Act For Peace'!AJ13+[12]ADRA!AJ13+[12]CARE!AJ13+[12]IMC!AJ13+[12]OXFAM!AJ13+[12]IFRC!AJ13+'[12]V&amp;F RC'!AJ13+'[12]Samaritans Purse'!AJ13+'[12]Save the Children'!AJ13+[12]UNICEF!AJ13+[12]WVI!AJ13+[12]SA!AJ13+[12]DGMWR!AJ13</f>
        <v>1380</v>
      </c>
      <c r="AK13" s="770">
        <f>'[12]Act For Peace'!AK13+[12]ADRA!AK13+[12]CARE!AK13+[12]IMC!AK13+[12]OXFAM!AK13+[12]IFRC!AK13+'[12]V&amp;F RC'!AK13+'[12]Samaritans Purse'!AK13+'[12]Save the Children'!AK13+[12]UNICEF!AK13+[12]WVI!AK13+[12]SA!AK13+[12]DGMWR!AK13</f>
        <v>0</v>
      </c>
      <c r="AL13" s="1004">
        <f t="shared" si="10"/>
        <v>-143</v>
      </c>
      <c r="AM13" s="1003">
        <f t="shared" si="11"/>
        <v>1237</v>
      </c>
      <c r="AN13" s="770">
        <f>'[12]Act For Peace'!AN13+[12]ADRA!AN13+[12]CARE!AN13+[12]IMC!AN13+[12]OXFAM!AN13+[12]IFRC!AN13+'[12]V&amp;F RC'!AN13+'[12]Samaritans Purse'!AN13+'[12]Save the Children'!AN13+[12]UNICEF!AN13+[12]WVI!AN13+[12]SA!AN13+[12]DGMWR!AN13</f>
        <v>0</v>
      </c>
      <c r="AO13" s="770">
        <f>'[12]Act For Peace'!AO13+[12]ADRA!AO13+[12]CARE!AO13+[12]IMC!AO13+[12]OXFAM!AO13+[12]IFRC!AO13+'[12]V&amp;F RC'!AO13+'[12]Samaritans Purse'!AO13+'[12]Save the Children'!AO13+[12]UNICEF!AO13+[12]WVI!AO13+[12]SA!AO13+[12]DGMWR!AO13</f>
        <v>1300</v>
      </c>
      <c r="AP13" s="770">
        <f>'[12]Act For Peace'!AP13+[12]ADRA!AP13+[12]CARE!AP13+[12]IMC!AP13+[12]OXFAM!AP13+[12]IFRC!AP13+'[12]V&amp;F RC'!AP13+'[12]Samaritans Purse'!AP13+'[12]Save the Children'!AP13+[12]UNICEF!AP13+[12]WVI!AP13+[12]SA!AP13+[12]DGMWR!AP13</f>
        <v>0</v>
      </c>
      <c r="AQ13" s="1004">
        <f t="shared" si="12"/>
        <v>-63</v>
      </c>
      <c r="AR13" s="1007"/>
    </row>
    <row r="14" spans="1:44">
      <c r="A14" s="782">
        <v>1</v>
      </c>
      <c r="B14" s="775">
        <v>7</v>
      </c>
      <c r="C14" s="781" t="s">
        <v>188</v>
      </c>
      <c r="D14" s="779" t="s">
        <v>23</v>
      </c>
      <c r="E14" s="504">
        <v>2300</v>
      </c>
      <c r="F14" s="504">
        <v>2614.87</v>
      </c>
      <c r="G14" s="504"/>
      <c r="H14" s="505"/>
      <c r="I14" s="504">
        <v>468</v>
      </c>
      <c r="J14" s="504">
        <v>454</v>
      </c>
      <c r="K14" s="504">
        <f t="shared" si="3"/>
        <v>2270</v>
      </c>
      <c r="L14" s="504"/>
      <c r="M14" s="506"/>
      <c r="N14" s="1006">
        <v>5.76</v>
      </c>
      <c r="O14" s="506">
        <v>1</v>
      </c>
      <c r="P14" s="506">
        <v>0</v>
      </c>
      <c r="Q14" s="482">
        <f t="shared" si="4"/>
        <v>454</v>
      </c>
      <c r="R14" s="1002">
        <f t="shared" si="5"/>
        <v>0</v>
      </c>
      <c r="S14" s="1003">
        <f t="shared" si="0"/>
        <v>454</v>
      </c>
      <c r="T14" s="770">
        <f>'[12]Act For Peace'!T14+[12]ADRA!T14+[12]CARE!T14+[12]IMC!T14+[12]OXFAM!T14+[12]IFRC!T14+'[12]V&amp;F RC'!T14+'[12]Samaritans Purse'!T14+'[12]Save the Children'!T14+[12]UNICEF!T14+[12]WVI!T14+[12]SA!T14+[12]DGMWR!T14</f>
        <v>0</v>
      </c>
      <c r="U14" s="770">
        <f>'[12]Act For Peace'!U14+[12]ADRA!U14+[12]CARE!U14+[12]IMC!U14+[12]OXFAM!U14+[12]IFRC!U14+'[12]V&amp;F RC'!U14+'[12]Samaritans Purse'!U14+'[12]Save the Children'!U14+[12]UNICEF!U14+[12]WVI!U14+[12]SA!U14+[12]DGMWR!U14</f>
        <v>507</v>
      </c>
      <c r="V14" s="770">
        <f>'[12]Act For Peace'!V14+[12]ADRA!V14+[12]CARE!V14+[12]IMC!V14+[12]OXFAM!V14+[12]IFRC!V14+'[12]V&amp;F RC'!V14+'[12]Samaritans Purse'!V14+'[12]Save the Children'!V14+[12]UNICEF!V14+[12]WVI!V14+[12]SA!V14+[12]DGMWR!V14</f>
        <v>200</v>
      </c>
      <c r="W14" s="1004">
        <f t="shared" si="6"/>
        <v>-253</v>
      </c>
      <c r="X14" s="1005">
        <f t="shared" si="7"/>
        <v>454</v>
      </c>
      <c r="Y14" s="770">
        <f>'[12]Act For Peace'!Y14+[12]ADRA!Y14+[12]CARE!Y14+[12]IMC!Y14+[12]OXFAM!Y14+[12]IFRC!Y14+'[12]V&amp;F RC'!Y14+'[12]Samaritans Purse'!Y14+'[12]Save the Children'!Y14+[12]UNICEF!Y14+[12]WVI!Y14+[12]SA!Y14+[12]DGMWR!Y14</f>
        <v>0</v>
      </c>
      <c r="Z14" s="770">
        <f>'[12]Act For Peace'!Z14+[12]ADRA!Z14+[12]CARE!Z14+[12]IMC!Z14+[12]OXFAM!Z14+[12]IFRC!Z14+'[12]V&amp;F RC'!Z14+'[12]Samaritans Purse'!Z14+'[12]Save the Children'!Z14+[12]UNICEF!Z14+[12]WVI!Z14+[12]SA!Z14+[12]DGMWR!Z14</f>
        <v>0</v>
      </c>
      <c r="AA14" s="770">
        <f>'[12]Act For Peace'!AA14+[12]ADRA!AA14+[12]CARE!AA14+[12]IMC!AA14+[12]OXFAM!AA14+[12]IFRC!AA14+'[12]V&amp;F RC'!AA14+'[12]Samaritans Purse'!AA14+'[12]Save the Children'!AA14+[12]UNICEF!AA14+[12]WVI!AA14+[12]SA!AA14+[12]DGMWR!AA14</f>
        <v>300</v>
      </c>
      <c r="AB14" s="1004">
        <f t="shared" si="1"/>
        <v>154</v>
      </c>
      <c r="AC14" s="1003">
        <f t="shared" si="8"/>
        <v>454</v>
      </c>
      <c r="AD14" s="770">
        <f>'[12]Act For Peace'!AD14+[12]ADRA!AD14+[12]CARE!AD14+[12]IMC!AD14+[12]OXFAM!AD14+[12]IFRC!AD14+'[12]V&amp;F RC'!AD14+'[12]Samaritans Purse'!AD14+'[12]Save the Children'!AD14+[12]UNICEF!AD14+[12]WVI!AD14+[12]SA!AD14+[12]DGMWR!AD14</f>
        <v>0</v>
      </c>
      <c r="AE14" s="770">
        <f>'[12]Act For Peace'!AE14+[12]ADRA!AE14+[12]CARE!AE14+[12]IMC!AE14+[12]OXFAM!AE14+[12]IFRC!AE14+'[12]V&amp;F RC'!AE14+'[12]Samaritans Purse'!AE14+'[12]Save the Children'!AE14+[12]UNICEF!AE14+[12]WVI!AE14+[12]SA!AE14+[12]DGMWR!AE14</f>
        <v>368</v>
      </c>
      <c r="AF14" s="770">
        <f>'[12]Act For Peace'!AF14+[12]ADRA!AF14+[12]CARE!AF14+[12]IMC!AF14+[12]OXFAM!AF14+[12]IFRC!AF14+'[12]V&amp;F RC'!AF14+'[12]Samaritans Purse'!AF14+'[12]Save the Children'!AF14+[12]UNICEF!AF14+[12]WVI!AF14+[12]SA!AF14+[12]DGMWR!AF14</f>
        <v>300</v>
      </c>
      <c r="AG14" s="1004">
        <f t="shared" si="9"/>
        <v>-214</v>
      </c>
      <c r="AH14" s="1005">
        <f t="shared" si="2"/>
        <v>454</v>
      </c>
      <c r="AI14" s="770">
        <f>'[12]Act For Peace'!AI14+[12]ADRA!AI14+[12]CARE!AI14+[12]IMC!AI14+[12]OXFAM!AI14+[12]IFRC!AI14+'[12]V&amp;F RC'!AI14+'[12]Samaritans Purse'!AI14+'[12]Save the Children'!AI14+[12]UNICEF!AI14+[12]WVI!AI14+[12]SA!AI14+[12]DGMWR!AI14</f>
        <v>0</v>
      </c>
      <c r="AJ14" s="770">
        <f>'[12]Act For Peace'!AJ14+[12]ADRA!AJ14+[12]CARE!AJ14+[12]IMC!AJ14+[12]OXFAM!AJ14+[12]IFRC!AJ14+'[12]V&amp;F RC'!AJ14+'[12]Samaritans Purse'!AJ14+'[12]Save the Children'!AJ14+[12]UNICEF!AJ14+[12]WVI!AJ14+[12]SA!AJ14+[12]DGMWR!AJ14</f>
        <v>0</v>
      </c>
      <c r="AK14" s="770">
        <f>'[12]Act For Peace'!AK14+[12]ADRA!AK14+[12]CARE!AK14+[12]IMC!AK14+[12]OXFAM!AK14+[12]IFRC!AK14+'[12]V&amp;F RC'!AK14+'[12]Samaritans Purse'!AK14+'[12]Save the Children'!AK14+[12]UNICEF!AK14+[12]WVI!AK14+[12]SA!AK14+[12]DGMWR!AK14</f>
        <v>200</v>
      </c>
      <c r="AL14" s="1004">
        <f t="shared" si="10"/>
        <v>254</v>
      </c>
      <c r="AM14" s="1003">
        <f t="shared" si="11"/>
        <v>454</v>
      </c>
      <c r="AN14" s="770">
        <f>'[12]Act For Peace'!AN14+[12]ADRA!AN14+[12]CARE!AN14+[12]IMC!AN14+[12]OXFAM!AN14+[12]IFRC!AN14+'[12]V&amp;F RC'!AN14+'[12]Samaritans Purse'!AN14+'[12]Save the Children'!AN14+[12]UNICEF!AN14+[12]WVI!AN14+[12]SA!AN14+[12]DGMWR!AN14</f>
        <v>0</v>
      </c>
      <c r="AO14" s="770">
        <f>'[12]Act For Peace'!AO14+[12]ADRA!AO14+[12]CARE!AO14+[12]IMC!AO14+[12]OXFAM!AO14+[12]IFRC!AO14+'[12]V&amp;F RC'!AO14+'[12]Samaritans Purse'!AO14+'[12]Save the Children'!AO14+[12]UNICEF!AO14+[12]WVI!AO14+[12]SA!AO14+[12]DGMWR!AO14</f>
        <v>517</v>
      </c>
      <c r="AP14" s="770">
        <f>'[12]Act For Peace'!AP14+[12]ADRA!AP14+[12]CARE!AP14+[12]IMC!AP14+[12]OXFAM!AP14+[12]IFRC!AP14+'[12]V&amp;F RC'!AP14+'[12]Samaritans Purse'!AP14+'[12]Save the Children'!AP14+[12]UNICEF!AP14+[12]WVI!AP14+[12]SA!AP14+[12]DGMWR!AP14</f>
        <v>0</v>
      </c>
      <c r="AQ14" s="1004">
        <f t="shared" si="12"/>
        <v>-63</v>
      </c>
    </row>
    <row r="15" spans="1:44" s="1011" customFormat="1">
      <c r="A15" s="783">
        <v>2</v>
      </c>
      <c r="B15" s="784">
        <v>8</v>
      </c>
      <c r="C15" s="785" t="s">
        <v>188</v>
      </c>
      <c r="D15" s="786" t="s">
        <v>24</v>
      </c>
      <c r="E15" s="517">
        <v>743</v>
      </c>
      <c r="F15" s="517">
        <v>845</v>
      </c>
      <c r="G15" s="517"/>
      <c r="H15" s="518"/>
      <c r="I15" s="517">
        <v>154</v>
      </c>
      <c r="J15" s="517">
        <v>99</v>
      </c>
      <c r="K15" s="517">
        <f t="shared" si="3"/>
        <v>495</v>
      </c>
      <c r="L15" s="517"/>
      <c r="M15" s="519"/>
      <c r="N15" s="1008">
        <v>8.5299999999999994</v>
      </c>
      <c r="O15" s="519">
        <v>1</v>
      </c>
      <c r="P15" s="519">
        <v>0</v>
      </c>
      <c r="Q15" s="520">
        <f t="shared" si="4"/>
        <v>99</v>
      </c>
      <c r="R15" s="1009">
        <f t="shared" si="5"/>
        <v>0</v>
      </c>
      <c r="S15" s="1010">
        <f t="shared" si="0"/>
        <v>99</v>
      </c>
      <c r="T15" s="770">
        <f>'[12]Act For Peace'!T15+[12]ADRA!T15+[12]CARE!T15+[12]IMC!T15+[12]OXFAM!T15+[12]IFRC!T15+'[12]V&amp;F RC'!T15+'[12]Samaritans Purse'!T15+'[12]Save the Children'!T15+[12]UNICEF!T15+[12]WVI!T15+[12]SA!T15+[12]DGMWR!T15</f>
        <v>0</v>
      </c>
      <c r="U15" s="770">
        <f>'[12]Act For Peace'!U15+[12]ADRA!U15+[12]CARE!U15+[12]IMC!U15+[12]OXFAM!U15+[12]IFRC!U15+'[12]V&amp;F RC'!U15+'[12]Samaritans Purse'!U15+'[12]Save the Children'!U15+[12]UNICEF!U15+[12]WVI!U15+[12]SA!U15+[12]DGMWR!U15</f>
        <v>188</v>
      </c>
      <c r="V15" s="770">
        <f>'[12]Act For Peace'!V15+[12]ADRA!V15+[12]CARE!V15+[12]IMC!V15+[12]OXFAM!V15+[12]IFRC!V15+'[12]V&amp;F RC'!V15+'[12]Samaritans Purse'!V15+'[12]Save the Children'!V15+[12]UNICEF!V15+[12]WVI!V15+[12]SA!V15+[12]DGMWR!V15</f>
        <v>0</v>
      </c>
      <c r="W15" s="1004">
        <f t="shared" si="6"/>
        <v>-89</v>
      </c>
      <c r="X15" s="1005">
        <f t="shared" si="7"/>
        <v>99</v>
      </c>
      <c r="Y15" s="770">
        <f>'[12]Act For Peace'!Y15+[12]ADRA!Y15+[12]CARE!Y15+[12]IMC!Y15+[12]OXFAM!Y15+[12]IFRC!Y15+'[12]V&amp;F RC'!Y15+'[12]Samaritans Purse'!Y15+'[12]Save the Children'!Y15+[12]UNICEF!Y15+[12]WVI!Y15+[12]SA!Y15+[12]DGMWR!Y15</f>
        <v>0</v>
      </c>
      <c r="Z15" s="770">
        <f>'[12]Act For Peace'!Z15+[12]ADRA!Z15+[12]CARE!Z15+[12]IMC!Z15+[12]OXFAM!Z15+[12]IFRC!Z15+'[12]V&amp;F RC'!Z15+'[12]Samaritans Purse'!Z15+'[12]Save the Children'!Z15+[12]UNICEF!Z15+[12]WVI!Z15+[12]SA!Z15+[12]DGMWR!Z15</f>
        <v>0</v>
      </c>
      <c r="AA15" s="770">
        <f>'[12]Act For Peace'!AA15+[12]ADRA!AA15+[12]CARE!AA15+[12]IMC!AA15+[12]OXFAM!AA15+[12]IFRC!AA15+'[12]V&amp;F RC'!AA15+'[12]Samaritans Purse'!AA15+'[12]Save the Children'!AA15+[12]UNICEF!AA15+[12]WVI!AA15+[12]SA!AA15+[12]DGMWR!AA15</f>
        <v>99</v>
      </c>
      <c r="AB15" s="1004">
        <f t="shared" si="1"/>
        <v>0</v>
      </c>
      <c r="AC15" s="1003">
        <f t="shared" si="8"/>
        <v>99</v>
      </c>
      <c r="AD15" s="770">
        <f>'[12]Act For Peace'!AD15+[12]ADRA!AD15+[12]CARE!AD15+[12]IMC!AD15+[12]OXFAM!AD15+[12]IFRC!AD15+'[12]V&amp;F RC'!AD15+'[12]Samaritans Purse'!AD15+'[12]Save the Children'!AD15+[12]UNICEF!AD15+[12]WVI!AD15+[12]SA!AD15+[12]DGMWR!AD15</f>
        <v>0</v>
      </c>
      <c r="AE15" s="770">
        <f>'[12]Act For Peace'!AE15+[12]ADRA!AE15+[12]CARE!AE15+[12]IMC!AE15+[12]OXFAM!AE15+[12]IFRC!AE15+'[12]V&amp;F RC'!AE15+'[12]Samaritans Purse'!AE15+'[12]Save the Children'!AE15+[12]UNICEF!AE15+[12]WVI!AE15+[12]SA!AE15+[12]DGMWR!AE15</f>
        <v>377</v>
      </c>
      <c r="AF15" s="770">
        <f>'[12]Act For Peace'!AF15+[12]ADRA!AF15+[12]CARE!AF15+[12]IMC!AF15+[12]OXFAM!AF15+[12]IFRC!AF15+'[12]V&amp;F RC'!AF15+'[12]Samaritans Purse'!AF15+'[12]Save the Children'!AF15+[12]UNICEF!AF15+[12]WVI!AF15+[12]SA!AF15+[12]DGMWR!AF15</f>
        <v>99</v>
      </c>
      <c r="AG15" s="1004">
        <f t="shared" si="9"/>
        <v>-377</v>
      </c>
      <c r="AH15" s="1005">
        <f t="shared" si="2"/>
        <v>99</v>
      </c>
      <c r="AI15" s="770">
        <f>'[12]Act For Peace'!AI15+[12]ADRA!AI15+[12]CARE!AI15+[12]IMC!AI15+[12]OXFAM!AI15+[12]IFRC!AI15+'[12]V&amp;F RC'!AI15+'[12]Samaritans Purse'!AI15+'[12]Save the Children'!AI15+[12]UNICEF!AI15+[12]WVI!AI15+[12]SA!AI15+[12]DGMWR!AI15</f>
        <v>0</v>
      </c>
      <c r="AJ15" s="770">
        <f>'[12]Act For Peace'!AJ15+[12]ADRA!AJ15+[12]CARE!AJ15+[12]IMC!AJ15+[12]OXFAM!AJ15+[12]IFRC!AJ15+'[12]V&amp;F RC'!AJ15+'[12]Samaritans Purse'!AJ15+'[12]Save the Children'!AJ15+[12]UNICEF!AJ15+[12]WVI!AJ15+[12]SA!AJ15+[12]DGMWR!AJ15</f>
        <v>0</v>
      </c>
      <c r="AK15" s="770">
        <f>'[12]Act For Peace'!AK15+[12]ADRA!AK15+[12]CARE!AK15+[12]IMC!AK15+[12]OXFAM!AK15+[12]IFRC!AK15+'[12]V&amp;F RC'!AK15+'[12]Samaritans Purse'!AK15+'[12]Save the Children'!AK15+[12]UNICEF!AK15+[12]WVI!AK15+[12]SA!AK15+[12]DGMWR!AK15</f>
        <v>0</v>
      </c>
      <c r="AL15" s="1004">
        <f t="shared" si="10"/>
        <v>99</v>
      </c>
      <c r="AM15" s="1003">
        <f t="shared" si="11"/>
        <v>99</v>
      </c>
      <c r="AN15" s="770">
        <f>'[12]Act For Peace'!AN15+[12]ADRA!AN15+[12]CARE!AN15+[12]IMC!AN15+[12]OXFAM!AN15+[12]IFRC!AN15+'[12]V&amp;F RC'!AN15+'[12]Samaritans Purse'!AN15+'[12]Save the Children'!AN15+[12]UNICEF!AN15+[12]WVI!AN15+[12]SA!AN15+[12]DGMWR!AN15</f>
        <v>0</v>
      </c>
      <c r="AO15" s="770">
        <f>'[12]Act For Peace'!AO15+[12]ADRA!AO15+[12]CARE!AO15+[12]IMC!AO15+[12]OXFAM!AO15+[12]IFRC!AO15+'[12]V&amp;F RC'!AO15+'[12]Samaritans Purse'!AO15+'[12]Save the Children'!AO15+[12]UNICEF!AO15+[12]WVI!AO15+[12]SA!AO15+[12]DGMWR!AO15</f>
        <v>0</v>
      </c>
      <c r="AP15" s="770">
        <f>'[12]Act For Peace'!AP15+[12]ADRA!AP15+[12]CARE!AP15+[12]IMC!AP15+[12]OXFAM!AP15+[12]IFRC!AP15+'[12]V&amp;F RC'!AP15+'[12]Samaritans Purse'!AP15+'[12]Save the Children'!AP15+[12]UNICEF!AP15+[12]WVI!AP15+[12]SA!AP15+[12]DGMWR!AP15</f>
        <v>99</v>
      </c>
      <c r="AQ15" s="1004">
        <f t="shared" si="12"/>
        <v>0</v>
      </c>
    </row>
    <row r="16" spans="1:44" s="1011" customFormat="1">
      <c r="A16" s="789">
        <v>1</v>
      </c>
      <c r="B16" s="784">
        <v>9</v>
      </c>
      <c r="C16" s="785" t="s">
        <v>188</v>
      </c>
      <c r="D16" s="786" t="s">
        <v>25</v>
      </c>
      <c r="E16" s="517">
        <v>128</v>
      </c>
      <c r="F16" s="517">
        <v>146</v>
      </c>
      <c r="G16" s="517"/>
      <c r="H16" s="518"/>
      <c r="I16" s="525">
        <v>23</v>
      </c>
      <c r="J16" s="525">
        <v>23</v>
      </c>
      <c r="K16" s="517">
        <f t="shared" si="3"/>
        <v>115</v>
      </c>
      <c r="L16" s="517"/>
      <c r="M16" s="519"/>
      <c r="N16" s="1008">
        <v>6.33</v>
      </c>
      <c r="O16" s="519">
        <v>1</v>
      </c>
      <c r="P16" s="519">
        <v>0</v>
      </c>
      <c r="Q16" s="520">
        <f t="shared" si="4"/>
        <v>23</v>
      </c>
      <c r="R16" s="1009">
        <f t="shared" si="5"/>
        <v>0</v>
      </c>
      <c r="S16" s="1010">
        <f t="shared" si="0"/>
        <v>23</v>
      </c>
      <c r="T16" s="770">
        <f>'[12]Act For Peace'!T16+[12]ADRA!T16+[12]CARE!T16+[12]IMC!T16+[12]OXFAM!T16+[12]IFRC!T16+'[12]V&amp;F RC'!T16+'[12]Samaritans Purse'!T16+'[12]Save the Children'!T16+[12]UNICEF!T16+[12]WVI!T16+[12]SA!T16+[12]DGMWR!T16</f>
        <v>0</v>
      </c>
      <c r="U16" s="770">
        <f>'[12]Act For Peace'!U16+[12]ADRA!U16+[12]CARE!U16+[12]IMC!U16+[12]OXFAM!U16+[12]IFRC!U16+'[12]V&amp;F RC'!U16+'[12]Samaritans Purse'!U16+'[12]Save the Children'!U16+[12]UNICEF!U16+[12]WVI!U16+[12]SA!U16+[12]DGMWR!U16</f>
        <v>31</v>
      </c>
      <c r="V16" s="770">
        <f>'[12]Act For Peace'!V16+[12]ADRA!V16+[12]CARE!V16+[12]IMC!V16+[12]OXFAM!V16+[12]IFRC!V16+'[12]V&amp;F RC'!V16+'[12]Samaritans Purse'!V16+'[12]Save the Children'!V16+[12]UNICEF!V16+[12]WVI!V16+[12]SA!V16+[12]DGMWR!V16</f>
        <v>0</v>
      </c>
      <c r="W16" s="1004">
        <f t="shared" si="6"/>
        <v>-8</v>
      </c>
      <c r="X16" s="1005">
        <f t="shared" si="7"/>
        <v>23</v>
      </c>
      <c r="Y16" s="770">
        <f>'[12]Act For Peace'!Y16+[12]ADRA!Y16+[12]CARE!Y16+[12]IMC!Y16+[12]OXFAM!Y16+[12]IFRC!Y16+'[12]V&amp;F RC'!Y16+'[12]Samaritans Purse'!Y16+'[12]Save the Children'!Y16+[12]UNICEF!Y16+[12]WVI!Y16+[12]SA!Y16+[12]DGMWR!Y16</f>
        <v>0</v>
      </c>
      <c r="Z16" s="770">
        <f>'[12]Act For Peace'!Z16+[12]ADRA!Z16+[12]CARE!Z16+[12]IMC!Z16+[12]OXFAM!Z16+[12]IFRC!Z16+'[12]V&amp;F RC'!Z16+'[12]Samaritans Purse'!Z16+'[12]Save the Children'!Z16+[12]UNICEF!Z16+[12]WVI!Z16+[12]SA!Z16+[12]DGMWR!Z16</f>
        <v>0</v>
      </c>
      <c r="AA16" s="770">
        <f>'[12]Act For Peace'!AA16+[12]ADRA!AA16+[12]CARE!AA16+[12]IMC!AA16+[12]OXFAM!AA16+[12]IFRC!AA16+'[12]V&amp;F RC'!AA16+'[12]Samaritans Purse'!AA16+'[12]Save the Children'!AA16+[12]UNICEF!AA16+[12]WVI!AA16+[12]SA!AA16+[12]DGMWR!AA16</f>
        <v>23</v>
      </c>
      <c r="AB16" s="1004">
        <f t="shared" si="1"/>
        <v>0</v>
      </c>
      <c r="AC16" s="1003">
        <f t="shared" si="8"/>
        <v>23</v>
      </c>
      <c r="AD16" s="770">
        <f>'[12]Act For Peace'!AD16+[12]ADRA!AD16+[12]CARE!AD16+[12]IMC!AD16+[12]OXFAM!AD16+[12]IFRC!AD16+'[12]V&amp;F RC'!AD16+'[12]Samaritans Purse'!AD16+'[12]Save the Children'!AD16+[12]UNICEF!AD16+[12]WVI!AD16+[12]SA!AD16+[12]DGMWR!AD16</f>
        <v>0</v>
      </c>
      <c r="AE16" s="770">
        <f>'[12]Act For Peace'!AE16+[12]ADRA!AE16+[12]CARE!AE16+[12]IMC!AE16+[12]OXFAM!AE16+[12]IFRC!AE16+'[12]V&amp;F RC'!AE16+'[12]Samaritans Purse'!AE16+'[12]Save the Children'!AE16+[12]UNICEF!AE16+[12]WVI!AE16+[12]SA!AE16+[12]DGMWR!AE16</f>
        <v>123</v>
      </c>
      <c r="AF16" s="770">
        <f>'[12]Act For Peace'!AF16+[12]ADRA!AF16+[12]CARE!AF16+[12]IMC!AF16+[12]OXFAM!AF16+[12]IFRC!AF16+'[12]V&amp;F RC'!AF16+'[12]Samaritans Purse'!AF16+'[12]Save the Children'!AF16+[12]UNICEF!AF16+[12]WVI!AF16+[12]SA!AF16+[12]DGMWR!AF16</f>
        <v>23</v>
      </c>
      <c r="AG16" s="1004">
        <f t="shared" si="9"/>
        <v>-123</v>
      </c>
      <c r="AH16" s="1005">
        <f t="shared" si="2"/>
        <v>23</v>
      </c>
      <c r="AI16" s="770">
        <f>'[12]Act For Peace'!AI16+[12]ADRA!AI16+[12]CARE!AI16+[12]IMC!AI16+[12]OXFAM!AI16+[12]IFRC!AI16+'[12]V&amp;F RC'!AI16+'[12]Samaritans Purse'!AI16+'[12]Save the Children'!AI16+[12]UNICEF!AI16+[12]WVI!AI16+[12]SA!AI16+[12]DGMWR!AI16</f>
        <v>0</v>
      </c>
      <c r="AJ16" s="770">
        <f>'[12]Act For Peace'!AJ16+[12]ADRA!AJ16+[12]CARE!AJ16+[12]IMC!AJ16+[12]OXFAM!AJ16+[12]IFRC!AJ16+'[12]V&amp;F RC'!AJ16+'[12]Samaritans Purse'!AJ16+'[12]Save the Children'!AJ16+[12]UNICEF!AJ16+[12]WVI!AJ16+[12]SA!AJ16+[12]DGMWR!AJ16</f>
        <v>0</v>
      </c>
      <c r="AK16" s="770">
        <f>'[12]Act For Peace'!AK16+[12]ADRA!AK16+[12]CARE!AK16+[12]IMC!AK16+[12]OXFAM!AK16+[12]IFRC!AK16+'[12]V&amp;F RC'!AK16+'[12]Samaritans Purse'!AK16+'[12]Save the Children'!AK16+[12]UNICEF!AK16+[12]WVI!AK16+[12]SA!AK16+[12]DGMWR!AK16</f>
        <v>0</v>
      </c>
      <c r="AL16" s="1004">
        <f t="shared" si="10"/>
        <v>23</v>
      </c>
      <c r="AM16" s="1003">
        <f t="shared" si="11"/>
        <v>23</v>
      </c>
      <c r="AN16" s="770">
        <f>'[12]Act For Peace'!AN16+[12]ADRA!AN16+[12]CARE!AN16+[12]IMC!AN16+[12]OXFAM!AN16+[12]IFRC!AN16+'[12]V&amp;F RC'!AN16+'[12]Samaritans Purse'!AN16+'[12]Save the Children'!AN16+[12]UNICEF!AN16+[12]WVI!AN16+[12]SA!AN16+[12]DGMWR!AN16</f>
        <v>0</v>
      </c>
      <c r="AO16" s="770">
        <f>'[12]Act For Peace'!AO16+[12]ADRA!AO16+[12]CARE!AO16+[12]IMC!AO16+[12]OXFAM!AO16+[12]IFRC!AO16+'[12]V&amp;F RC'!AO16+'[12]Samaritans Purse'!AO16+'[12]Save the Children'!AO16+[12]UNICEF!AO16+[12]WVI!AO16+[12]SA!AO16+[12]DGMWR!AO16</f>
        <v>0</v>
      </c>
      <c r="AP16" s="770">
        <f>'[12]Act For Peace'!AP16+[12]ADRA!AP16+[12]CARE!AP16+[12]IMC!AP16+[12]OXFAM!AP16+[12]IFRC!AP16+'[12]V&amp;F RC'!AP16+'[12]Samaritans Purse'!AP16+'[12]Save the Children'!AP16+[12]UNICEF!AP16+[12]WVI!AP16+[12]SA!AP16+[12]DGMWR!AP16</f>
        <v>23</v>
      </c>
      <c r="AQ16" s="1004">
        <f t="shared" si="12"/>
        <v>0</v>
      </c>
    </row>
    <row r="17" spans="1:47" s="1011" customFormat="1">
      <c r="A17" s="783">
        <v>2</v>
      </c>
      <c r="B17" s="784">
        <v>10</v>
      </c>
      <c r="C17" s="785" t="s">
        <v>188</v>
      </c>
      <c r="D17" s="790" t="s">
        <v>34</v>
      </c>
      <c r="E17" s="517">
        <v>811</v>
      </c>
      <c r="F17" s="517">
        <v>922</v>
      </c>
      <c r="G17" s="517"/>
      <c r="H17" s="518"/>
      <c r="I17" s="525">
        <v>147</v>
      </c>
      <c r="J17" s="525">
        <v>146</v>
      </c>
      <c r="K17" s="517">
        <f t="shared" si="3"/>
        <v>730</v>
      </c>
      <c r="L17" s="517"/>
      <c r="M17" s="519"/>
      <c r="N17" s="1008">
        <v>6.32</v>
      </c>
      <c r="O17" s="519">
        <v>1</v>
      </c>
      <c r="P17" s="519">
        <v>0</v>
      </c>
      <c r="Q17" s="520">
        <f t="shared" si="4"/>
        <v>146</v>
      </c>
      <c r="R17" s="1009">
        <f t="shared" si="5"/>
        <v>0</v>
      </c>
      <c r="S17" s="1010">
        <f t="shared" si="0"/>
        <v>146</v>
      </c>
      <c r="T17" s="770">
        <f>'[12]Act For Peace'!T17+[12]ADRA!T17+[12]CARE!T17+[12]IMC!T17+[12]OXFAM!T17+[12]IFRC!T17+'[12]V&amp;F RC'!T17+'[12]Samaritans Purse'!T17+'[12]Save the Children'!T17+[12]UNICEF!T17+[12]WVI!T17+[12]SA!T17+[12]DGMWR!T17</f>
        <v>0</v>
      </c>
      <c r="U17" s="770">
        <f>'[12]Act For Peace'!U17+[12]ADRA!U17+[12]CARE!U17+[12]IMC!U17+[12]OXFAM!U17+[12]IFRC!U17+'[12]V&amp;F RC'!U17+'[12]Samaritans Purse'!U17+'[12]Save the Children'!U17+[12]UNICEF!U17+[12]WVI!U17+[12]SA!U17+[12]DGMWR!U17</f>
        <v>0</v>
      </c>
      <c r="V17" s="770">
        <f>'[12]Act For Peace'!V17+[12]ADRA!V17+[12]CARE!V17+[12]IMC!V17+[12]OXFAM!V17+[12]IFRC!V17+'[12]V&amp;F RC'!V17+'[12]Samaritans Purse'!V17+'[12]Save the Children'!V17+[12]UNICEF!V17+[12]WVI!V17+[12]SA!V17+[12]DGMWR!V17</f>
        <v>0</v>
      </c>
      <c r="W17" s="1004">
        <f t="shared" si="6"/>
        <v>146</v>
      </c>
      <c r="X17" s="1005">
        <f t="shared" si="7"/>
        <v>146</v>
      </c>
      <c r="Y17" s="770">
        <f>'[12]Act For Peace'!Y17+[12]ADRA!Y17+[12]CARE!Y17+[12]IMC!Y17+[12]OXFAM!Y17+[12]IFRC!Y17+'[12]V&amp;F RC'!Y17+'[12]Samaritans Purse'!Y17+'[12]Save the Children'!Y17+[12]UNICEF!Y17+[12]WVI!Y17+[12]SA!Y17+[12]DGMWR!Y17</f>
        <v>0</v>
      </c>
      <c r="Z17" s="770">
        <f>'[12]Act For Peace'!Z17+[12]ADRA!Z17+[12]CARE!Z17+[12]IMC!Z17+[12]OXFAM!Z17+[12]IFRC!Z17+'[12]V&amp;F RC'!Z17+'[12]Samaritans Purse'!Z17+'[12]Save the Children'!Z17+[12]UNICEF!Z17+[12]WVI!Z17+[12]SA!Z17+[12]DGMWR!Z17</f>
        <v>0</v>
      </c>
      <c r="AA17" s="770">
        <f>'[12]Act For Peace'!AA17+[12]ADRA!AA17+[12]CARE!AA17+[12]IMC!AA17+[12]OXFAM!AA17+[12]IFRC!AA17+'[12]V&amp;F RC'!AA17+'[12]Samaritans Purse'!AA17+'[12]Save the Children'!AA17+[12]UNICEF!AA17+[12]WVI!AA17+[12]SA!AA17+[12]DGMWR!AA17</f>
        <v>146</v>
      </c>
      <c r="AB17" s="1004">
        <f t="shared" si="1"/>
        <v>0</v>
      </c>
      <c r="AC17" s="1003">
        <f t="shared" si="8"/>
        <v>146</v>
      </c>
      <c r="AD17" s="770">
        <f>'[12]Act For Peace'!AD17+[12]ADRA!AD17+[12]CARE!AD17+[12]IMC!AD17+[12]OXFAM!AD17+[12]IFRC!AD17+'[12]V&amp;F RC'!AD17+'[12]Samaritans Purse'!AD17+'[12]Save the Children'!AD17+[12]UNICEF!AD17+[12]WVI!AD17+[12]SA!AD17+[12]DGMWR!AD17</f>
        <v>0</v>
      </c>
      <c r="AE17" s="770">
        <f>'[12]Act For Peace'!AE17+[12]ADRA!AE17+[12]CARE!AE17+[12]IMC!AE17+[12]OXFAM!AE17+[12]IFRC!AE17+'[12]V&amp;F RC'!AE17+'[12]Samaritans Purse'!AE17+'[12]Save the Children'!AE17+[12]UNICEF!AE17+[12]WVI!AE17+[12]SA!AE17+[12]DGMWR!AE17</f>
        <v>0</v>
      </c>
      <c r="AF17" s="770">
        <f>'[12]Act For Peace'!AF17+[12]ADRA!AF17+[12]CARE!AF17+[12]IMC!AF17+[12]OXFAM!AF17+[12]IFRC!AF17+'[12]V&amp;F RC'!AF17+'[12]Samaritans Purse'!AF17+'[12]Save the Children'!AF17+[12]UNICEF!AF17+[12]WVI!AF17+[12]SA!AF17+[12]DGMWR!AF17</f>
        <v>146</v>
      </c>
      <c r="AG17" s="1004">
        <f t="shared" si="9"/>
        <v>0</v>
      </c>
      <c r="AH17" s="1005">
        <f t="shared" si="2"/>
        <v>146</v>
      </c>
      <c r="AI17" s="770">
        <f>'[12]Act For Peace'!AI17+[12]ADRA!AI17+[12]CARE!AI17+[12]IMC!AI17+[12]OXFAM!AI17+[12]IFRC!AI17+'[12]V&amp;F RC'!AI17+'[12]Samaritans Purse'!AI17+'[12]Save the Children'!AI17+[12]UNICEF!AI17+[12]WVI!AI17+[12]SA!AI17+[12]DGMWR!AI17</f>
        <v>0</v>
      </c>
      <c r="AJ17" s="770">
        <f>'[12]Act For Peace'!AJ17+[12]ADRA!AJ17+[12]CARE!AJ17+[12]IMC!AJ17+[12]OXFAM!AJ17+[12]IFRC!AJ17+'[12]V&amp;F RC'!AJ17+'[12]Samaritans Purse'!AJ17+'[12]Save the Children'!AJ17+[12]UNICEF!AJ17+[12]WVI!AJ17+[12]SA!AJ17+[12]DGMWR!AJ17</f>
        <v>0</v>
      </c>
      <c r="AK17" s="770">
        <f>'[12]Act For Peace'!AK17+[12]ADRA!AK17+[12]CARE!AK17+[12]IMC!AK17+[12]OXFAM!AK17+[12]IFRC!AK17+'[12]V&amp;F RC'!AK17+'[12]Samaritans Purse'!AK17+'[12]Save the Children'!AK17+[12]UNICEF!AK17+[12]WVI!AK17+[12]SA!AK17+[12]DGMWR!AK17</f>
        <v>0</v>
      </c>
      <c r="AL17" s="1004">
        <f t="shared" si="10"/>
        <v>146</v>
      </c>
      <c r="AM17" s="1003">
        <f t="shared" si="11"/>
        <v>146</v>
      </c>
      <c r="AN17" s="770">
        <f>'[12]Act For Peace'!AN17+[12]ADRA!AN17+[12]CARE!AN17+[12]IMC!AN17+[12]OXFAM!AN17+[12]IFRC!AN17+'[12]V&amp;F RC'!AN17+'[12]Samaritans Purse'!AN17+'[12]Save the Children'!AN17+[12]UNICEF!AN17+[12]WVI!AN17+[12]SA!AN17+[12]DGMWR!AN17</f>
        <v>0</v>
      </c>
      <c r="AO17" s="770">
        <f>'[12]Act For Peace'!AO17+[12]ADRA!AO17+[12]CARE!AO17+[12]IMC!AO17+[12]OXFAM!AO17+[12]IFRC!AO17+'[12]V&amp;F RC'!AO17+'[12]Samaritans Purse'!AO17+'[12]Save the Children'!AO17+[12]UNICEF!AO17+[12]WVI!AO17+[12]SA!AO17+[12]DGMWR!AO17</f>
        <v>0</v>
      </c>
      <c r="AP17" s="770">
        <f>'[12]Act For Peace'!AP17+[12]ADRA!AP17+[12]CARE!AP17+[12]IMC!AP17+[12]OXFAM!AP17+[12]IFRC!AP17+'[12]V&amp;F RC'!AP17+'[12]Samaritans Purse'!AP17+'[12]Save the Children'!AP17+[12]UNICEF!AP17+[12]WVI!AP17+[12]SA!AP17+[12]DGMWR!AP17</f>
        <v>146</v>
      </c>
      <c r="AQ17" s="1004">
        <f t="shared" si="12"/>
        <v>0</v>
      </c>
    </row>
    <row r="18" spans="1:47" s="1011" customFormat="1">
      <c r="A18" s="789">
        <v>1</v>
      </c>
      <c r="B18" s="784">
        <v>11</v>
      </c>
      <c r="C18" s="785" t="s">
        <v>188</v>
      </c>
      <c r="D18" s="790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517">
        <f t="shared" si="3"/>
        <v>275</v>
      </c>
      <c r="L18" s="517"/>
      <c r="M18" s="519"/>
      <c r="N18" s="1008">
        <v>5.52</v>
      </c>
      <c r="O18" s="519">
        <v>1</v>
      </c>
      <c r="P18" s="519">
        <v>0</v>
      </c>
      <c r="Q18" s="520">
        <f t="shared" si="4"/>
        <v>55</v>
      </c>
      <c r="R18" s="1009">
        <f t="shared" si="5"/>
        <v>0</v>
      </c>
      <c r="S18" s="1010">
        <f t="shared" si="0"/>
        <v>55</v>
      </c>
      <c r="T18" s="770">
        <f>'[12]Act For Peace'!T18+[12]ADRA!T18+[12]CARE!T18+[12]IMC!T18+[12]OXFAM!T18+[12]IFRC!T18+'[12]V&amp;F RC'!T18+'[12]Samaritans Purse'!T18+'[12]Save the Children'!T18+[12]UNICEF!T18+[12]WVI!T18+[12]SA!T18+[12]DGMWR!T18</f>
        <v>0</v>
      </c>
      <c r="U18" s="770">
        <f>'[12]Act For Peace'!U18+[12]ADRA!U18+[12]CARE!U18+[12]IMC!U18+[12]OXFAM!U18+[12]IFRC!U18+'[12]V&amp;F RC'!U18+'[12]Samaritans Purse'!U18+'[12]Save the Children'!U18+[12]UNICEF!U18+[12]WVI!U18+[12]SA!U18+[12]DGMWR!U18</f>
        <v>55</v>
      </c>
      <c r="V18" s="770">
        <f>'[12]Act For Peace'!V18+[12]ADRA!V18+[12]CARE!V18+[12]IMC!V18+[12]OXFAM!V18+[12]IFRC!V18+'[12]V&amp;F RC'!V18+'[12]Samaritans Purse'!V18+'[12]Save the Children'!V18+[12]UNICEF!V18+[12]WVI!V18+[12]SA!V18+[12]DGMWR!V18</f>
        <v>0</v>
      </c>
      <c r="W18" s="1004">
        <f t="shared" si="6"/>
        <v>0</v>
      </c>
      <c r="X18" s="1005">
        <f t="shared" si="7"/>
        <v>55</v>
      </c>
      <c r="Y18" s="770">
        <f>'[12]Act For Peace'!Y18+[12]ADRA!Y18+[12]CARE!Y18+[12]IMC!Y18+[12]OXFAM!Y18+[12]IFRC!Y18+'[12]V&amp;F RC'!Y18+'[12]Samaritans Purse'!Y18+'[12]Save the Children'!Y18+[12]UNICEF!Y18+[12]WVI!Y18+[12]SA!Y18+[12]DGMWR!Y18</f>
        <v>0</v>
      </c>
      <c r="Z18" s="770">
        <f>'[12]Act For Peace'!Z18+[12]ADRA!Z18+[12]CARE!Z18+[12]IMC!Z18+[12]OXFAM!Z18+[12]IFRC!Z18+'[12]V&amp;F RC'!Z18+'[12]Samaritans Purse'!Z18+'[12]Save the Children'!Z18+[12]UNICEF!Z18+[12]WVI!Z18+[12]SA!Z18+[12]DGMWR!Z18</f>
        <v>0</v>
      </c>
      <c r="AA18" s="770">
        <f>'[12]Act For Peace'!AA18+[12]ADRA!AA18+[12]CARE!AA18+[12]IMC!AA18+[12]OXFAM!AA18+[12]IFRC!AA18+'[12]V&amp;F RC'!AA18+'[12]Samaritans Purse'!AA18+'[12]Save the Children'!AA18+[12]UNICEF!AA18+[12]WVI!AA18+[12]SA!AA18+[12]DGMWR!AA18</f>
        <v>55</v>
      </c>
      <c r="AB18" s="1004">
        <f t="shared" si="1"/>
        <v>0</v>
      </c>
      <c r="AC18" s="1003">
        <f t="shared" si="8"/>
        <v>55</v>
      </c>
      <c r="AD18" s="770">
        <f>'[12]Act For Peace'!AD18+[12]ADRA!AD18+[12]CARE!AD18+[12]IMC!AD18+[12]OXFAM!AD18+[12]IFRC!AD18+'[12]V&amp;F RC'!AD18+'[12]Samaritans Purse'!AD18+'[12]Save the Children'!AD18+[12]UNICEF!AD18+[12]WVI!AD18+[12]SA!AD18+[12]DGMWR!AD18</f>
        <v>0</v>
      </c>
      <c r="AE18" s="770">
        <f>'[12]Act For Peace'!AE18+[12]ADRA!AE18+[12]CARE!AE18+[12]IMC!AE18+[12]OXFAM!AE18+[12]IFRC!AE18+'[12]V&amp;F RC'!AE18+'[12]Samaritans Purse'!AE18+'[12]Save the Children'!AE18+[12]UNICEF!AE18+[12]WVI!AE18+[12]SA!AE18+[12]DGMWR!AE18</f>
        <v>135</v>
      </c>
      <c r="AF18" s="770">
        <f>'[12]Act For Peace'!AF18+[12]ADRA!AF18+[12]CARE!AF18+[12]IMC!AF18+[12]OXFAM!AF18+[12]IFRC!AF18+'[12]V&amp;F RC'!AF18+'[12]Samaritans Purse'!AF18+'[12]Save the Children'!AF18+[12]UNICEF!AF18+[12]WVI!AF18+[12]SA!AF18+[12]DGMWR!AF18</f>
        <v>55</v>
      </c>
      <c r="AG18" s="1004">
        <f t="shared" si="9"/>
        <v>-135</v>
      </c>
      <c r="AH18" s="1005">
        <f t="shared" si="2"/>
        <v>55</v>
      </c>
      <c r="AI18" s="770">
        <f>'[12]Act For Peace'!AI18+[12]ADRA!AI18+[12]CARE!AI18+[12]IMC!AI18+[12]OXFAM!AI18+[12]IFRC!AI18+'[12]V&amp;F RC'!AI18+'[12]Samaritans Purse'!AI18+'[12]Save the Children'!AI18+[12]UNICEF!AI18+[12]WVI!AI18+[12]SA!AI18+[12]DGMWR!AI18</f>
        <v>0</v>
      </c>
      <c r="AJ18" s="770">
        <f>'[12]Act For Peace'!AJ18+[12]ADRA!AJ18+[12]CARE!AJ18+[12]IMC!AJ18+[12]OXFAM!AJ18+[12]IFRC!AJ18+'[12]V&amp;F RC'!AJ18+'[12]Samaritans Purse'!AJ18+'[12]Save the Children'!AJ18+[12]UNICEF!AJ18+[12]WVI!AJ18+[12]SA!AJ18+[12]DGMWR!AJ18</f>
        <v>0</v>
      </c>
      <c r="AK18" s="770">
        <f>'[12]Act For Peace'!AK18+[12]ADRA!AK18+[12]CARE!AK18+[12]IMC!AK18+[12]OXFAM!AK18+[12]IFRC!AK18+'[12]V&amp;F RC'!AK18+'[12]Samaritans Purse'!AK18+'[12]Save the Children'!AK18+[12]UNICEF!AK18+[12]WVI!AK18+[12]SA!AK18+[12]DGMWR!AK18</f>
        <v>0</v>
      </c>
      <c r="AL18" s="1004">
        <f t="shared" si="10"/>
        <v>55</v>
      </c>
      <c r="AM18" s="1003">
        <f t="shared" si="11"/>
        <v>55</v>
      </c>
      <c r="AN18" s="770">
        <f>'[12]Act For Peace'!AN18+[12]ADRA!AN18+[12]CARE!AN18+[12]IMC!AN18+[12]OXFAM!AN18+[12]IFRC!AN18+'[12]V&amp;F RC'!AN18+'[12]Samaritans Purse'!AN18+'[12]Save the Children'!AN18+[12]UNICEF!AN18+[12]WVI!AN18+[12]SA!AN18+[12]DGMWR!AN18</f>
        <v>0</v>
      </c>
      <c r="AO18" s="770">
        <f>'[12]Act For Peace'!AO18+[12]ADRA!AO18+[12]CARE!AO18+[12]IMC!AO18+[12]OXFAM!AO18+[12]IFRC!AO18+'[12]V&amp;F RC'!AO18+'[12]Samaritans Purse'!AO18+'[12]Save the Children'!AO18+[12]UNICEF!AO18+[12]WVI!AO18+[12]SA!AO18+[12]DGMWR!AO18</f>
        <v>0</v>
      </c>
      <c r="AP18" s="770">
        <f>'[12]Act For Peace'!AP18+[12]ADRA!AP18+[12]CARE!AP18+[12]IMC!AP18+[12]OXFAM!AP18+[12]IFRC!AP18+'[12]V&amp;F RC'!AP18+'[12]Samaritans Purse'!AP18+'[12]Save the Children'!AP18+[12]UNICEF!AP18+[12]WVI!AP18+[12]SA!AP18+[12]DGMWR!AP18</f>
        <v>55</v>
      </c>
      <c r="AQ18" s="1004">
        <f t="shared" si="12"/>
        <v>0</v>
      </c>
    </row>
    <row r="19" spans="1:47" s="1011" customFormat="1">
      <c r="A19" s="783">
        <v>2</v>
      </c>
      <c r="B19" s="784">
        <v>12</v>
      </c>
      <c r="C19" s="785" t="s">
        <v>188</v>
      </c>
      <c r="D19" s="790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517">
        <f t="shared" si="3"/>
        <v>1495</v>
      </c>
      <c r="L19" s="517"/>
      <c r="M19" s="519"/>
      <c r="N19" s="1008">
        <v>4.7699999999999996</v>
      </c>
      <c r="O19" s="519">
        <v>1</v>
      </c>
      <c r="P19" s="519">
        <v>0.25</v>
      </c>
      <c r="Q19" s="520">
        <f t="shared" si="4"/>
        <v>299</v>
      </c>
      <c r="R19" s="1009">
        <f t="shared" si="5"/>
        <v>75</v>
      </c>
      <c r="S19" s="1010">
        <f t="shared" si="0"/>
        <v>299</v>
      </c>
      <c r="T19" s="770">
        <f>'[12]Act For Peace'!T19+[12]ADRA!T19+[12]CARE!T19+[12]IMC!T19+[12]OXFAM!T19+[12]IFRC!T19+'[12]V&amp;F RC'!T19+'[12]Samaritans Purse'!T19+'[12]Save the Children'!T19+[12]UNICEF!T19+[12]WVI!T19+[12]SA!T19+[12]DGMWR!T19</f>
        <v>0</v>
      </c>
      <c r="U19" s="770">
        <f>'[12]Act For Peace'!U19+[12]ADRA!U19+[12]CARE!U19+[12]IMC!U19+[12]OXFAM!U19+[12]IFRC!U19+'[12]V&amp;F RC'!U19+'[12]Samaritans Purse'!U19+'[12]Save the Children'!U19+[12]UNICEF!U19+[12]WVI!U19+[12]SA!U19+[12]DGMWR!U19</f>
        <v>150</v>
      </c>
      <c r="V19" s="770">
        <f>'[12]Act For Peace'!V19+[12]ADRA!V19+[12]CARE!V19+[12]IMC!V19+[12]OXFAM!V19+[12]IFRC!V19+'[12]V&amp;F RC'!V19+'[12]Samaritans Purse'!V19+'[12]Save the Children'!V19+[12]UNICEF!V19+[12]WVI!V19+[12]SA!V19+[12]DGMWR!V19</f>
        <v>0</v>
      </c>
      <c r="W19" s="1004">
        <f t="shared" si="6"/>
        <v>149</v>
      </c>
      <c r="X19" s="1005">
        <f t="shared" si="7"/>
        <v>299</v>
      </c>
      <c r="Y19" s="770">
        <f>'[12]Act For Peace'!Y19+[12]ADRA!Y19+[12]CARE!Y19+[12]IMC!Y19+[12]OXFAM!Y19+[12]IFRC!Y19+'[12]V&amp;F RC'!Y19+'[12]Samaritans Purse'!Y19+'[12]Save the Children'!Y19+[12]UNICEF!Y19+[12]WVI!Y19+[12]SA!Y19+[12]DGMWR!Y19</f>
        <v>0</v>
      </c>
      <c r="Z19" s="770">
        <f>'[12]Act For Peace'!Z19+[12]ADRA!Z19+[12]CARE!Z19+[12]IMC!Z19+[12]OXFAM!Z19+[12]IFRC!Z19+'[12]V&amp;F RC'!Z19+'[12]Samaritans Purse'!Z19+'[12]Save the Children'!Z19+[12]UNICEF!Z19+[12]WVI!Z19+[12]SA!Z19+[12]DGMWR!Z19</f>
        <v>0</v>
      </c>
      <c r="AA19" s="770">
        <f>'[12]Act For Peace'!AA19+[12]ADRA!AA19+[12]CARE!AA19+[12]IMC!AA19+[12]OXFAM!AA19+[12]IFRC!AA19+'[12]V&amp;F RC'!AA19+'[12]Samaritans Purse'!AA19+'[12]Save the Children'!AA19+[12]UNICEF!AA19+[12]WVI!AA19+[12]SA!AA19+[12]DGMWR!AA19</f>
        <v>299</v>
      </c>
      <c r="AB19" s="1004">
        <f t="shared" si="1"/>
        <v>0</v>
      </c>
      <c r="AC19" s="1003">
        <f t="shared" si="8"/>
        <v>299</v>
      </c>
      <c r="AD19" s="770">
        <f>'[12]Act For Peace'!AD19+[12]ADRA!AD19+[12]CARE!AD19+[12]IMC!AD19+[12]OXFAM!AD19+[12]IFRC!AD19+'[12]V&amp;F RC'!AD19+'[12]Samaritans Purse'!AD19+'[12]Save the Children'!AD19+[12]UNICEF!AD19+[12]WVI!AD19+[12]SA!AD19+[12]DGMWR!AD19</f>
        <v>0</v>
      </c>
      <c r="AE19" s="770">
        <f>'[12]Act For Peace'!AE19+[12]ADRA!AE19+[12]CARE!AE19+[12]IMC!AE19+[12]OXFAM!AE19+[12]IFRC!AE19+'[12]V&amp;F RC'!AE19+'[12]Samaritans Purse'!AE19+'[12]Save the Children'!AE19+[12]UNICEF!AE19+[12]WVI!AE19+[12]SA!AE19+[12]DGMWR!AE19</f>
        <v>153</v>
      </c>
      <c r="AF19" s="770">
        <f>'[12]Act For Peace'!AF19+[12]ADRA!AF19+[12]CARE!AF19+[12]IMC!AF19+[12]OXFAM!AF19+[12]IFRC!AF19+'[12]V&amp;F RC'!AF19+'[12]Samaritans Purse'!AF19+'[12]Save the Children'!AF19+[12]UNICEF!AF19+[12]WVI!AF19+[12]SA!AF19+[12]DGMWR!AF19</f>
        <v>299</v>
      </c>
      <c r="AG19" s="1004">
        <f t="shared" si="9"/>
        <v>-153</v>
      </c>
      <c r="AH19" s="1005">
        <f t="shared" si="2"/>
        <v>299</v>
      </c>
      <c r="AI19" s="770">
        <f>'[12]Act For Peace'!AI19+[12]ADRA!AI19+[12]CARE!AI19+[12]IMC!AI19+[12]OXFAM!AI19+[12]IFRC!AI19+'[12]V&amp;F RC'!AI19+'[12]Samaritans Purse'!AI19+'[12]Save the Children'!AI19+[12]UNICEF!AI19+[12]WVI!AI19+[12]SA!AI19+[12]DGMWR!AI19</f>
        <v>0</v>
      </c>
      <c r="AJ19" s="770">
        <f>'[12]Act For Peace'!AJ19+[12]ADRA!AJ19+[12]CARE!AJ19+[12]IMC!AJ19+[12]OXFAM!AJ19+[12]IFRC!AJ19+'[12]V&amp;F RC'!AJ19+'[12]Samaritans Purse'!AJ19+'[12]Save the Children'!AJ19+[12]UNICEF!AJ19+[12]WVI!AJ19+[12]SA!AJ19+[12]DGMWR!AJ19</f>
        <v>0</v>
      </c>
      <c r="AK19" s="770">
        <f>'[12]Act For Peace'!AK19+[12]ADRA!AK19+[12]CARE!AK19+[12]IMC!AK19+[12]OXFAM!AK19+[12]IFRC!AK19+'[12]V&amp;F RC'!AK19+'[12]Samaritans Purse'!AK19+'[12]Save the Children'!AK19+[12]UNICEF!AK19+[12]WVI!AK19+[12]SA!AK19+[12]DGMWR!AK19</f>
        <v>0</v>
      </c>
      <c r="AL19" s="1004">
        <f t="shared" si="10"/>
        <v>299</v>
      </c>
      <c r="AM19" s="1003">
        <f t="shared" si="11"/>
        <v>299</v>
      </c>
      <c r="AN19" s="770">
        <f>'[12]Act For Peace'!AN19+[12]ADRA!AN19+[12]CARE!AN19+[12]IMC!AN19+[12]OXFAM!AN19+[12]IFRC!AN19+'[12]V&amp;F RC'!AN19+'[12]Samaritans Purse'!AN19+'[12]Save the Children'!AN19+[12]UNICEF!AN19+[12]WVI!AN19+[12]SA!AN19+[12]DGMWR!AN19</f>
        <v>0</v>
      </c>
      <c r="AO19" s="770">
        <f>'[12]Act For Peace'!AO19+[12]ADRA!AO19+[12]CARE!AO19+[12]IMC!AO19+[12]OXFAM!AO19+[12]IFRC!AO19+'[12]V&amp;F RC'!AO19+'[12]Samaritans Purse'!AO19+'[12]Save the Children'!AO19+[12]UNICEF!AO19+[12]WVI!AO19+[12]SA!AO19+[12]DGMWR!AO19</f>
        <v>0</v>
      </c>
      <c r="AP19" s="770">
        <f>'[12]Act For Peace'!AP19+[12]ADRA!AP19+[12]CARE!AP19+[12]IMC!AP19+[12]OXFAM!AP19+[12]IFRC!AP19+'[12]V&amp;F RC'!AP19+'[12]Samaritans Purse'!AP19+'[12]Save the Children'!AP19+[12]UNICEF!AP19+[12]WVI!AP19+[12]SA!AP19+[12]DGMWR!AP19</f>
        <v>299</v>
      </c>
      <c r="AQ19" s="1004">
        <f t="shared" si="12"/>
        <v>0</v>
      </c>
    </row>
    <row r="20" spans="1:47" s="1011" customFormat="1">
      <c r="A20" s="783">
        <v>2</v>
      </c>
      <c r="B20" s="784">
        <v>13</v>
      </c>
      <c r="C20" s="785" t="s">
        <v>188</v>
      </c>
      <c r="D20" s="790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517">
        <f t="shared" si="3"/>
        <v>430</v>
      </c>
      <c r="L20" s="517"/>
      <c r="M20" s="519"/>
      <c r="N20" s="1008">
        <v>4.3600000000000003</v>
      </c>
      <c r="O20" s="519">
        <v>1</v>
      </c>
      <c r="P20" s="519">
        <v>0.25</v>
      </c>
      <c r="Q20" s="520">
        <f t="shared" si="4"/>
        <v>86</v>
      </c>
      <c r="R20" s="1009">
        <f t="shared" si="5"/>
        <v>22</v>
      </c>
      <c r="S20" s="1010">
        <f t="shared" si="0"/>
        <v>86</v>
      </c>
      <c r="T20" s="770">
        <f>'[12]Act For Peace'!T20+[12]ADRA!T20+[12]CARE!T20+[12]IMC!T20+[12]OXFAM!T20+[12]IFRC!T20+'[12]V&amp;F RC'!T20+'[12]Samaritans Purse'!T20+'[12]Save the Children'!T20+[12]UNICEF!T20+[12]WVI!T20+[12]SA!T20+[12]DGMWR!T20</f>
        <v>0</v>
      </c>
      <c r="U20" s="770">
        <f>'[12]Act For Peace'!U20+[12]ADRA!U20+[12]CARE!U20+[12]IMC!U20+[12]OXFAM!U20+[12]IFRC!U20+'[12]V&amp;F RC'!U20+'[12]Samaritans Purse'!U20+'[12]Save the Children'!U20+[12]UNICEF!U20+[12]WVI!U20+[12]SA!U20+[12]DGMWR!U20</f>
        <v>35</v>
      </c>
      <c r="V20" s="770">
        <f>'[12]Act For Peace'!V20+[12]ADRA!V20+[12]CARE!V20+[12]IMC!V20+[12]OXFAM!V20+[12]IFRC!V20+'[12]V&amp;F RC'!V20+'[12]Samaritans Purse'!V20+'[12]Save the Children'!V20+[12]UNICEF!V20+[12]WVI!V20+[12]SA!V20+[12]DGMWR!V20</f>
        <v>0</v>
      </c>
      <c r="W20" s="1004">
        <f t="shared" si="6"/>
        <v>51</v>
      </c>
      <c r="X20" s="1005">
        <f t="shared" si="7"/>
        <v>86</v>
      </c>
      <c r="Y20" s="770">
        <f>'[12]Act For Peace'!Y20+[12]ADRA!Y20+[12]CARE!Y20+[12]IMC!Y20+[12]OXFAM!Y20+[12]IFRC!Y20+'[12]V&amp;F RC'!Y20+'[12]Samaritans Purse'!Y20+'[12]Save the Children'!Y20+[12]UNICEF!Y20+[12]WVI!Y20+[12]SA!Y20+[12]DGMWR!Y20</f>
        <v>0</v>
      </c>
      <c r="Z20" s="770">
        <f>'[12]Act For Peace'!Z20+[12]ADRA!Z20+[12]CARE!Z20+[12]IMC!Z20+[12]OXFAM!Z20+[12]IFRC!Z20+'[12]V&amp;F RC'!Z20+'[12]Samaritans Purse'!Z20+'[12]Save the Children'!Z20+[12]UNICEF!Z20+[12]WVI!Z20+[12]SA!Z20+[12]DGMWR!Z20</f>
        <v>0</v>
      </c>
      <c r="AA20" s="770">
        <f>'[12]Act For Peace'!AA20+[12]ADRA!AA20+[12]CARE!AA20+[12]IMC!AA20+[12]OXFAM!AA20+[12]IFRC!AA20+'[12]V&amp;F RC'!AA20+'[12]Samaritans Purse'!AA20+'[12]Save the Children'!AA20+[12]UNICEF!AA20+[12]WVI!AA20+[12]SA!AA20+[12]DGMWR!AA20</f>
        <v>86</v>
      </c>
      <c r="AB20" s="1004">
        <f t="shared" si="1"/>
        <v>0</v>
      </c>
      <c r="AC20" s="1003">
        <f t="shared" si="8"/>
        <v>86</v>
      </c>
      <c r="AD20" s="770">
        <f>'[12]Act For Peace'!AD20+[12]ADRA!AD20+[12]CARE!AD20+[12]IMC!AD20+[12]OXFAM!AD20+[12]IFRC!AD20+'[12]V&amp;F RC'!AD20+'[12]Samaritans Purse'!AD20+'[12]Save the Children'!AD20+[12]UNICEF!AD20+[12]WVI!AD20+[12]SA!AD20+[12]DGMWR!AD20</f>
        <v>0</v>
      </c>
      <c r="AE20" s="770">
        <f>'[12]Act For Peace'!AE20+[12]ADRA!AE20+[12]CARE!AE20+[12]IMC!AE20+[12]OXFAM!AE20+[12]IFRC!AE20+'[12]V&amp;F RC'!AE20+'[12]Samaritans Purse'!AE20+'[12]Save the Children'!AE20+[12]UNICEF!AE20+[12]WVI!AE20+[12]SA!AE20+[12]DGMWR!AE20</f>
        <v>35</v>
      </c>
      <c r="AF20" s="770">
        <f>'[12]Act For Peace'!AF20+[12]ADRA!AF20+[12]CARE!AF20+[12]IMC!AF20+[12]OXFAM!AF20+[12]IFRC!AF20+'[12]V&amp;F RC'!AF20+'[12]Samaritans Purse'!AF20+'[12]Save the Children'!AF20+[12]UNICEF!AF20+[12]WVI!AF20+[12]SA!AF20+[12]DGMWR!AF20</f>
        <v>86</v>
      </c>
      <c r="AG20" s="1004">
        <f t="shared" si="9"/>
        <v>-35</v>
      </c>
      <c r="AH20" s="1005">
        <f t="shared" si="2"/>
        <v>86</v>
      </c>
      <c r="AI20" s="770">
        <f>'[12]Act For Peace'!AI20+[12]ADRA!AI20+[12]CARE!AI20+[12]IMC!AI20+[12]OXFAM!AI20+[12]IFRC!AI20+'[12]V&amp;F RC'!AI20+'[12]Samaritans Purse'!AI20+'[12]Save the Children'!AI20+[12]UNICEF!AI20+[12]WVI!AI20+[12]SA!AI20+[12]DGMWR!AI20</f>
        <v>0</v>
      </c>
      <c r="AJ20" s="770">
        <f>'[12]Act For Peace'!AJ20+[12]ADRA!AJ20+[12]CARE!AJ20+[12]IMC!AJ20+[12]OXFAM!AJ20+[12]IFRC!AJ20+'[12]V&amp;F RC'!AJ20+'[12]Samaritans Purse'!AJ20+'[12]Save the Children'!AJ20+[12]UNICEF!AJ20+[12]WVI!AJ20+[12]SA!AJ20+[12]DGMWR!AJ20</f>
        <v>0</v>
      </c>
      <c r="AK20" s="770">
        <f>'[12]Act For Peace'!AK20+[12]ADRA!AK20+[12]CARE!AK20+[12]IMC!AK20+[12]OXFAM!AK20+[12]IFRC!AK20+'[12]V&amp;F RC'!AK20+'[12]Samaritans Purse'!AK20+'[12]Save the Children'!AK20+[12]UNICEF!AK20+[12]WVI!AK20+[12]SA!AK20+[12]DGMWR!AK20</f>
        <v>0</v>
      </c>
      <c r="AL20" s="1004">
        <f t="shared" si="10"/>
        <v>86</v>
      </c>
      <c r="AM20" s="1003">
        <f t="shared" si="11"/>
        <v>86</v>
      </c>
      <c r="AN20" s="770">
        <f>'[12]Act For Peace'!AN20+[12]ADRA!AN20+[12]CARE!AN20+[12]IMC!AN20+[12]OXFAM!AN20+[12]IFRC!AN20+'[12]V&amp;F RC'!AN20+'[12]Samaritans Purse'!AN20+'[12]Save the Children'!AN20+[12]UNICEF!AN20+[12]WVI!AN20+[12]SA!AN20+[12]DGMWR!AN20</f>
        <v>0</v>
      </c>
      <c r="AO20" s="770">
        <f>'[12]Act For Peace'!AO20+[12]ADRA!AO20+[12]CARE!AO20+[12]IMC!AO20+[12]OXFAM!AO20+[12]IFRC!AO20+'[12]V&amp;F RC'!AO20+'[12]Samaritans Purse'!AO20+'[12]Save the Children'!AO20+[12]UNICEF!AO20+[12]WVI!AO20+[12]SA!AO20+[12]DGMWR!AO20</f>
        <v>0</v>
      </c>
      <c r="AP20" s="770">
        <f>'[12]Act For Peace'!AP20+[12]ADRA!AP20+[12]CARE!AP20+[12]IMC!AP20+[12]OXFAM!AP20+[12]IFRC!AP20+'[12]V&amp;F RC'!AP20+'[12]Samaritans Purse'!AP20+'[12]Save the Children'!AP20+[12]UNICEF!AP20+[12]WVI!AP20+[12]SA!AP20+[12]DGMWR!AP20</f>
        <v>86</v>
      </c>
      <c r="AQ20" s="1004">
        <f t="shared" si="12"/>
        <v>0</v>
      </c>
      <c r="AT20" s="1012"/>
      <c r="AU20" s="1012"/>
    </row>
    <row r="21" spans="1:47">
      <c r="A21" s="777">
        <v>2</v>
      </c>
      <c r="B21" s="775">
        <v>14</v>
      </c>
      <c r="C21" s="781" t="s">
        <v>188</v>
      </c>
      <c r="D21" s="790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504">
        <f t="shared" si="3"/>
        <v>775</v>
      </c>
      <c r="L21" s="504"/>
      <c r="M21" s="506"/>
      <c r="N21" s="1006">
        <v>4.42</v>
      </c>
      <c r="O21" s="506">
        <v>1</v>
      </c>
      <c r="P21" s="506">
        <v>0.25</v>
      </c>
      <c r="Q21" s="482">
        <f t="shared" si="4"/>
        <v>155</v>
      </c>
      <c r="R21" s="1002">
        <f t="shared" si="5"/>
        <v>39</v>
      </c>
      <c r="S21" s="1003">
        <f t="shared" si="0"/>
        <v>155</v>
      </c>
      <c r="T21" s="770">
        <f>'[12]Act For Peace'!T21+[12]ADRA!T21+[12]CARE!T21+[12]IMC!T21+[12]OXFAM!T21+[12]IFRC!T21+'[12]V&amp;F RC'!T21+'[12]Samaritans Purse'!T21+'[12]Save the Children'!T21+[12]UNICEF!T21+[12]WVI!T21+[12]SA!T21+[12]DGMWR!T21</f>
        <v>0</v>
      </c>
      <c r="U21" s="770">
        <f>'[12]Act For Peace'!U21+[12]ADRA!U21+[12]CARE!U21+[12]IMC!U21+[12]OXFAM!U21+[12]IFRC!U21+'[12]V&amp;F RC'!U21+'[12]Samaritans Purse'!U21+'[12]Save the Children'!U21+[12]UNICEF!U21+[12]WVI!U21+[12]SA!U21+[12]DGMWR!U21</f>
        <v>128</v>
      </c>
      <c r="V21" s="770">
        <f>'[12]Act For Peace'!V21+[12]ADRA!V21+[12]CARE!V21+[12]IMC!V21+[12]OXFAM!V21+[12]IFRC!V21+'[12]V&amp;F RC'!V21+'[12]Samaritans Purse'!V21+'[12]Save the Children'!V21+[12]UNICEF!V21+[12]WVI!V21+[12]SA!V21+[12]DGMWR!V21</f>
        <v>0</v>
      </c>
      <c r="W21" s="1004">
        <f t="shared" si="6"/>
        <v>27</v>
      </c>
      <c r="X21" s="1005">
        <f t="shared" si="7"/>
        <v>155</v>
      </c>
      <c r="Y21" s="770">
        <f>'[12]Act For Peace'!Y21+[12]ADRA!Y21+[12]CARE!Y21+[12]IMC!Y21+[12]OXFAM!Y21+[12]IFRC!Y21+'[12]V&amp;F RC'!Y21+'[12]Samaritans Purse'!Y21+'[12]Save the Children'!Y21+[12]UNICEF!Y21+[12]WVI!Y21+[12]SA!Y21+[12]DGMWR!Y21</f>
        <v>0</v>
      </c>
      <c r="Z21" s="770">
        <f>'[12]Act For Peace'!Z21+[12]ADRA!Z21+[12]CARE!Z21+[12]IMC!Z21+[12]OXFAM!Z21+[12]IFRC!Z21+'[12]V&amp;F RC'!Z21+'[12]Samaritans Purse'!Z21+'[12]Save the Children'!Z21+[12]UNICEF!Z21+[12]WVI!Z21+[12]SA!Z21+[12]DGMWR!Z21</f>
        <v>0</v>
      </c>
      <c r="AA21" s="770">
        <f>'[12]Act For Peace'!AA21+[12]ADRA!AA21+[12]CARE!AA21+[12]IMC!AA21+[12]OXFAM!AA21+[12]IFRC!AA21+'[12]V&amp;F RC'!AA21+'[12]Samaritans Purse'!AA21+'[12]Save the Children'!AA21+[12]UNICEF!AA21+[12]WVI!AA21+[12]SA!AA21+[12]DGMWR!AA21</f>
        <v>155</v>
      </c>
      <c r="AB21" s="1004">
        <f t="shared" si="1"/>
        <v>0</v>
      </c>
      <c r="AC21" s="1003">
        <f t="shared" si="8"/>
        <v>155</v>
      </c>
      <c r="AD21" s="770">
        <f>'[12]Act For Peace'!AD21+[12]ADRA!AD21+[12]CARE!AD21+[12]IMC!AD21+[12]OXFAM!AD21+[12]IFRC!AD21+'[12]V&amp;F RC'!AD21+'[12]Samaritans Purse'!AD21+'[12]Save the Children'!AD21+[12]UNICEF!AD21+[12]WVI!AD21+[12]SA!AD21+[12]DGMWR!AD21</f>
        <v>0</v>
      </c>
      <c r="AE21" s="770">
        <f>'[12]Act For Peace'!AE21+[12]ADRA!AE21+[12]CARE!AE21+[12]IMC!AE21+[12]OXFAM!AE21+[12]IFRC!AE21+'[12]V&amp;F RC'!AE21+'[12]Samaritans Purse'!AE21+'[12]Save the Children'!AE21+[12]UNICEF!AE21+[12]WVI!AE21+[12]SA!AE21+[12]DGMWR!AE21</f>
        <v>100</v>
      </c>
      <c r="AF21" s="770">
        <f>'[12]Act For Peace'!AF21+[12]ADRA!AF21+[12]CARE!AF21+[12]IMC!AF21+[12]OXFAM!AF21+[12]IFRC!AF21+'[12]V&amp;F RC'!AF21+'[12]Samaritans Purse'!AF21+'[12]Save the Children'!AF21+[12]UNICEF!AF21+[12]WVI!AF21+[12]SA!AF21+[12]DGMWR!AF21</f>
        <v>155</v>
      </c>
      <c r="AG21" s="1004">
        <f t="shared" si="9"/>
        <v>-100</v>
      </c>
      <c r="AH21" s="1005">
        <f t="shared" si="2"/>
        <v>155</v>
      </c>
      <c r="AI21" s="770">
        <f>'[12]Act For Peace'!AI21+[12]ADRA!AI21+[12]CARE!AI21+[12]IMC!AI21+[12]OXFAM!AI21+[12]IFRC!AI21+'[12]V&amp;F RC'!AI21+'[12]Samaritans Purse'!AI21+'[12]Save the Children'!AI21+[12]UNICEF!AI21+[12]WVI!AI21+[12]SA!AI21+[12]DGMWR!AI21</f>
        <v>0</v>
      </c>
      <c r="AJ21" s="770">
        <f>'[12]Act For Peace'!AJ21+[12]ADRA!AJ21+[12]CARE!AJ21+[12]IMC!AJ21+[12]OXFAM!AJ21+[12]IFRC!AJ21+'[12]V&amp;F RC'!AJ21+'[12]Samaritans Purse'!AJ21+'[12]Save the Children'!AJ21+[12]UNICEF!AJ21+[12]WVI!AJ21+[12]SA!AJ21+[12]DGMWR!AJ21</f>
        <v>0</v>
      </c>
      <c r="AK21" s="770">
        <f>'[12]Act For Peace'!AK21+[12]ADRA!AK21+[12]CARE!AK21+[12]IMC!AK21+[12]OXFAM!AK21+[12]IFRC!AK21+'[12]V&amp;F RC'!AK21+'[12]Samaritans Purse'!AK21+'[12]Save the Children'!AK21+[12]UNICEF!AK21+[12]WVI!AK21+[12]SA!AK21+[12]DGMWR!AK21</f>
        <v>0</v>
      </c>
      <c r="AL21" s="1004">
        <f t="shared" si="10"/>
        <v>155</v>
      </c>
      <c r="AM21" s="1003">
        <f t="shared" si="11"/>
        <v>155</v>
      </c>
      <c r="AN21" s="770">
        <f>'[12]Act For Peace'!AN21+[12]ADRA!AN21+[12]CARE!AN21+[12]IMC!AN21+[12]OXFAM!AN21+[12]IFRC!AN21+'[12]V&amp;F RC'!AN21+'[12]Samaritans Purse'!AN21+'[12]Save the Children'!AN21+[12]UNICEF!AN21+[12]WVI!AN21+[12]SA!AN21+[12]DGMWR!AN21</f>
        <v>0</v>
      </c>
      <c r="AO21" s="770">
        <f>'[12]Act For Peace'!AO21+[12]ADRA!AO21+[12]CARE!AO21+[12]IMC!AO21+[12]OXFAM!AO21+[12]IFRC!AO21+'[12]V&amp;F RC'!AO21+'[12]Samaritans Purse'!AO21+'[12]Save the Children'!AO21+[12]UNICEF!AO21+[12]WVI!AO21+[12]SA!AO21+[12]DGMWR!AO21</f>
        <v>0</v>
      </c>
      <c r="AP21" s="770">
        <f>'[12]Act For Peace'!AP21+[12]ADRA!AP21+[12]CARE!AP21+[12]IMC!AP21+[12]OXFAM!AP21+[12]IFRC!AP21+'[12]V&amp;F RC'!AP21+'[12]Samaritans Purse'!AP21+'[12]Save the Children'!AP21+[12]UNICEF!AP21+[12]WVI!AP21+[12]SA!AP21+[12]DGMWR!AP21</f>
        <v>155</v>
      </c>
      <c r="AQ21" s="1004">
        <f t="shared" si="12"/>
        <v>0</v>
      </c>
    </row>
    <row r="22" spans="1:47">
      <c r="A22" s="777">
        <v>2</v>
      </c>
      <c r="B22" s="775">
        <v>15</v>
      </c>
      <c r="C22" s="781" t="s">
        <v>188</v>
      </c>
      <c r="D22" s="790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504">
        <f t="shared" si="3"/>
        <v>240</v>
      </c>
      <c r="L22" s="504"/>
      <c r="M22" s="506"/>
      <c r="N22" s="1006">
        <v>5.61</v>
      </c>
      <c r="O22" s="506">
        <v>1</v>
      </c>
      <c r="P22" s="506">
        <v>0.25</v>
      </c>
      <c r="Q22" s="482">
        <f t="shared" si="4"/>
        <v>48</v>
      </c>
      <c r="R22" s="1002">
        <f t="shared" si="5"/>
        <v>12</v>
      </c>
      <c r="S22" s="1003">
        <f t="shared" si="0"/>
        <v>48</v>
      </c>
      <c r="T22" s="770">
        <f>'[12]Act For Peace'!T22+[12]ADRA!T22+[12]CARE!T22+[12]IMC!T22+[12]OXFAM!T22+[12]IFRC!T22+'[12]V&amp;F RC'!T22+'[12]Samaritans Purse'!T22+'[12]Save the Children'!T22+[12]UNICEF!T22+[12]WVI!T22+[12]SA!T22+[12]DGMWR!T22</f>
        <v>0</v>
      </c>
      <c r="U22" s="770">
        <f>'[12]Act For Peace'!U22+[12]ADRA!U22+[12]CARE!U22+[12]IMC!U22+[12]OXFAM!U22+[12]IFRC!U22+'[12]V&amp;F RC'!U22+'[12]Samaritans Purse'!U22+'[12]Save the Children'!U22+[12]UNICEF!U22+[12]WVI!U22+[12]SA!U22+[12]DGMWR!U22</f>
        <v>16</v>
      </c>
      <c r="V22" s="770">
        <f>'[12]Act For Peace'!V22+[12]ADRA!V22+[12]CARE!V22+[12]IMC!V22+[12]OXFAM!V22+[12]IFRC!V22+'[12]V&amp;F RC'!V22+'[12]Samaritans Purse'!V22+'[12]Save the Children'!V22+[12]UNICEF!V22+[12]WVI!V22+[12]SA!V22+[12]DGMWR!V22</f>
        <v>0</v>
      </c>
      <c r="W22" s="1004">
        <f t="shared" si="6"/>
        <v>32</v>
      </c>
      <c r="X22" s="1005">
        <f t="shared" si="7"/>
        <v>48</v>
      </c>
      <c r="Y22" s="770">
        <f>'[12]Act For Peace'!Y22+[12]ADRA!Y22+[12]CARE!Y22+[12]IMC!Y22+[12]OXFAM!Y22+[12]IFRC!Y22+'[12]V&amp;F RC'!Y22+'[12]Samaritans Purse'!Y22+'[12]Save the Children'!Y22+[12]UNICEF!Y22+[12]WVI!Y22+[12]SA!Y22+[12]DGMWR!Y22</f>
        <v>0</v>
      </c>
      <c r="Z22" s="770">
        <f>'[12]Act For Peace'!Z22+[12]ADRA!Z22+[12]CARE!Z22+[12]IMC!Z22+[12]OXFAM!Z22+[12]IFRC!Z22+'[12]V&amp;F RC'!Z22+'[12]Samaritans Purse'!Z22+'[12]Save the Children'!Z22+[12]UNICEF!Z22+[12]WVI!Z22+[12]SA!Z22+[12]DGMWR!Z22</f>
        <v>0</v>
      </c>
      <c r="AA22" s="770">
        <f>'[12]Act For Peace'!AA22+[12]ADRA!AA22+[12]CARE!AA22+[12]IMC!AA22+[12]OXFAM!AA22+[12]IFRC!AA22+'[12]V&amp;F RC'!AA22+'[12]Samaritans Purse'!AA22+'[12]Save the Children'!AA22+[12]UNICEF!AA22+[12]WVI!AA22+[12]SA!AA22+[12]DGMWR!AA22</f>
        <v>48</v>
      </c>
      <c r="AB22" s="1004">
        <f t="shared" si="1"/>
        <v>0</v>
      </c>
      <c r="AC22" s="1003">
        <f t="shared" si="8"/>
        <v>48</v>
      </c>
      <c r="AD22" s="770">
        <f>'[12]Act For Peace'!AD22+[12]ADRA!AD22+[12]CARE!AD22+[12]IMC!AD22+[12]OXFAM!AD22+[12]IFRC!AD22+'[12]V&amp;F RC'!AD22+'[12]Samaritans Purse'!AD22+'[12]Save the Children'!AD22+[12]UNICEF!AD22+[12]WVI!AD22+[12]SA!AD22+[12]DGMWR!AD22</f>
        <v>0</v>
      </c>
      <c r="AE22" s="770">
        <f>'[12]Act For Peace'!AE22+[12]ADRA!AE22+[12]CARE!AE22+[12]IMC!AE22+[12]OXFAM!AE22+[12]IFRC!AE22+'[12]V&amp;F RC'!AE22+'[12]Samaritans Purse'!AE22+'[12]Save the Children'!AE22+[12]UNICEF!AE22+[12]WVI!AE22+[12]SA!AE22+[12]DGMWR!AE22</f>
        <v>8</v>
      </c>
      <c r="AF22" s="770">
        <f>'[12]Act For Peace'!AF22+[12]ADRA!AF22+[12]CARE!AF22+[12]IMC!AF22+[12]OXFAM!AF22+[12]IFRC!AF22+'[12]V&amp;F RC'!AF22+'[12]Samaritans Purse'!AF22+'[12]Save the Children'!AF22+[12]UNICEF!AF22+[12]WVI!AF22+[12]SA!AF22+[12]DGMWR!AF22</f>
        <v>48</v>
      </c>
      <c r="AG22" s="1004">
        <f t="shared" si="9"/>
        <v>-8</v>
      </c>
      <c r="AH22" s="1005">
        <f t="shared" si="2"/>
        <v>48</v>
      </c>
      <c r="AI22" s="770">
        <f>'[12]Act For Peace'!AI22+[12]ADRA!AI22+[12]CARE!AI22+[12]IMC!AI22+[12]OXFAM!AI22+[12]IFRC!AI22+'[12]V&amp;F RC'!AI22+'[12]Samaritans Purse'!AI22+'[12]Save the Children'!AI22+[12]UNICEF!AI22+[12]WVI!AI22+[12]SA!AI22+[12]DGMWR!AI22</f>
        <v>0</v>
      </c>
      <c r="AJ22" s="770">
        <f>'[12]Act For Peace'!AJ22+[12]ADRA!AJ22+[12]CARE!AJ22+[12]IMC!AJ22+[12]OXFAM!AJ22+[12]IFRC!AJ22+'[12]V&amp;F RC'!AJ22+'[12]Samaritans Purse'!AJ22+'[12]Save the Children'!AJ22+[12]UNICEF!AJ22+[12]WVI!AJ22+[12]SA!AJ22+[12]DGMWR!AJ22</f>
        <v>0</v>
      </c>
      <c r="AK22" s="770">
        <f>'[12]Act For Peace'!AK22+[12]ADRA!AK22+[12]CARE!AK22+[12]IMC!AK22+[12]OXFAM!AK22+[12]IFRC!AK22+'[12]V&amp;F RC'!AK22+'[12]Samaritans Purse'!AK22+'[12]Save the Children'!AK22+[12]UNICEF!AK22+[12]WVI!AK22+[12]SA!AK22+[12]DGMWR!AK22</f>
        <v>0</v>
      </c>
      <c r="AL22" s="1004">
        <f t="shared" si="10"/>
        <v>48</v>
      </c>
      <c r="AM22" s="1003">
        <f t="shared" si="11"/>
        <v>48</v>
      </c>
      <c r="AN22" s="770">
        <f>'[12]Act For Peace'!AN22+[12]ADRA!AN22+[12]CARE!AN22+[12]IMC!AN22+[12]OXFAM!AN22+[12]IFRC!AN22+'[12]V&amp;F RC'!AN22+'[12]Samaritans Purse'!AN22+'[12]Save the Children'!AN22+[12]UNICEF!AN22+[12]WVI!AN22+[12]SA!AN22+[12]DGMWR!AN22</f>
        <v>0</v>
      </c>
      <c r="AO22" s="770">
        <f>'[12]Act For Peace'!AO22+[12]ADRA!AO22+[12]CARE!AO22+[12]IMC!AO22+[12]OXFAM!AO22+[12]IFRC!AO22+'[12]V&amp;F RC'!AO22+'[12]Samaritans Purse'!AO22+'[12]Save the Children'!AO22+[12]UNICEF!AO22+[12]WVI!AO22+[12]SA!AO22+[12]DGMWR!AO22</f>
        <v>0</v>
      </c>
      <c r="AP22" s="770">
        <f>'[12]Act For Peace'!AP22+[12]ADRA!AP22+[12]CARE!AP22+[12]IMC!AP22+[12]OXFAM!AP22+[12]IFRC!AP22+'[12]V&amp;F RC'!AP22+'[12]Samaritans Purse'!AP22+'[12]Save the Children'!AP22+[12]UNICEF!AP22+[12]WVI!AP22+[12]SA!AP22+[12]DGMWR!AP22</f>
        <v>48</v>
      </c>
      <c r="AQ22" s="1004">
        <f t="shared" si="12"/>
        <v>0</v>
      </c>
    </row>
    <row r="23" spans="1:47">
      <c r="A23" s="777">
        <v>2</v>
      </c>
      <c r="B23" s="775">
        <v>16</v>
      </c>
      <c r="C23" s="781" t="s">
        <v>188</v>
      </c>
      <c r="D23" s="790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504">
        <f t="shared" si="3"/>
        <v>415</v>
      </c>
      <c r="L23" s="504"/>
      <c r="M23" s="506"/>
      <c r="N23" s="1006">
        <v>5.3</v>
      </c>
      <c r="O23" s="506">
        <v>1</v>
      </c>
      <c r="P23" s="506">
        <v>0.25</v>
      </c>
      <c r="Q23" s="482">
        <f t="shared" si="4"/>
        <v>83</v>
      </c>
      <c r="R23" s="1002">
        <f t="shared" si="5"/>
        <v>21</v>
      </c>
      <c r="S23" s="1003">
        <f t="shared" si="0"/>
        <v>83</v>
      </c>
      <c r="T23" s="770">
        <f>'[12]Act For Peace'!T23+[12]ADRA!T23+[12]CARE!T23+[12]IMC!T23+[12]OXFAM!T23+[12]IFRC!T23+'[12]V&amp;F RC'!T23+'[12]Samaritans Purse'!T23+'[12]Save the Children'!T23+[12]UNICEF!T23+[12]WVI!T23+[12]SA!T23+[12]DGMWR!T23</f>
        <v>0</v>
      </c>
      <c r="U23" s="770">
        <f>'[12]Act For Peace'!U23+[12]ADRA!U23+[12]CARE!U23+[12]IMC!U23+[12]OXFAM!U23+[12]IFRC!U23+'[12]V&amp;F RC'!U23+'[12]Samaritans Purse'!U23+'[12]Save the Children'!U23+[12]UNICEF!U23+[12]WVI!U23+[12]SA!U23+[12]DGMWR!U23</f>
        <v>0</v>
      </c>
      <c r="V23" s="770">
        <f>'[12]Act For Peace'!V23+[12]ADRA!V23+[12]CARE!V23+[12]IMC!V23+[12]OXFAM!V23+[12]IFRC!V23+'[12]V&amp;F RC'!V23+'[12]Samaritans Purse'!V23+'[12]Save the Children'!V23+[12]UNICEF!V23+[12]WVI!V23+[12]SA!V23+[12]DGMWR!V23</f>
        <v>0</v>
      </c>
      <c r="W23" s="1004">
        <f t="shared" si="6"/>
        <v>83</v>
      </c>
      <c r="X23" s="1005">
        <f t="shared" si="7"/>
        <v>83</v>
      </c>
      <c r="Y23" s="770">
        <f>'[12]Act For Peace'!Y23+[12]ADRA!Y23+[12]CARE!Y23+[12]IMC!Y23+[12]OXFAM!Y23+[12]IFRC!Y23+'[12]V&amp;F RC'!Y23+'[12]Samaritans Purse'!Y23+'[12]Save the Children'!Y23+[12]UNICEF!Y23+[12]WVI!Y23+[12]SA!Y23+[12]DGMWR!Y23</f>
        <v>0</v>
      </c>
      <c r="Z23" s="770">
        <f>'[12]Act For Peace'!Z23+[12]ADRA!Z23+[12]CARE!Z23+[12]IMC!Z23+[12]OXFAM!Z23+[12]IFRC!Z23+'[12]V&amp;F RC'!Z23+'[12]Samaritans Purse'!Z23+'[12]Save the Children'!Z23+[12]UNICEF!Z23+[12]WVI!Z23+[12]SA!Z23+[12]DGMWR!Z23</f>
        <v>0</v>
      </c>
      <c r="AA23" s="770">
        <f>'[12]Act For Peace'!AA23+[12]ADRA!AA23+[12]CARE!AA23+[12]IMC!AA23+[12]OXFAM!AA23+[12]IFRC!AA23+'[12]V&amp;F RC'!AA23+'[12]Samaritans Purse'!AA23+'[12]Save the Children'!AA23+[12]UNICEF!AA23+[12]WVI!AA23+[12]SA!AA23+[12]DGMWR!AA23</f>
        <v>83</v>
      </c>
      <c r="AB23" s="1004">
        <f t="shared" si="1"/>
        <v>0</v>
      </c>
      <c r="AC23" s="1003">
        <f t="shared" si="8"/>
        <v>83</v>
      </c>
      <c r="AD23" s="770">
        <f>'[12]Act For Peace'!AD23+[12]ADRA!AD23+[12]CARE!AD23+[12]IMC!AD23+[12]OXFAM!AD23+[12]IFRC!AD23+'[12]V&amp;F RC'!AD23+'[12]Samaritans Purse'!AD23+'[12]Save the Children'!AD23+[12]UNICEF!AD23+[12]WVI!AD23+[12]SA!AD23+[12]DGMWR!AD23</f>
        <v>0</v>
      </c>
      <c r="AE23" s="770">
        <f>'[12]Act For Peace'!AE23+[12]ADRA!AE23+[12]CARE!AE23+[12]IMC!AE23+[12]OXFAM!AE23+[12]IFRC!AE23+'[12]V&amp;F RC'!AE23+'[12]Samaritans Purse'!AE23+'[12]Save the Children'!AE23+[12]UNICEF!AE23+[12]WVI!AE23+[12]SA!AE23+[12]DGMWR!AE23</f>
        <v>0</v>
      </c>
      <c r="AF23" s="770">
        <f>'[12]Act For Peace'!AF23+[12]ADRA!AF23+[12]CARE!AF23+[12]IMC!AF23+[12]OXFAM!AF23+[12]IFRC!AF23+'[12]V&amp;F RC'!AF23+'[12]Samaritans Purse'!AF23+'[12]Save the Children'!AF23+[12]UNICEF!AF23+[12]WVI!AF23+[12]SA!AF23+[12]DGMWR!AF23</f>
        <v>83</v>
      </c>
      <c r="AG23" s="1004">
        <f t="shared" si="9"/>
        <v>0</v>
      </c>
      <c r="AH23" s="1005">
        <f t="shared" si="2"/>
        <v>83</v>
      </c>
      <c r="AI23" s="770">
        <f>'[12]Act For Peace'!AI23+[12]ADRA!AI23+[12]CARE!AI23+[12]IMC!AI23+[12]OXFAM!AI23+[12]IFRC!AI23+'[12]V&amp;F RC'!AI23+'[12]Samaritans Purse'!AI23+'[12]Save the Children'!AI23+[12]UNICEF!AI23+[12]WVI!AI23+[12]SA!AI23+[12]DGMWR!AI23</f>
        <v>0</v>
      </c>
      <c r="AJ23" s="770">
        <f>'[12]Act For Peace'!AJ23+[12]ADRA!AJ23+[12]CARE!AJ23+[12]IMC!AJ23+[12]OXFAM!AJ23+[12]IFRC!AJ23+'[12]V&amp;F RC'!AJ23+'[12]Samaritans Purse'!AJ23+'[12]Save the Children'!AJ23+[12]UNICEF!AJ23+[12]WVI!AJ23+[12]SA!AJ23+[12]DGMWR!AJ23</f>
        <v>0</v>
      </c>
      <c r="AK23" s="770">
        <f>'[12]Act For Peace'!AK23+[12]ADRA!AK23+[12]CARE!AK23+[12]IMC!AK23+[12]OXFAM!AK23+[12]IFRC!AK23+'[12]V&amp;F RC'!AK23+'[12]Samaritans Purse'!AK23+'[12]Save the Children'!AK23+[12]UNICEF!AK23+[12]WVI!AK23+[12]SA!AK23+[12]DGMWR!AK23</f>
        <v>0</v>
      </c>
      <c r="AL23" s="1004">
        <f t="shared" si="10"/>
        <v>83</v>
      </c>
      <c r="AM23" s="1003">
        <f t="shared" si="11"/>
        <v>83</v>
      </c>
      <c r="AN23" s="770">
        <f>'[12]Act For Peace'!AN23+[12]ADRA!AN23+[12]CARE!AN23+[12]IMC!AN23+[12]OXFAM!AN23+[12]IFRC!AN23+'[12]V&amp;F RC'!AN23+'[12]Samaritans Purse'!AN23+'[12]Save the Children'!AN23+[12]UNICEF!AN23+[12]WVI!AN23+[12]SA!AN23+[12]DGMWR!AN23</f>
        <v>0</v>
      </c>
      <c r="AO23" s="770">
        <f>'[12]Act For Peace'!AO23+[12]ADRA!AO23+[12]CARE!AO23+[12]IMC!AO23+[12]OXFAM!AO23+[12]IFRC!AO23+'[12]V&amp;F RC'!AO23+'[12]Samaritans Purse'!AO23+'[12]Save the Children'!AO23+[12]UNICEF!AO23+[12]WVI!AO23+[12]SA!AO23+[12]DGMWR!AO23</f>
        <v>0</v>
      </c>
      <c r="AP23" s="770">
        <f>'[12]Act For Peace'!AP23+[12]ADRA!AP23+[12]CARE!AP23+[12]IMC!AP23+[12]OXFAM!AP23+[12]IFRC!AP23+'[12]V&amp;F RC'!AP23+'[12]Samaritans Purse'!AP23+'[12]Save the Children'!AP23+[12]UNICEF!AP23+[12]WVI!AP23+[12]SA!AP23+[12]DGMWR!AP23</f>
        <v>83</v>
      </c>
      <c r="AQ23" s="1004">
        <f t="shared" si="12"/>
        <v>0</v>
      </c>
    </row>
    <row r="24" spans="1:47">
      <c r="A24" s="782">
        <v>1</v>
      </c>
      <c r="B24" s="775">
        <v>17</v>
      </c>
      <c r="C24" s="781" t="s">
        <v>188</v>
      </c>
      <c r="D24" s="779" t="s">
        <v>238</v>
      </c>
      <c r="E24" s="504"/>
      <c r="F24" s="504"/>
      <c r="G24" s="504"/>
      <c r="H24" s="505"/>
      <c r="I24" s="504"/>
      <c r="J24" s="504">
        <v>31</v>
      </c>
      <c r="K24" s="504">
        <f t="shared" si="3"/>
        <v>155</v>
      </c>
      <c r="L24" s="504"/>
      <c r="M24" s="506"/>
      <c r="N24" s="1006"/>
      <c r="O24" s="506">
        <v>1</v>
      </c>
      <c r="P24" s="506">
        <v>0</v>
      </c>
      <c r="Q24" s="482">
        <f t="shared" si="4"/>
        <v>31</v>
      </c>
      <c r="R24" s="1002">
        <f t="shared" si="5"/>
        <v>0</v>
      </c>
      <c r="S24" s="1003">
        <f t="shared" si="0"/>
        <v>31</v>
      </c>
      <c r="T24" s="770">
        <f>'[12]Act For Peace'!T24+[12]ADRA!T24+[12]CARE!T24+[12]IMC!T24+[12]OXFAM!T24+[12]IFRC!T24+'[12]V&amp;F RC'!T24+'[12]Samaritans Purse'!T24+'[12]Save the Children'!T24+[12]UNICEF!T24+[12]WVI!T24+[12]SA!T24+[12]DGMWR!T24</f>
        <v>0</v>
      </c>
      <c r="U24" s="770">
        <f>'[12]Act For Peace'!U24+[12]ADRA!U24+[12]CARE!U24+[12]IMC!U24+[12]OXFAM!U24+[12]IFRC!U24+'[12]V&amp;F RC'!U24+'[12]Samaritans Purse'!U24+'[12]Save the Children'!U24+[12]UNICEF!U24+[12]WVI!U24+[12]SA!U24+[12]DGMWR!U24</f>
        <v>61</v>
      </c>
      <c r="V24" s="770">
        <f>'[12]Act For Peace'!V24+[12]ADRA!V24+[12]CARE!V24+[12]IMC!V24+[12]OXFAM!V24+[12]IFRC!V24+'[12]V&amp;F RC'!V24+'[12]Samaritans Purse'!V24+'[12]Save the Children'!V24+[12]UNICEF!V24+[12]WVI!V24+[12]SA!V24+[12]DGMWR!V24</f>
        <v>0</v>
      </c>
      <c r="W24" s="1004">
        <f t="shared" si="6"/>
        <v>-30</v>
      </c>
      <c r="X24" s="1005">
        <f t="shared" si="7"/>
        <v>31</v>
      </c>
      <c r="Y24" s="770">
        <f>'[12]Act For Peace'!Y24+[12]ADRA!Y24+[12]CARE!Y24+[12]IMC!Y24+[12]OXFAM!Y24+[12]IFRC!Y24+'[12]V&amp;F RC'!Y24+'[12]Samaritans Purse'!Y24+'[12]Save the Children'!Y24+[12]UNICEF!Y24+[12]WVI!Y24+[12]SA!Y24+[12]DGMWR!Y24</f>
        <v>0</v>
      </c>
      <c r="Z24" s="770">
        <f>'[12]Act For Peace'!Z24+[12]ADRA!Z24+[12]CARE!Z24+[12]IMC!Z24+[12]OXFAM!Z24+[12]IFRC!Z24+'[12]V&amp;F RC'!Z24+'[12]Samaritans Purse'!Z24+'[12]Save the Children'!Z24+[12]UNICEF!Z24+[12]WVI!Z24+[12]SA!Z24+[12]DGMWR!Z24</f>
        <v>0</v>
      </c>
      <c r="AA24" s="770">
        <f>'[12]Act For Peace'!AA24+[12]ADRA!AA24+[12]CARE!AA24+[12]IMC!AA24+[12]OXFAM!AA24+[12]IFRC!AA24+'[12]V&amp;F RC'!AA24+'[12]Samaritans Purse'!AA24+'[12]Save the Children'!AA24+[12]UNICEF!AA24+[12]WVI!AA24+[12]SA!AA24+[12]DGMWR!AA24</f>
        <v>0</v>
      </c>
      <c r="AB24" s="1004">
        <f t="shared" si="1"/>
        <v>31</v>
      </c>
      <c r="AC24" s="1003">
        <f t="shared" si="8"/>
        <v>31</v>
      </c>
      <c r="AD24" s="770">
        <f>'[12]Act For Peace'!AD24+[12]ADRA!AD24+[12]CARE!AD24+[12]IMC!AD24+[12]OXFAM!AD24+[12]IFRC!AD24+'[12]V&amp;F RC'!AD24+'[12]Samaritans Purse'!AD24+'[12]Save the Children'!AD24+[12]UNICEF!AD24+[12]WVI!AD24+[12]SA!AD24+[12]DGMWR!AD24</f>
        <v>0</v>
      </c>
      <c r="AE24" s="770">
        <f>'[12]Act For Peace'!AE24+[12]ADRA!AE24+[12]CARE!AE24+[12]IMC!AE24+[12]OXFAM!AE24+[12]IFRC!AE24+'[12]V&amp;F RC'!AE24+'[12]Samaritans Purse'!AE24+'[12]Save the Children'!AE24+[12]UNICEF!AE24+[12]WVI!AE24+[12]SA!AE24+[12]DGMWR!AE24</f>
        <v>638</v>
      </c>
      <c r="AF24" s="770">
        <f>'[12]Act For Peace'!AF24+[12]ADRA!AF24+[12]CARE!AF24+[12]IMC!AF24+[12]OXFAM!AF24+[12]IFRC!AF24+'[12]V&amp;F RC'!AF24+'[12]Samaritans Purse'!AF24+'[12]Save the Children'!AF24+[12]UNICEF!AF24+[12]WVI!AF24+[12]SA!AF24+[12]DGMWR!AF24</f>
        <v>0</v>
      </c>
      <c r="AG24" s="1004">
        <f t="shared" si="9"/>
        <v>-607</v>
      </c>
      <c r="AH24" s="1005">
        <f t="shared" si="2"/>
        <v>31</v>
      </c>
      <c r="AI24" s="770">
        <f>'[12]Act For Peace'!AI24+[12]ADRA!AI24+[12]CARE!AI24+[12]IMC!AI24+[12]OXFAM!AI24+[12]IFRC!AI24+'[12]V&amp;F RC'!AI24+'[12]Samaritans Purse'!AI24+'[12]Save the Children'!AI24+[12]UNICEF!AI24+[12]WVI!AI24+[12]SA!AI24+[12]DGMWR!AI24</f>
        <v>0</v>
      </c>
      <c r="AJ24" s="770">
        <f>'[12]Act For Peace'!AJ24+[12]ADRA!AJ24+[12]CARE!AJ24+[12]IMC!AJ24+[12]OXFAM!AJ24+[12]IFRC!AJ24+'[12]V&amp;F RC'!AJ24+'[12]Samaritans Purse'!AJ24+'[12]Save the Children'!AJ24+[12]UNICEF!AJ24+[12]WVI!AJ24+[12]SA!AJ24+[12]DGMWR!AJ24</f>
        <v>0</v>
      </c>
      <c r="AK24" s="770">
        <f>'[12]Act For Peace'!AK24+[12]ADRA!AK24+[12]CARE!AK24+[12]IMC!AK24+[12]OXFAM!AK24+[12]IFRC!AK24+'[12]V&amp;F RC'!AK24+'[12]Samaritans Purse'!AK24+'[12]Save the Children'!AK24+[12]UNICEF!AK24+[12]WVI!AK24+[12]SA!AK24+[12]DGMWR!AK24</f>
        <v>0</v>
      </c>
      <c r="AL24" s="1004">
        <f t="shared" si="10"/>
        <v>31</v>
      </c>
      <c r="AM24" s="1003">
        <f t="shared" si="11"/>
        <v>31</v>
      </c>
      <c r="AN24" s="770">
        <f>'[12]Act For Peace'!AN24+[12]ADRA!AN24+[12]CARE!AN24+[12]IMC!AN24+[12]OXFAM!AN24+[12]IFRC!AN24+'[12]V&amp;F RC'!AN24+'[12]Samaritans Purse'!AN24+'[12]Save the Children'!AN24+[12]UNICEF!AN24+[12]WVI!AN24+[12]SA!AN24+[12]DGMWR!AN24</f>
        <v>0</v>
      </c>
      <c r="AO24" s="770">
        <f>'[12]Act For Peace'!AO24+[12]ADRA!AO24+[12]CARE!AO24+[12]IMC!AO24+[12]OXFAM!AO24+[12]IFRC!AO24+'[12]V&amp;F RC'!AO24+'[12]Samaritans Purse'!AO24+'[12]Save the Children'!AO24+[12]UNICEF!AO24+[12]WVI!AO24+[12]SA!AO24+[12]DGMWR!AO24</f>
        <v>47</v>
      </c>
      <c r="AP24" s="770">
        <f>'[12]Act For Peace'!AP24+[12]ADRA!AP24+[12]CARE!AP24+[12]IMC!AP24+[12]OXFAM!AP24+[12]IFRC!AP24+'[12]V&amp;F RC'!AP24+'[12]Samaritans Purse'!AP24+'[12]Save the Children'!AP24+[12]UNICEF!AP24+[12]WVI!AP24+[12]SA!AP24+[12]DGMWR!AP24</f>
        <v>0</v>
      </c>
      <c r="AQ24" s="1004">
        <f t="shared" si="12"/>
        <v>-16</v>
      </c>
    </row>
    <row r="25" spans="1:47">
      <c r="A25" s="782">
        <v>1</v>
      </c>
      <c r="B25" s="775">
        <v>18</v>
      </c>
      <c r="C25" s="781" t="s">
        <v>7</v>
      </c>
      <c r="D25" s="779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504">
        <f t="shared" si="3"/>
        <v>2025</v>
      </c>
      <c r="L25" s="510"/>
      <c r="M25" s="506"/>
      <c r="N25" s="1006">
        <v>5.5</v>
      </c>
      <c r="O25" s="506">
        <v>1</v>
      </c>
      <c r="P25" s="506">
        <v>0</v>
      </c>
      <c r="Q25" s="482">
        <f t="shared" si="4"/>
        <v>405</v>
      </c>
      <c r="R25" s="1002">
        <f t="shared" si="5"/>
        <v>0</v>
      </c>
      <c r="S25" s="1003">
        <f t="shared" si="0"/>
        <v>405</v>
      </c>
      <c r="T25" s="770">
        <f>'[12]Act For Peace'!T25+[12]ADRA!T25+[12]CARE!T25+[12]IMC!T25+[12]OXFAM!T25+[12]IFRC!T25+'[12]V&amp;F RC'!T25+'[12]Samaritans Purse'!T25+'[12]Save the Children'!T25+[12]UNICEF!T25+[12]WVI!T25+[12]SA!T25+[12]DGMWR!T25</f>
        <v>504</v>
      </c>
      <c r="U25" s="770">
        <f>'[12]Act For Peace'!U25+[12]ADRA!U25+[12]CARE!U25+[12]IMC!U25+[12]OXFAM!U25+[12]IFRC!U25+'[12]V&amp;F RC'!U25+'[12]Samaritans Purse'!U25+'[12]Save the Children'!U25+[12]UNICEF!U25+[12]WVI!U25+[12]SA!U25+[12]DGMWR!U25</f>
        <v>0</v>
      </c>
      <c r="V25" s="770">
        <f>'[12]Act For Peace'!V25+[12]ADRA!V25+[12]CARE!V25+[12]IMC!V25+[12]OXFAM!V25+[12]IFRC!V25+'[12]V&amp;F RC'!V25+'[12]Samaritans Purse'!V25+'[12]Save the Children'!V25+[12]UNICEF!V25+[12]WVI!V25+[12]SA!V25+[12]DGMWR!V25</f>
        <v>50</v>
      </c>
      <c r="W25" s="1004">
        <f t="shared" si="6"/>
        <v>-149</v>
      </c>
      <c r="X25" s="1005">
        <f t="shared" si="7"/>
        <v>405</v>
      </c>
      <c r="Y25" s="770">
        <f>'[12]Act For Peace'!Y25+[12]ADRA!Y25+[12]CARE!Y25+[12]IMC!Y25+[12]OXFAM!Y25+[12]IFRC!Y25+'[12]V&amp;F RC'!Y25+'[12]Samaritans Purse'!Y25+'[12]Save the Children'!Y25+[12]UNICEF!Y25+[12]WVI!Y25+[12]SA!Y25+[12]DGMWR!Y25</f>
        <v>504</v>
      </c>
      <c r="Z25" s="770">
        <f>'[12]Act For Peace'!Z25+[12]ADRA!Z25+[12]CARE!Z25+[12]IMC!Z25+[12]OXFAM!Z25+[12]IFRC!Z25+'[12]V&amp;F RC'!Z25+'[12]Samaritans Purse'!Z25+'[12]Save the Children'!Z25+[12]UNICEF!Z25+[12]WVI!Z25+[12]SA!Z25+[12]DGMWR!Z25</f>
        <v>0</v>
      </c>
      <c r="AA25" s="770">
        <f>'[12]Act For Peace'!AA25+[12]ADRA!AA25+[12]CARE!AA25+[12]IMC!AA25+[12]OXFAM!AA25+[12]IFRC!AA25+'[12]V&amp;F RC'!AA25+'[12]Samaritans Purse'!AA25+'[12]Save the Children'!AA25+[12]UNICEF!AA25+[12]WVI!AA25+[12]SA!AA25+[12]DGMWR!AA25</f>
        <v>50</v>
      </c>
      <c r="AB25" s="1004">
        <f t="shared" si="1"/>
        <v>-149</v>
      </c>
      <c r="AC25" s="1003">
        <f t="shared" si="8"/>
        <v>405</v>
      </c>
      <c r="AD25" s="770">
        <f>'[12]Act For Peace'!AD25+[12]ADRA!AD25+[12]CARE!AD25+[12]IMC!AD25+[12]OXFAM!AD25+[12]IFRC!AD25+'[12]V&amp;F RC'!AD25+'[12]Samaritans Purse'!AD25+'[12]Save the Children'!AD25+[12]UNICEF!AD25+[12]WVI!AD25+[12]SA!AD25+[12]DGMWR!AD25</f>
        <v>0</v>
      </c>
      <c r="AE25" s="770">
        <f>'[12]Act For Peace'!AE25+[12]ADRA!AE25+[12]CARE!AE25+[12]IMC!AE25+[12]OXFAM!AE25+[12]IFRC!AE25+'[12]V&amp;F RC'!AE25+'[12]Samaritans Purse'!AE25+'[12]Save the Children'!AE25+[12]UNICEF!AE25+[12]WVI!AE25+[12]SA!AE25+[12]DGMWR!AE25</f>
        <v>0</v>
      </c>
      <c r="AF25" s="770">
        <f>'[12]Act For Peace'!AF25+[12]ADRA!AF25+[12]CARE!AF25+[12]IMC!AF25+[12]OXFAM!AF25+[12]IFRC!AF25+'[12]V&amp;F RC'!AF25+'[12]Samaritans Purse'!AF25+'[12]Save the Children'!AF25+[12]UNICEF!AF25+[12]WVI!AF25+[12]SA!AF25+[12]DGMWR!AF25</f>
        <v>0</v>
      </c>
      <c r="AG25" s="1004">
        <f t="shared" si="9"/>
        <v>405</v>
      </c>
      <c r="AH25" s="1005">
        <f t="shared" si="2"/>
        <v>405</v>
      </c>
      <c r="AI25" s="770">
        <f>'[12]Act For Peace'!AI25+[12]ADRA!AI25+[12]CARE!AI25+[12]IMC!AI25+[12]OXFAM!AI25+[12]IFRC!AI25+'[12]V&amp;F RC'!AI25+'[12]Samaritans Purse'!AI25+'[12]Save the Children'!AI25+[12]UNICEF!AI25+[12]WVI!AI25+[12]SA!AI25+[12]DGMWR!AI25</f>
        <v>504</v>
      </c>
      <c r="AJ25" s="770">
        <f>'[12]Act For Peace'!AJ25+[12]ADRA!AJ25+[12]CARE!AJ25+[12]IMC!AJ25+[12]OXFAM!AJ25+[12]IFRC!AJ25+'[12]V&amp;F RC'!AJ25+'[12]Samaritans Purse'!AJ25+'[12]Save the Children'!AJ25+[12]UNICEF!AJ25+[12]WVI!AJ25+[12]SA!AJ25+[12]DGMWR!AJ25</f>
        <v>0</v>
      </c>
      <c r="AK25" s="770">
        <f>'[12]Act For Peace'!AK25+[12]ADRA!AK25+[12]CARE!AK25+[12]IMC!AK25+[12]OXFAM!AK25+[12]IFRC!AK25+'[12]V&amp;F RC'!AK25+'[12]Samaritans Purse'!AK25+'[12]Save the Children'!AK25+[12]UNICEF!AK25+[12]WVI!AK25+[12]SA!AK25+[12]DGMWR!AK25</f>
        <v>0</v>
      </c>
      <c r="AL25" s="1004">
        <f t="shared" si="10"/>
        <v>-99</v>
      </c>
      <c r="AM25" s="1003">
        <f t="shared" si="11"/>
        <v>405</v>
      </c>
      <c r="AN25" s="770">
        <f>'[12]Act For Peace'!AN25+[12]ADRA!AN25+[12]CARE!AN25+[12]IMC!AN25+[12]OXFAM!AN25+[12]IFRC!AN25+'[12]V&amp;F RC'!AN25+'[12]Samaritans Purse'!AN25+'[12]Save the Children'!AN25+[12]UNICEF!AN25+[12]WVI!AN25+[12]SA!AN25+[12]DGMWR!AN25</f>
        <v>0</v>
      </c>
      <c r="AO25" s="770">
        <f>'[12]Act For Peace'!AO25+[12]ADRA!AO25+[12]CARE!AO25+[12]IMC!AO25+[12]OXFAM!AO25+[12]IFRC!AO25+'[12]V&amp;F RC'!AO25+'[12]Samaritans Purse'!AO25+'[12]Save the Children'!AO25+[12]UNICEF!AO25+[12]WVI!AO25+[12]SA!AO25+[12]DGMWR!AO25</f>
        <v>0</v>
      </c>
      <c r="AP25" s="770">
        <f>'[12]Act For Peace'!AP25+[12]ADRA!AP25+[12]CARE!AP25+[12]IMC!AP25+[12]OXFAM!AP25+[12]IFRC!AP25+'[12]V&amp;F RC'!AP25+'[12]Samaritans Purse'!AP25+'[12]Save the Children'!AP25+[12]UNICEF!AP25+[12]WVI!AP25+[12]SA!AP25+[12]DGMWR!AP25</f>
        <v>0</v>
      </c>
      <c r="AQ25" s="1004">
        <f t="shared" si="12"/>
        <v>405</v>
      </c>
    </row>
    <row r="26" spans="1:47">
      <c r="A26" s="782">
        <v>1</v>
      </c>
      <c r="B26" s="775">
        <v>19</v>
      </c>
      <c r="C26" s="781" t="s">
        <v>7</v>
      </c>
      <c r="D26" s="779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504">
        <f t="shared" si="3"/>
        <v>27675</v>
      </c>
      <c r="L26" s="510"/>
      <c r="M26" s="506"/>
      <c r="N26" s="1006">
        <v>5.92</v>
      </c>
      <c r="O26" s="506">
        <v>1</v>
      </c>
      <c r="P26" s="506">
        <v>0</v>
      </c>
      <c r="Q26" s="482">
        <f>O26*J26</f>
        <v>5535</v>
      </c>
      <c r="R26" s="1002">
        <f t="shared" si="5"/>
        <v>0</v>
      </c>
      <c r="S26" s="1003">
        <f t="shared" si="0"/>
        <v>5535</v>
      </c>
      <c r="T26" s="770">
        <f>'[12]Act For Peace'!T26+[12]ADRA!T26+[12]CARE!T26+[12]IMC!T26+[12]OXFAM!T26+[12]IFRC!T26+'[12]V&amp;F RC'!T26+'[12]Samaritans Purse'!T26+'[12]Save the Children'!T26+[12]UNICEF!T26+[12]WVI!T26+[12]SA!T26+[12]DGMWR!T26</f>
        <v>6417</v>
      </c>
      <c r="U26" s="770">
        <f>'[12]Act For Peace'!U26+[12]ADRA!U26+[12]CARE!U26+[12]IMC!U26+[12]OXFAM!U26+[12]IFRC!U26+'[12]V&amp;F RC'!U26+'[12]Samaritans Purse'!U26+'[12]Save the Children'!U26+[12]UNICEF!U26+[12]WVI!U26+[12]SA!U26+[12]DGMWR!U26</f>
        <v>3649</v>
      </c>
      <c r="V26" s="770">
        <f>'[12]Act For Peace'!V26+[12]ADRA!V26+[12]CARE!V26+[12]IMC!V26+[12]OXFAM!V26+[12]IFRC!V26+'[12]V&amp;F RC'!V26+'[12]Samaritans Purse'!V26+'[12]Save the Children'!V26+[12]UNICEF!V26+[12]WVI!V26+[12]SA!V26+[12]DGMWR!V26</f>
        <v>4509</v>
      </c>
      <c r="W26" s="1004">
        <f t="shared" si="6"/>
        <v>-9040</v>
      </c>
      <c r="X26" s="1005">
        <f t="shared" si="7"/>
        <v>5535</v>
      </c>
      <c r="Y26" s="770">
        <f>'[12]Act For Peace'!Y26+[12]ADRA!Y26+[12]CARE!Y26+[12]IMC!Y26+[12]OXFAM!Y26+[12]IFRC!Y26+'[12]V&amp;F RC'!Y26+'[12]Samaritans Purse'!Y26+'[12]Save the Children'!Y26+[12]UNICEF!Y26+[12]WVI!Y26+[12]SA!Y26+[12]DGMWR!Y26</f>
        <v>17417</v>
      </c>
      <c r="Z26" s="770">
        <f>'[12]Act For Peace'!Z26+[12]ADRA!Z26+[12]CARE!Z26+[12]IMC!Z26+[12]OXFAM!Z26+[12]IFRC!Z26+'[12]V&amp;F RC'!Z26+'[12]Samaritans Purse'!Z26+'[12]Save the Children'!Z26+[12]UNICEF!Z26+[12]WVI!Z26+[12]SA!Z26+[12]DGMWR!Z26</f>
        <v>14489</v>
      </c>
      <c r="AA26" s="770">
        <f>'[12]Act For Peace'!AA26+[12]ADRA!AA26+[12]CARE!AA26+[12]IMC!AA26+[12]OXFAM!AA26+[12]IFRC!AA26+'[12]V&amp;F RC'!AA26+'[12]Samaritans Purse'!AA26+'[12]Save the Children'!AA26+[12]UNICEF!AA26+[12]WVI!AA26+[12]SA!AA26+[12]DGMWR!AA26</f>
        <v>6071</v>
      </c>
      <c r="AB26" s="1004">
        <f t="shared" si="1"/>
        <v>-32442</v>
      </c>
      <c r="AC26" s="1003">
        <f t="shared" si="8"/>
        <v>5535</v>
      </c>
      <c r="AD26" s="770">
        <f>'[12]Act For Peace'!AD26+[12]ADRA!AD26+[12]CARE!AD26+[12]IMC!AD26+[12]OXFAM!AD26+[12]IFRC!AD26+'[12]V&amp;F RC'!AD26+'[12]Samaritans Purse'!AD26+'[12]Save the Children'!AD26+[12]UNICEF!AD26+[12]WVI!AD26+[12]SA!AD26+[12]DGMWR!AD26</f>
        <v>4753</v>
      </c>
      <c r="AE26" s="770">
        <f>'[12]Act For Peace'!AE26+[12]ADRA!AE26+[12]CARE!AE26+[12]IMC!AE26+[12]OXFAM!AE26+[12]IFRC!AE26+'[12]V&amp;F RC'!AE26+'[12]Samaritans Purse'!AE26+'[12]Save the Children'!AE26+[12]UNICEF!AE26+[12]WVI!AE26+[12]SA!AE26+[12]DGMWR!AE26</f>
        <v>5551</v>
      </c>
      <c r="AF26" s="770">
        <f>'[12]Act For Peace'!AF26+[12]ADRA!AF26+[12]CARE!AF26+[12]IMC!AF26+[12]OXFAM!AF26+[12]IFRC!AF26+'[12]V&amp;F RC'!AF26+'[12]Samaritans Purse'!AF26+'[12]Save the Children'!AF26+[12]UNICEF!AF26+[12]WVI!AF26+[12]SA!AF26+[12]DGMWR!AF26</f>
        <v>3733</v>
      </c>
      <c r="AG26" s="1004">
        <f t="shared" si="9"/>
        <v>-8502</v>
      </c>
      <c r="AH26" s="1005">
        <f t="shared" si="2"/>
        <v>5535</v>
      </c>
      <c r="AI26" s="770">
        <f>'[12]Act For Peace'!AI26+[12]ADRA!AI26+[12]CARE!AI26+[12]IMC!AI26+[12]OXFAM!AI26+[12]IFRC!AI26+'[12]V&amp;F RC'!AI26+'[12]Samaritans Purse'!AI26+'[12]Save the Children'!AI26+[12]UNICEF!AI26+[12]WVI!AI26+[12]SA!AI26+[12]DGMWR!AI26</f>
        <v>0</v>
      </c>
      <c r="AJ26" s="770">
        <f>'[12]Act For Peace'!AJ26+[12]ADRA!AJ26+[12]CARE!AJ26+[12]IMC!AJ26+[12]OXFAM!AJ26+[12]IFRC!AJ26+'[12]V&amp;F RC'!AJ26+'[12]Samaritans Purse'!AJ26+'[12]Save the Children'!AJ26+[12]UNICEF!AJ26+[12]WVI!AJ26+[12]SA!AJ26+[12]DGMWR!AJ26</f>
        <v>0</v>
      </c>
      <c r="AK26" s="770">
        <f>'[12]Act For Peace'!AK26+[12]ADRA!AK26+[12]CARE!AK26+[12]IMC!AK26+[12]OXFAM!AK26+[12]IFRC!AK26+'[12]V&amp;F RC'!AK26+'[12]Samaritans Purse'!AK26+'[12]Save the Children'!AK26+[12]UNICEF!AK26+[12]WVI!AK26+[12]SA!AK26+[12]DGMWR!AK26</f>
        <v>100</v>
      </c>
      <c r="AL26" s="1004">
        <f t="shared" si="10"/>
        <v>5435</v>
      </c>
      <c r="AM26" s="1003">
        <f t="shared" si="11"/>
        <v>5535</v>
      </c>
      <c r="AN26" s="770">
        <f>'[12]Act For Peace'!AN26+[12]ADRA!AN26+[12]CARE!AN26+[12]IMC!AN26+[12]OXFAM!AN26+[12]IFRC!AN26+'[12]V&amp;F RC'!AN26+'[12]Samaritans Purse'!AN26+'[12]Save the Children'!AN26+[12]UNICEF!AN26+[12]WVI!AN26+[12]SA!AN26+[12]DGMWR!AN26</f>
        <v>150000</v>
      </c>
      <c r="AO26" s="770">
        <f>'[12]Act For Peace'!AO26+[12]ADRA!AO26+[12]CARE!AO26+[12]IMC!AO26+[12]OXFAM!AO26+[12]IFRC!AO26+'[12]V&amp;F RC'!AO26+'[12]Samaritans Purse'!AO26+'[12]Save the Children'!AO26+[12]UNICEF!AO26+[12]WVI!AO26+[12]SA!AO26+[12]DGMWR!AO26</f>
        <v>573</v>
      </c>
      <c r="AP26" s="770">
        <f>'[12]Act For Peace'!AP26+[12]ADRA!AP26+[12]CARE!AP26+[12]IMC!AP26+[12]OXFAM!AP26+[12]IFRC!AP26+'[12]V&amp;F RC'!AP26+'[12]Samaritans Purse'!AP26+'[12]Save the Children'!AP26+[12]UNICEF!AP26+[12]WVI!AP26+[12]SA!AP26+[12]DGMWR!AP26</f>
        <v>0</v>
      </c>
      <c r="AQ26" s="1004">
        <f t="shared" si="12"/>
        <v>-145038</v>
      </c>
    </row>
    <row r="27" spans="1:47">
      <c r="A27" s="782">
        <v>1</v>
      </c>
      <c r="B27" s="775">
        <v>20</v>
      </c>
      <c r="C27" s="781" t="s">
        <v>7</v>
      </c>
      <c r="D27" s="779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504">
        <f t="shared" si="3"/>
        <v>270</v>
      </c>
      <c r="L27" s="510"/>
      <c r="M27" s="506"/>
      <c r="N27" s="1006">
        <v>7.18</v>
      </c>
      <c r="O27" s="506">
        <v>1</v>
      </c>
      <c r="P27" s="506">
        <v>0</v>
      </c>
      <c r="Q27" s="482">
        <f t="shared" si="4"/>
        <v>54</v>
      </c>
      <c r="R27" s="1002">
        <f t="shared" si="5"/>
        <v>0</v>
      </c>
      <c r="S27" s="1003">
        <f t="shared" si="0"/>
        <v>54</v>
      </c>
      <c r="T27" s="770">
        <f>'[12]Act For Peace'!T27+[12]ADRA!T27+[12]CARE!T27+[12]IMC!T27+[12]OXFAM!T27+[12]IFRC!T27+'[12]V&amp;F RC'!T27+'[12]Samaritans Purse'!T27+'[12]Save the Children'!T27+[12]UNICEF!T27+[12]WVI!T27+[12]SA!T27+[12]DGMWR!T27</f>
        <v>0</v>
      </c>
      <c r="U27" s="770">
        <f>'[12]Act For Peace'!U27+[12]ADRA!U27+[12]CARE!U27+[12]IMC!U27+[12]OXFAM!U27+[12]IFRC!U27+'[12]V&amp;F RC'!U27+'[12]Samaritans Purse'!U27+'[12]Save the Children'!U27+[12]UNICEF!U27+[12]WVI!U27+[12]SA!U27+[12]DGMWR!U27</f>
        <v>0</v>
      </c>
      <c r="V27" s="770">
        <f>'[12]Act For Peace'!V27+[12]ADRA!V27+[12]CARE!V27+[12]IMC!V27+[12]OXFAM!V27+[12]IFRC!V27+'[12]V&amp;F RC'!V27+'[12]Samaritans Purse'!V27+'[12]Save the Children'!V27+[12]UNICEF!V27+[12]WVI!V27+[12]SA!V27+[12]DGMWR!V27</f>
        <v>54</v>
      </c>
      <c r="W27" s="1004">
        <f t="shared" si="6"/>
        <v>0</v>
      </c>
      <c r="X27" s="1005">
        <f t="shared" si="7"/>
        <v>54</v>
      </c>
      <c r="Y27" s="770">
        <f>'[12]Act For Peace'!Y27+[12]ADRA!Y27+[12]CARE!Y27+[12]IMC!Y27+[12]OXFAM!Y27+[12]IFRC!Y27+'[12]V&amp;F RC'!Y27+'[12]Samaritans Purse'!Y27+'[12]Save the Children'!Y27+[12]UNICEF!Y27+[12]WVI!Y27+[12]SA!Y27+[12]DGMWR!Y27</f>
        <v>0</v>
      </c>
      <c r="Z27" s="770">
        <f>'[12]Act For Peace'!Z27+[12]ADRA!Z27+[12]CARE!Z27+[12]IMC!Z27+[12]OXFAM!Z27+[12]IFRC!Z27+'[12]V&amp;F RC'!Z27+'[12]Samaritans Purse'!Z27+'[12]Save the Children'!Z27+[12]UNICEF!Z27+[12]WVI!Z27+[12]SA!Z27+[12]DGMWR!Z27</f>
        <v>0</v>
      </c>
      <c r="AA27" s="770">
        <f>'[12]Act For Peace'!AA27+[12]ADRA!AA27+[12]CARE!AA27+[12]IMC!AA27+[12]OXFAM!AA27+[12]IFRC!AA27+'[12]V&amp;F RC'!AA27+'[12]Samaritans Purse'!AA27+'[12]Save the Children'!AA27+[12]UNICEF!AA27+[12]WVI!AA27+[12]SA!AA27+[12]DGMWR!AA27</f>
        <v>54</v>
      </c>
      <c r="AB27" s="1004">
        <f t="shared" si="1"/>
        <v>0</v>
      </c>
      <c r="AC27" s="1003">
        <f t="shared" si="8"/>
        <v>54</v>
      </c>
      <c r="AD27" s="770">
        <f>'[12]Act For Peace'!AD27+[12]ADRA!AD27+[12]CARE!AD27+[12]IMC!AD27+[12]OXFAM!AD27+[12]IFRC!AD27+'[12]V&amp;F RC'!AD27+'[12]Samaritans Purse'!AD27+'[12]Save the Children'!AD27+[12]UNICEF!AD27+[12]WVI!AD27+[12]SA!AD27+[12]DGMWR!AD27</f>
        <v>0</v>
      </c>
      <c r="AE27" s="770">
        <f>'[12]Act For Peace'!AE27+[12]ADRA!AE27+[12]CARE!AE27+[12]IMC!AE27+[12]OXFAM!AE27+[12]IFRC!AE27+'[12]V&amp;F RC'!AE27+'[12]Samaritans Purse'!AE27+'[12]Save the Children'!AE27+[12]UNICEF!AE27+[12]WVI!AE27+[12]SA!AE27+[12]DGMWR!AE27</f>
        <v>0</v>
      </c>
      <c r="AF27" s="770">
        <f>'[12]Act For Peace'!AF27+[12]ADRA!AF27+[12]CARE!AF27+[12]IMC!AF27+[12]OXFAM!AF27+[12]IFRC!AF27+'[12]V&amp;F RC'!AF27+'[12]Samaritans Purse'!AF27+'[12]Save the Children'!AF27+[12]UNICEF!AF27+[12]WVI!AF27+[12]SA!AF27+[12]DGMWR!AF27</f>
        <v>54</v>
      </c>
      <c r="AG27" s="1004">
        <f t="shared" si="9"/>
        <v>0</v>
      </c>
      <c r="AH27" s="1005">
        <f t="shared" si="2"/>
        <v>54</v>
      </c>
      <c r="AI27" s="770">
        <f>'[12]Act For Peace'!AI27+[12]ADRA!AI27+[12]CARE!AI27+[12]IMC!AI27+[12]OXFAM!AI27+[12]IFRC!AI27+'[12]V&amp;F RC'!AI27+'[12]Samaritans Purse'!AI27+'[12]Save the Children'!AI27+[12]UNICEF!AI27+[12]WVI!AI27+[12]SA!AI27+[12]DGMWR!AI27</f>
        <v>0</v>
      </c>
      <c r="AJ27" s="770">
        <f>'[12]Act For Peace'!AJ27+[12]ADRA!AJ27+[12]CARE!AJ27+[12]IMC!AJ27+[12]OXFAM!AJ27+[12]IFRC!AJ27+'[12]V&amp;F RC'!AJ27+'[12]Samaritans Purse'!AJ27+'[12]Save the Children'!AJ27+[12]UNICEF!AJ27+[12]WVI!AJ27+[12]SA!AJ27+[12]DGMWR!AJ27</f>
        <v>0</v>
      </c>
      <c r="AK27" s="770">
        <f>'[12]Act For Peace'!AK27+[12]ADRA!AK27+[12]CARE!AK27+[12]IMC!AK27+[12]OXFAM!AK27+[12]IFRC!AK27+'[12]V&amp;F RC'!AK27+'[12]Samaritans Purse'!AK27+'[12]Save the Children'!AK27+[12]UNICEF!AK27+[12]WVI!AK27+[12]SA!AK27+[12]DGMWR!AK27</f>
        <v>54</v>
      </c>
      <c r="AL27" s="1004">
        <f t="shared" si="10"/>
        <v>0</v>
      </c>
      <c r="AM27" s="1003">
        <f t="shared" si="11"/>
        <v>54</v>
      </c>
      <c r="AN27" s="770">
        <f>'[12]Act For Peace'!AN27+[12]ADRA!AN27+[12]CARE!AN27+[12]IMC!AN27+[12]OXFAM!AN27+[12]IFRC!AN27+'[12]V&amp;F RC'!AN27+'[12]Samaritans Purse'!AN27+'[12]Save the Children'!AN27+[12]UNICEF!AN27+[12]WVI!AN27+[12]SA!AN27+[12]DGMWR!AN27</f>
        <v>0</v>
      </c>
      <c r="AO27" s="770">
        <f>'[12]Act For Peace'!AO27+[12]ADRA!AO27+[12]CARE!AO27+[12]IMC!AO27+[12]OXFAM!AO27+[12]IFRC!AO27+'[12]V&amp;F RC'!AO27+'[12]Samaritans Purse'!AO27+'[12]Save the Children'!AO27+[12]UNICEF!AO27+[12]WVI!AO27+[12]SA!AO27+[12]DGMWR!AO27</f>
        <v>0</v>
      </c>
      <c r="AP27" s="770">
        <f>'[12]Act For Peace'!AP27+[12]ADRA!AP27+[12]CARE!AP27+[12]IMC!AP27+[12]OXFAM!AP27+[12]IFRC!AP27+'[12]V&amp;F RC'!AP27+'[12]Samaritans Purse'!AP27+'[12]Save the Children'!AP27+[12]UNICEF!AP27+[12]WVI!AP27+[12]SA!AP27+[12]DGMWR!AP27</f>
        <v>0</v>
      </c>
      <c r="AQ27" s="1004">
        <f t="shared" si="12"/>
        <v>54</v>
      </c>
    </row>
    <row r="28" spans="1:47">
      <c r="A28" s="777">
        <v>2</v>
      </c>
      <c r="B28" s="775">
        <v>21</v>
      </c>
      <c r="C28" s="781" t="s">
        <v>7</v>
      </c>
      <c r="D28" s="779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504">
        <f t="shared" si="3"/>
        <v>880</v>
      </c>
      <c r="L28" s="510"/>
      <c r="M28" s="506"/>
      <c r="N28" s="1006">
        <v>5.91</v>
      </c>
      <c r="O28" s="506">
        <v>1</v>
      </c>
      <c r="P28" s="506">
        <v>0</v>
      </c>
      <c r="Q28" s="482">
        <f t="shared" si="4"/>
        <v>176</v>
      </c>
      <c r="R28" s="1002">
        <f t="shared" si="5"/>
        <v>0</v>
      </c>
      <c r="S28" s="1003">
        <f t="shared" si="0"/>
        <v>176</v>
      </c>
      <c r="T28" s="770">
        <f>'[12]Act For Peace'!T28+[12]ADRA!T28+[12]CARE!T28+[12]IMC!T28+[12]OXFAM!T28+[12]IFRC!T28+'[12]V&amp;F RC'!T28+'[12]Samaritans Purse'!T28+'[12]Save the Children'!T28+[12]UNICEF!T28+[12]WVI!T28+[12]SA!T28+[12]DGMWR!T28</f>
        <v>247</v>
      </c>
      <c r="U28" s="770">
        <f>'[12]Act For Peace'!U28+[12]ADRA!U28+[12]CARE!U28+[12]IMC!U28+[12]OXFAM!U28+[12]IFRC!U28+'[12]V&amp;F RC'!U28+'[12]Samaritans Purse'!U28+'[12]Save the Children'!U28+[12]UNICEF!U28+[12]WVI!U28+[12]SA!U28+[12]DGMWR!U28</f>
        <v>423</v>
      </c>
      <c r="V28" s="770">
        <f>'[12]Act For Peace'!V28+[12]ADRA!V28+[12]CARE!V28+[12]IMC!V28+[12]OXFAM!V28+[12]IFRC!V28+'[12]V&amp;F RC'!V28+'[12]Samaritans Purse'!V28+'[12]Save the Children'!V28+[12]UNICEF!V28+[12]WVI!V28+[12]SA!V28+[12]DGMWR!V28</f>
        <v>0</v>
      </c>
      <c r="W28" s="1004">
        <f t="shared" si="6"/>
        <v>-494</v>
      </c>
      <c r="X28" s="1005">
        <f t="shared" si="7"/>
        <v>176</v>
      </c>
      <c r="Y28" s="770">
        <f>'[12]Act For Peace'!Y28+[12]ADRA!Y28+[12]CARE!Y28+[12]IMC!Y28+[12]OXFAM!Y28+[12]IFRC!Y28+'[12]V&amp;F RC'!Y28+'[12]Samaritans Purse'!Y28+'[12]Save the Children'!Y28+[12]UNICEF!Y28+[12]WVI!Y28+[12]SA!Y28+[12]DGMWR!Y28</f>
        <v>247</v>
      </c>
      <c r="Z28" s="770">
        <f>'[12]Act For Peace'!Z28+[12]ADRA!Z28+[12]CARE!Z28+[12]IMC!Z28+[12]OXFAM!Z28+[12]IFRC!Z28+'[12]V&amp;F RC'!Z28+'[12]Samaritans Purse'!Z28+'[12]Save the Children'!Z28+[12]UNICEF!Z28+[12]WVI!Z28+[12]SA!Z28+[12]DGMWR!Z28</f>
        <v>423</v>
      </c>
      <c r="AA28" s="770">
        <f>'[12]Act For Peace'!AA28+[12]ADRA!AA28+[12]CARE!AA28+[12]IMC!AA28+[12]OXFAM!AA28+[12]IFRC!AA28+'[12]V&amp;F RC'!AA28+'[12]Samaritans Purse'!AA28+'[12]Save the Children'!AA28+[12]UNICEF!AA28+[12]WVI!AA28+[12]SA!AA28+[12]DGMWR!AA28</f>
        <v>0</v>
      </c>
      <c r="AB28" s="1004">
        <f t="shared" si="1"/>
        <v>-494</v>
      </c>
      <c r="AC28" s="1003">
        <f t="shared" si="8"/>
        <v>176</v>
      </c>
      <c r="AD28" s="770">
        <f>'[12]Act For Peace'!AD28+[12]ADRA!AD28+[12]CARE!AD28+[12]IMC!AD28+[12]OXFAM!AD28+[12]IFRC!AD28+'[12]V&amp;F RC'!AD28+'[12]Samaritans Purse'!AD28+'[12]Save the Children'!AD28+[12]UNICEF!AD28+[12]WVI!AD28+[12]SA!AD28+[12]DGMWR!AD28</f>
        <v>247</v>
      </c>
      <c r="AE28" s="770">
        <f>'[12]Act For Peace'!AE28+[12]ADRA!AE28+[12]CARE!AE28+[12]IMC!AE28+[12]OXFAM!AE28+[12]IFRC!AE28+'[12]V&amp;F RC'!AE28+'[12]Samaritans Purse'!AE28+'[12]Save the Children'!AE28+[12]UNICEF!AE28+[12]WVI!AE28+[12]SA!AE28+[12]DGMWR!AE28</f>
        <v>247</v>
      </c>
      <c r="AF28" s="770">
        <f>'[12]Act For Peace'!AF28+[12]ADRA!AF28+[12]CARE!AF28+[12]IMC!AF28+[12]OXFAM!AF28+[12]IFRC!AF28+'[12]V&amp;F RC'!AF28+'[12]Samaritans Purse'!AF28+'[12]Save the Children'!AF28+[12]UNICEF!AF28+[12]WVI!AF28+[12]SA!AF28+[12]DGMWR!AF28</f>
        <v>0</v>
      </c>
      <c r="AG28" s="1004">
        <f t="shared" si="9"/>
        <v>-318</v>
      </c>
      <c r="AH28" s="1005">
        <f t="shared" si="2"/>
        <v>176</v>
      </c>
      <c r="AI28" s="770">
        <f>'[12]Act For Peace'!AI28+[12]ADRA!AI28+[12]CARE!AI28+[12]IMC!AI28+[12]OXFAM!AI28+[12]IFRC!AI28+'[12]V&amp;F RC'!AI28+'[12]Samaritans Purse'!AI28+'[12]Save the Children'!AI28+[12]UNICEF!AI28+[12]WVI!AI28+[12]SA!AI28+[12]DGMWR!AI28</f>
        <v>0</v>
      </c>
      <c r="AJ28" s="770">
        <f>'[12]Act For Peace'!AJ28+[12]ADRA!AJ28+[12]CARE!AJ28+[12]IMC!AJ28+[12]OXFAM!AJ28+[12]IFRC!AJ28+'[12]V&amp;F RC'!AJ28+'[12]Samaritans Purse'!AJ28+'[12]Save the Children'!AJ28+[12]UNICEF!AJ28+[12]WVI!AJ28+[12]SA!AJ28+[12]DGMWR!AJ28</f>
        <v>0</v>
      </c>
      <c r="AK28" s="770">
        <f>'[12]Act For Peace'!AK28+[12]ADRA!AK28+[12]CARE!AK28+[12]IMC!AK28+[12]OXFAM!AK28+[12]IFRC!AK28+'[12]V&amp;F RC'!AK28+'[12]Samaritans Purse'!AK28+'[12]Save the Children'!AK28+[12]UNICEF!AK28+[12]WVI!AK28+[12]SA!AK28+[12]DGMWR!AK28</f>
        <v>0</v>
      </c>
      <c r="AL28" s="1004">
        <f t="shared" si="10"/>
        <v>176</v>
      </c>
      <c r="AM28" s="1003">
        <f t="shared" si="11"/>
        <v>176</v>
      </c>
      <c r="AN28" s="770">
        <f>'[12]Act For Peace'!AN28+[12]ADRA!AN28+[12]CARE!AN28+[12]IMC!AN28+[12]OXFAM!AN28+[12]IFRC!AN28+'[12]V&amp;F RC'!AN28+'[12]Samaritans Purse'!AN28+'[12]Save the Children'!AN28+[12]UNICEF!AN28+[12]WVI!AN28+[12]SA!AN28+[12]DGMWR!AN28</f>
        <v>0</v>
      </c>
      <c r="AO28" s="770">
        <f>'[12]Act For Peace'!AO28+[12]ADRA!AO28+[12]CARE!AO28+[12]IMC!AO28+[12]OXFAM!AO28+[12]IFRC!AO28+'[12]V&amp;F RC'!AO28+'[12]Samaritans Purse'!AO28+'[12]Save the Children'!AO28+[12]UNICEF!AO28+[12]WVI!AO28+[12]SA!AO28+[12]DGMWR!AO28</f>
        <v>0</v>
      </c>
      <c r="AP28" s="770">
        <f>'[12]Act For Peace'!AP28+[12]ADRA!AP28+[12]CARE!AP28+[12]IMC!AP28+[12]OXFAM!AP28+[12]IFRC!AP28+'[12]V&amp;F RC'!AP28+'[12]Samaritans Purse'!AP28+'[12]Save the Children'!AP28+[12]UNICEF!AP28+[12]WVI!AP28+[12]SA!AP28+[12]DGMWR!AP28</f>
        <v>0</v>
      </c>
      <c r="AQ28" s="1004">
        <f t="shared" si="12"/>
        <v>176</v>
      </c>
    </row>
    <row r="29" spans="1:47">
      <c r="A29" s="777">
        <v>2</v>
      </c>
      <c r="B29" s="775">
        <v>22</v>
      </c>
      <c r="C29" s="781" t="s">
        <v>7</v>
      </c>
      <c r="D29" s="779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504">
        <f t="shared" si="3"/>
        <v>560</v>
      </c>
      <c r="L29" s="510"/>
      <c r="M29" s="506"/>
      <c r="N29" s="1006">
        <v>5.34</v>
      </c>
      <c r="O29" s="506">
        <v>1</v>
      </c>
      <c r="P29" s="506">
        <v>0</v>
      </c>
      <c r="Q29" s="482">
        <f t="shared" si="4"/>
        <v>112</v>
      </c>
      <c r="R29" s="1002">
        <f t="shared" si="5"/>
        <v>0</v>
      </c>
      <c r="S29" s="1003">
        <f t="shared" si="0"/>
        <v>112</v>
      </c>
      <c r="T29" s="770">
        <f>'[12]Act For Peace'!T29+[12]ADRA!T29+[12]CARE!T29+[12]IMC!T29+[12]OXFAM!T29+[12]IFRC!T29+'[12]V&amp;F RC'!T29+'[12]Samaritans Purse'!T29+'[12]Save the Children'!T29+[12]UNICEF!T29+[12]WVI!T29+[12]SA!T29+[12]DGMWR!T29</f>
        <v>0</v>
      </c>
      <c r="U29" s="770">
        <f>'[12]Act For Peace'!U29+[12]ADRA!U29+[12]CARE!U29+[12]IMC!U29+[12]OXFAM!U29+[12]IFRC!U29+'[12]V&amp;F RC'!U29+'[12]Samaritans Purse'!U29+'[12]Save the Children'!U29+[12]UNICEF!U29+[12]WVI!U29+[12]SA!U29+[12]DGMWR!U29</f>
        <v>0</v>
      </c>
      <c r="V29" s="770">
        <f>'[12]Act For Peace'!V29+[12]ADRA!V29+[12]CARE!V29+[12]IMC!V29+[12]OXFAM!V29+[12]IFRC!V29+'[12]V&amp;F RC'!V29+'[12]Samaritans Purse'!V29+'[12]Save the Children'!V29+[12]UNICEF!V29+[12]WVI!V29+[12]SA!V29+[12]DGMWR!V29</f>
        <v>0</v>
      </c>
      <c r="W29" s="1004">
        <f t="shared" si="6"/>
        <v>112</v>
      </c>
      <c r="X29" s="1005">
        <f t="shared" si="7"/>
        <v>112</v>
      </c>
      <c r="Y29" s="770">
        <f>'[12]Act For Peace'!Y29+[12]ADRA!Y29+[12]CARE!Y29+[12]IMC!Y29+[12]OXFAM!Y29+[12]IFRC!Y29+'[12]V&amp;F RC'!Y29+'[12]Samaritans Purse'!Y29+'[12]Save the Children'!Y29+[12]UNICEF!Y29+[12]WVI!Y29+[12]SA!Y29+[12]DGMWR!Y29</f>
        <v>0</v>
      </c>
      <c r="Z29" s="770">
        <f>'[12]Act For Peace'!Z29+[12]ADRA!Z29+[12]CARE!Z29+[12]IMC!Z29+[12]OXFAM!Z29+[12]IFRC!Z29+'[12]V&amp;F RC'!Z29+'[12]Samaritans Purse'!Z29+'[12]Save the Children'!Z29+[12]UNICEF!Z29+[12]WVI!Z29+[12]SA!Z29+[12]DGMWR!Z29</f>
        <v>0</v>
      </c>
      <c r="AA29" s="770">
        <f>'[12]Act For Peace'!AA29+[12]ADRA!AA29+[12]CARE!AA29+[12]IMC!AA29+[12]OXFAM!AA29+[12]IFRC!AA29+'[12]V&amp;F RC'!AA29+'[12]Samaritans Purse'!AA29+'[12]Save the Children'!AA29+[12]UNICEF!AA29+[12]WVI!AA29+[12]SA!AA29+[12]DGMWR!AA29</f>
        <v>0</v>
      </c>
      <c r="AB29" s="1004">
        <f t="shared" si="1"/>
        <v>112</v>
      </c>
      <c r="AC29" s="1003">
        <f t="shared" si="8"/>
        <v>112</v>
      </c>
      <c r="AD29" s="770">
        <f>'[12]Act For Peace'!AD29+[12]ADRA!AD29+[12]CARE!AD29+[12]IMC!AD29+[12]OXFAM!AD29+[12]IFRC!AD29+'[12]V&amp;F RC'!AD29+'[12]Samaritans Purse'!AD29+'[12]Save the Children'!AD29+[12]UNICEF!AD29+[12]WVI!AD29+[12]SA!AD29+[12]DGMWR!AD29</f>
        <v>0</v>
      </c>
      <c r="AE29" s="770">
        <f>'[12]Act For Peace'!AE29+[12]ADRA!AE29+[12]CARE!AE29+[12]IMC!AE29+[12]OXFAM!AE29+[12]IFRC!AE29+'[12]V&amp;F RC'!AE29+'[12]Samaritans Purse'!AE29+'[12]Save the Children'!AE29+[12]UNICEF!AE29+[12]WVI!AE29+[12]SA!AE29+[12]DGMWR!AE29</f>
        <v>0</v>
      </c>
      <c r="AF29" s="770">
        <f>'[12]Act For Peace'!AF29+[12]ADRA!AF29+[12]CARE!AF29+[12]IMC!AF29+[12]OXFAM!AF29+[12]IFRC!AF29+'[12]V&amp;F RC'!AF29+'[12]Samaritans Purse'!AF29+'[12]Save the Children'!AF29+[12]UNICEF!AF29+[12]WVI!AF29+[12]SA!AF29+[12]DGMWR!AF29</f>
        <v>0</v>
      </c>
      <c r="AG29" s="1004">
        <f t="shared" si="9"/>
        <v>112</v>
      </c>
      <c r="AH29" s="1005">
        <f>Q29</f>
        <v>112</v>
      </c>
      <c r="AI29" s="770">
        <f>'[12]Act For Peace'!AI29+[12]ADRA!AI29+[12]CARE!AI29+[12]IMC!AI29+[12]OXFAM!AI29+[12]IFRC!AI29+'[12]V&amp;F RC'!AI29+'[12]Samaritans Purse'!AI29+'[12]Save the Children'!AI29+[12]UNICEF!AI29+[12]WVI!AI29+[12]SA!AI29+[12]DGMWR!AI29</f>
        <v>0</v>
      </c>
      <c r="AJ29" s="770">
        <f>'[12]Act For Peace'!AJ29+[12]ADRA!AJ29+[12]CARE!AJ29+[12]IMC!AJ29+[12]OXFAM!AJ29+[12]IFRC!AJ29+'[12]V&amp;F RC'!AJ29+'[12]Samaritans Purse'!AJ29+'[12]Save the Children'!AJ29+[12]UNICEF!AJ29+[12]WVI!AJ29+[12]SA!AJ29+[12]DGMWR!AJ29</f>
        <v>0</v>
      </c>
      <c r="AK29" s="770">
        <f>'[12]Act For Peace'!AK29+[12]ADRA!AK29+[12]CARE!AK29+[12]IMC!AK29+[12]OXFAM!AK29+[12]IFRC!AK29+'[12]V&amp;F RC'!AK29+'[12]Samaritans Purse'!AK29+'[12]Save the Children'!AK29+[12]UNICEF!AK29+[12]WVI!AK29+[12]SA!AK29+[12]DGMWR!AK29</f>
        <v>0</v>
      </c>
      <c r="AL29" s="1004">
        <f t="shared" si="10"/>
        <v>112</v>
      </c>
      <c r="AM29" s="1003">
        <f t="shared" si="11"/>
        <v>112</v>
      </c>
      <c r="AN29" s="770">
        <f>'[12]Act For Peace'!AN29+[12]ADRA!AN29+[12]CARE!AN29+[12]IMC!AN29+[12]OXFAM!AN29+[12]IFRC!AN29+'[12]V&amp;F RC'!AN29+'[12]Samaritans Purse'!AN29+'[12]Save the Children'!AN29+[12]UNICEF!AN29+[12]WVI!AN29+[12]SA!AN29+[12]DGMWR!AN29</f>
        <v>0</v>
      </c>
      <c r="AO29" s="770">
        <f>'[12]Act For Peace'!AO29+[12]ADRA!AO29+[12]CARE!AO29+[12]IMC!AO29+[12]OXFAM!AO29+[12]IFRC!AO29+'[12]V&amp;F RC'!AO29+'[12]Samaritans Purse'!AO29+'[12]Save the Children'!AO29+[12]UNICEF!AO29+[12]WVI!AO29+[12]SA!AO29+[12]DGMWR!AO29</f>
        <v>0</v>
      </c>
      <c r="AP29" s="770">
        <f>'[12]Act For Peace'!AP29+[12]ADRA!AP29+[12]CARE!AP29+[12]IMC!AP29+[12]OXFAM!AP29+[12]IFRC!AP29+'[12]V&amp;F RC'!AP29+'[12]Samaritans Purse'!AP29+'[12]Save the Children'!AP29+[12]UNICEF!AP29+[12]WVI!AP29+[12]SA!AP29+[12]DGMWR!AP29</f>
        <v>0</v>
      </c>
      <c r="AQ29" s="1004">
        <f t="shared" si="12"/>
        <v>112</v>
      </c>
    </row>
    <row r="30" spans="1:47">
      <c r="A30" s="835"/>
      <c r="B30" s="836"/>
      <c r="C30" s="837" t="s">
        <v>239</v>
      </c>
      <c r="D30" s="836"/>
      <c r="E30" s="531"/>
      <c r="F30" s="531"/>
      <c r="G30" s="531"/>
      <c r="H30" s="531"/>
      <c r="I30" s="531"/>
      <c r="J30" s="532">
        <f>SUM(J9:J29)</f>
        <v>15780</v>
      </c>
      <c r="K30" s="532">
        <f>SUM(K9:K29)</f>
        <v>78900</v>
      </c>
      <c r="L30" s="532"/>
      <c r="M30" s="533"/>
      <c r="N30" s="1013"/>
      <c r="O30" s="533"/>
      <c r="P30" s="533"/>
      <c r="Q30" s="534"/>
      <c r="R30" s="1014"/>
      <c r="S30" s="1015">
        <f>SUM(S9:S29)</f>
        <v>15780</v>
      </c>
      <c r="T30" s="1016"/>
      <c r="U30" s="1016"/>
      <c r="V30" s="1016"/>
      <c r="W30" s="1017"/>
      <c r="X30" s="1018">
        <f>SUM(X9:X29)</f>
        <v>15780</v>
      </c>
      <c r="Y30" s="1016"/>
      <c r="Z30" s="1016"/>
      <c r="AA30" s="1016"/>
      <c r="AB30" s="1019"/>
      <c r="AC30" s="1015">
        <f>SUM(AC9:AC29)</f>
        <v>15780</v>
      </c>
      <c r="AD30" s="1016"/>
      <c r="AE30" s="1016"/>
      <c r="AF30" s="1016"/>
      <c r="AG30" s="1017"/>
      <c r="AH30" s="1018">
        <f>SUM(AH9:AH29)</f>
        <v>15780</v>
      </c>
      <c r="AI30" s="1016"/>
      <c r="AJ30" s="1016"/>
      <c r="AK30" s="1016"/>
      <c r="AL30" s="1019">
        <f t="shared" ref="AL30" si="13">AH30-AI30</f>
        <v>15780</v>
      </c>
      <c r="AM30" s="1015">
        <f>SUM(AM9:AM29)</f>
        <v>15780</v>
      </c>
      <c r="AN30" s="1016"/>
      <c r="AO30" s="1016"/>
      <c r="AP30" s="1016"/>
      <c r="AQ30" s="1017"/>
    </row>
    <row r="31" spans="1:47">
      <c r="A31" s="791">
        <v>1</v>
      </c>
      <c r="B31" s="775">
        <v>23</v>
      </c>
      <c r="C31" s="781" t="s">
        <v>197</v>
      </c>
      <c r="D31" s="779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504">
        <f t="shared" si="3"/>
        <v>28155</v>
      </c>
      <c r="L31" s="504"/>
      <c r="M31" s="506"/>
      <c r="N31" s="1006">
        <v>4.25</v>
      </c>
      <c r="O31" s="506">
        <v>1</v>
      </c>
      <c r="P31" s="539">
        <v>0.2</v>
      </c>
      <c r="Q31" s="482">
        <f t="shared" si="4"/>
        <v>5631</v>
      </c>
      <c r="R31" s="1002">
        <f>P31*J31</f>
        <v>1126</v>
      </c>
      <c r="S31" s="1003">
        <f>Q31</f>
        <v>5631</v>
      </c>
      <c r="T31" s="770">
        <f>'[12]Act For Peace'!T31+[12]ADRA!T31+[12]CARE!T31+[12]IMC!T31+[12]OXFAM!T31+[12]IFRC!T31+'[12]V&amp;F RC'!T31+'[12]Samaritans Purse'!T31+'[12]Save the Children'!T31+[12]UNICEF!T31+[12]WVI!T31+[12]SA!T31+[12]DGMWR!T31</f>
        <v>506</v>
      </c>
      <c r="U31" s="770">
        <f>'[12]Act For Peace'!U31+[12]ADRA!U31+[12]CARE!U31+[12]IMC!U31+[12]OXFAM!U31+[12]IFRC!U31+'[12]V&amp;F RC'!U31+'[12]Samaritans Purse'!U31+'[12]Save the Children'!U31+[12]UNICEF!U31+[12]WVI!U31+[12]SA!U31+[12]DGMWR!U31</f>
        <v>584</v>
      </c>
      <c r="V31" s="770">
        <f>'[12]Act For Peace'!V31+[12]ADRA!V31+[12]CARE!V31+[12]IMC!V31+[12]OXFAM!V31+[12]IFRC!V31+'[12]V&amp;F RC'!V31+'[12]Samaritans Purse'!V31+'[12]Save the Children'!V31+[12]UNICEF!V31+[12]WVI!V31+[12]SA!V31+[12]DGMWR!V31</f>
        <v>898</v>
      </c>
      <c r="W31" s="1004">
        <f>S31-SUM(T31:V31)</f>
        <v>3643</v>
      </c>
      <c r="X31" s="770">
        <f>S31</f>
        <v>5631</v>
      </c>
      <c r="Y31" s="770">
        <f>'[12]Act For Peace'!Y31+[12]ADRA!Y31+[12]CARE!Y31+[12]IMC!Y31+[12]OXFAM!Y31+[12]IFRC!Y31+'[12]V&amp;F RC'!Y31+'[12]Samaritans Purse'!Y31+'[12]Save the Children'!Y31+[12]UNICEF!Y31+[12]WVI!Y31+[12]SA!Y31+[12]DGMWR!Y31</f>
        <v>6156</v>
      </c>
      <c r="Z31" s="770">
        <f>'[12]Act For Peace'!Z31+[12]ADRA!Z31+[12]CARE!Z31+[12]IMC!Z31+[12]OXFAM!Z31+[12]IFRC!Z31+'[12]V&amp;F RC'!Z31+'[12]Samaritans Purse'!Z31+'[12]Save the Children'!Z31+[12]UNICEF!Z31+[12]WVI!Z31+[12]SA!Z31+[12]DGMWR!Z31</f>
        <v>6000</v>
      </c>
      <c r="AA31" s="770">
        <f>'[12]Act For Peace'!AA31+[12]ADRA!AA31+[12]CARE!AA31+[12]IMC!AA31+[12]OXFAM!AA31+[12]IFRC!AA31+'[12]V&amp;F RC'!AA31+'[12]Samaritans Purse'!AA31+'[12]Save the Children'!AA31+[12]UNICEF!AA31+[12]WVI!AA31+[12]SA!AA31+[12]DGMWR!AA31</f>
        <v>964</v>
      </c>
      <c r="AB31" s="1004">
        <f>X31-SUM(Y31:AA31)</f>
        <v>-7489</v>
      </c>
      <c r="AC31" s="1003">
        <f>Q31</f>
        <v>5631</v>
      </c>
      <c r="AD31" s="770">
        <f>'[12]Act For Peace'!AD31+[12]ADRA!AD31+[12]CARE!AD31+[12]IMC!AD31+[12]OXFAM!AD31+[12]IFRC!AD31+'[12]V&amp;F RC'!AD31+'[12]Samaritans Purse'!AD31+'[12]Save the Children'!AD31+[12]UNICEF!AD31+[12]WVI!AD31+[12]SA!AD31+[12]DGMWR!AD31</f>
        <v>1012</v>
      </c>
      <c r="AE31" s="770">
        <f>'[12]Act For Peace'!AE31+[12]ADRA!AE31+[12]CARE!AE31+[12]IMC!AE31+[12]OXFAM!AE31+[12]IFRC!AE31+'[12]V&amp;F RC'!AE31+'[12]Samaritans Purse'!AE31+'[12]Save the Children'!AE31+[12]UNICEF!AE31+[12]WVI!AE31+[12]SA!AE31+[12]DGMWR!AE31</f>
        <v>1050</v>
      </c>
      <c r="AF31" s="770">
        <f>'[12]Act For Peace'!AF31+[12]ADRA!AF31+[12]CARE!AF31+[12]IMC!AF31+[12]OXFAM!AF31+[12]IFRC!AF31+'[12]V&amp;F RC'!AF31+'[12]Samaritans Purse'!AF31+'[12]Save the Children'!AF31+[12]UNICEF!AF31+[12]WVI!AF31+[12]SA!AF31+[12]DGMWR!AF31</f>
        <v>2163</v>
      </c>
      <c r="AG31" s="1004">
        <f t="shared" si="9"/>
        <v>1406</v>
      </c>
      <c r="AH31" s="1005">
        <f>Q31</f>
        <v>5631</v>
      </c>
      <c r="AI31" s="770">
        <f>'[12]Act For Peace'!AI31+[12]ADRA!AI31+[12]CARE!AI31+[12]IMC!AI31+[12]OXFAM!AI31+[12]IFRC!AI31+'[12]V&amp;F RC'!AI31+'[12]Samaritans Purse'!AI31+'[12]Save the Children'!AI31+[12]UNICEF!AI31+[12]WVI!AI31+[12]SA!AI31+[12]DGMWR!AI31</f>
        <v>0</v>
      </c>
      <c r="AJ31" s="770">
        <f>'[12]Act For Peace'!AJ31+[12]ADRA!AJ31+[12]CARE!AJ31+[12]IMC!AJ31+[12]OXFAM!AJ31+[12]IFRC!AJ31+'[12]V&amp;F RC'!AJ31+'[12]Samaritans Purse'!AJ31+'[12]Save the Children'!AJ31+[12]UNICEF!AJ31+[12]WVI!AJ31+[12]SA!AJ31+[12]DGMWR!AJ31</f>
        <v>0</v>
      </c>
      <c r="AK31" s="770">
        <f>'[12]Act For Peace'!AK31+[12]ADRA!AK31+[12]CARE!AK31+[12]IMC!AK31+[12]OXFAM!AK31+[12]IFRC!AK31+'[12]V&amp;F RC'!AK31+'[12]Samaritans Purse'!AK31+'[12]Save the Children'!AK31+[12]UNICEF!AK31+[12]WVI!AK31+[12]SA!AK31+[12]DGMWR!AK31</f>
        <v>0</v>
      </c>
      <c r="AL31" s="1004">
        <f t="shared" si="10"/>
        <v>5631</v>
      </c>
      <c r="AM31" s="1003">
        <f t="shared" ref="AM31:AM32" si="14">Q31</f>
        <v>5631</v>
      </c>
      <c r="AN31" s="770">
        <f>'[12]Act For Peace'!AN31+[12]ADRA!AN31+[12]CARE!AN31+[12]IMC!AN31+[12]OXFAM!AN31+[12]IFRC!AN31+'[12]V&amp;F RC'!AN31+'[12]Samaritans Purse'!AN31+'[12]Save the Children'!AN31+[12]UNICEF!AN31+[12]WVI!AN31+[12]SA!AN31+[12]DGMWR!AN31</f>
        <v>0</v>
      </c>
      <c r="AO31" s="770">
        <f>'[12]Act For Peace'!AO31+[12]ADRA!AO31+[12]CARE!AO31+[12]IMC!AO31+[12]OXFAM!AO31+[12]IFRC!AO31+'[12]V&amp;F RC'!AO31+'[12]Samaritans Purse'!AO31+'[12]Save the Children'!AO31+[12]UNICEF!AO31+[12]WVI!AO31+[12]SA!AO31+[12]DGMWR!AO31</f>
        <v>0</v>
      </c>
      <c r="AP31" s="770">
        <f>'[12]Act For Peace'!AP31+[12]ADRA!AP31+[12]CARE!AP31+[12]IMC!AP31+[12]OXFAM!AP31+[12]IFRC!AP31+'[12]V&amp;F RC'!AP31+'[12]Samaritans Purse'!AP31+'[12]Save the Children'!AP31+[12]UNICEF!AP31+[12]WVI!AP31+[12]SA!AP31+[12]DGMWR!AP31</f>
        <v>0</v>
      </c>
      <c r="AQ31" s="1004">
        <f t="shared" si="12"/>
        <v>5631</v>
      </c>
    </row>
    <row r="32" spans="1:47">
      <c r="A32" s="793">
        <v>3</v>
      </c>
      <c r="B32" s="775">
        <v>24</v>
      </c>
      <c r="C32" s="781" t="s">
        <v>197</v>
      </c>
      <c r="D32" s="790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504">
        <f t="shared" si="3"/>
        <v>59110</v>
      </c>
      <c r="L32" s="504"/>
      <c r="M32" s="506"/>
      <c r="N32" s="1006">
        <v>4.16</v>
      </c>
      <c r="O32" s="539">
        <v>0.08</v>
      </c>
      <c r="P32" s="539">
        <v>0.08</v>
      </c>
      <c r="Q32" s="482">
        <f>O32*J32</f>
        <v>946</v>
      </c>
      <c r="R32" s="1002">
        <f>P32*J32</f>
        <v>946</v>
      </c>
      <c r="S32" s="1003">
        <f>Q32</f>
        <v>946</v>
      </c>
      <c r="T32" s="770">
        <f>'[12]Act For Peace'!T32+[12]ADRA!T32+[12]CARE!T32+[12]IMC!T32+[12]OXFAM!T32+[12]IFRC!T32+'[12]V&amp;F RC'!T32+'[12]Samaritans Purse'!T32+'[12]Save the Children'!T32+[12]UNICEF!T32+[12]WVI!T32+[12]SA!T32+[12]DGMWR!T32</f>
        <v>44</v>
      </c>
      <c r="U32" s="770">
        <f>'[12]Act For Peace'!U32+[12]ADRA!U32+[12]CARE!U32+[12]IMC!U32+[12]OXFAM!U32+[12]IFRC!U32+'[12]V&amp;F RC'!U32+'[12]Samaritans Purse'!U32+'[12]Save the Children'!U32+[12]UNICEF!U32+[12]WVI!U32+[12]SA!U32+[12]DGMWR!U32</f>
        <v>1406</v>
      </c>
      <c r="V32" s="770">
        <f>'[12]Act For Peace'!V32+[12]ADRA!V32+[12]CARE!V32+[12]IMC!V32+[12]OXFAM!V32+[12]IFRC!V32+'[12]V&amp;F RC'!V32+'[12]Samaritans Purse'!V32+'[12]Save the Children'!V32+[12]UNICEF!V32+[12]WVI!V32+[12]SA!V32+[12]DGMWR!V32</f>
        <v>0</v>
      </c>
      <c r="W32" s="1004">
        <f>S32-SUM(T32:V32)</f>
        <v>-504</v>
      </c>
      <c r="X32" s="770">
        <f>S32</f>
        <v>946</v>
      </c>
      <c r="Y32" s="770">
        <f>'[12]Act For Peace'!Y32+[12]ADRA!Y32+[12]CARE!Y32+[12]IMC!Y32+[12]OXFAM!Y32+[12]IFRC!Y32+'[12]V&amp;F RC'!Y32+'[12]Samaritans Purse'!Y32+'[12]Save the Children'!Y32+[12]UNICEF!Y32+[12]WVI!Y32+[12]SA!Y32+[12]DGMWR!Y32</f>
        <v>0</v>
      </c>
      <c r="Z32" s="770">
        <f>'[12]Act For Peace'!Z32+[12]ADRA!Z32+[12]CARE!Z32+[12]IMC!Z32+[12]OXFAM!Z32+[12]IFRC!Z32+'[12]V&amp;F RC'!Z32+'[12]Samaritans Purse'!Z32+'[12]Save the Children'!Z32+[12]UNICEF!Z32+[12]WVI!Z32+[12]SA!Z32+[12]DGMWR!Z32</f>
        <v>5896</v>
      </c>
      <c r="AA32" s="770">
        <f>'[12]Act For Peace'!AA32+[12]ADRA!AA32+[12]CARE!AA32+[12]IMC!AA32+[12]OXFAM!AA32+[12]IFRC!AA32+'[12]V&amp;F RC'!AA32+'[12]Samaritans Purse'!AA32+'[12]Save the Children'!AA32+[12]UNICEF!AA32+[12]WVI!AA32+[12]SA!AA32+[12]DGMWR!AA32</f>
        <v>0</v>
      </c>
      <c r="AB32" s="1004">
        <f>X32-SUM(Y32:AA32)</f>
        <v>-4950</v>
      </c>
      <c r="AC32" s="1003">
        <f>Q32</f>
        <v>946</v>
      </c>
      <c r="AD32" s="770">
        <f>'[12]Act For Peace'!AD32+[12]ADRA!AD32+[12]CARE!AD32+[12]IMC!AD32+[12]OXFAM!AD32+[12]IFRC!AD32+'[12]V&amp;F RC'!AD32+'[12]Samaritans Purse'!AD32+'[12]Save the Children'!AD32+[12]UNICEF!AD32+[12]WVI!AD32+[12]SA!AD32+[12]DGMWR!AD32</f>
        <v>0</v>
      </c>
      <c r="AE32" s="770">
        <f>'[12]Act For Peace'!AE32+[12]ADRA!AE32+[12]CARE!AE32+[12]IMC!AE32+[12]OXFAM!AE32+[12]IFRC!AE32+'[12]V&amp;F RC'!AE32+'[12]Samaritans Purse'!AE32+'[12]Save the Children'!AE32+[12]UNICEF!AE32+[12]WVI!AE32+[12]SA!AE32+[12]DGMWR!AE32</f>
        <v>660</v>
      </c>
      <c r="AF32" s="770">
        <f>'[12]Act For Peace'!AF32+[12]ADRA!AF32+[12]CARE!AF32+[12]IMC!AF32+[12]OXFAM!AF32+[12]IFRC!AF32+'[12]V&amp;F RC'!AF32+'[12]Samaritans Purse'!AF32+'[12]Save the Children'!AF32+[12]UNICEF!AF32+[12]WVI!AF32+[12]SA!AF32+[12]DGMWR!AF32</f>
        <v>0</v>
      </c>
      <c r="AG32" s="1004">
        <f>AC32-AD32</f>
        <v>946</v>
      </c>
      <c r="AH32" s="1005">
        <f>Q32</f>
        <v>946</v>
      </c>
      <c r="AI32" s="770">
        <f>'[12]Act For Peace'!AI32+[12]ADRA!AI32+[12]CARE!AI32+[12]IMC!AI32+[12]OXFAM!AI32+[12]IFRC!AI32+'[12]V&amp;F RC'!AI32+'[12]Samaritans Purse'!AI32+'[12]Save the Children'!AI32+[12]UNICEF!AI32+[12]WVI!AI32+[12]SA!AI32+[12]DGMWR!AI32</f>
        <v>0</v>
      </c>
      <c r="AJ32" s="770">
        <f>'[12]Act For Peace'!AJ32+[12]ADRA!AJ32+[12]CARE!AJ32+[12]IMC!AJ32+[12]OXFAM!AJ32+[12]IFRC!AJ32+'[12]V&amp;F RC'!AJ32+'[12]Samaritans Purse'!AJ32+'[12]Save the Children'!AJ32+[12]UNICEF!AJ32+[12]WVI!AJ32+[12]SA!AJ32+[12]DGMWR!AJ32</f>
        <v>589</v>
      </c>
      <c r="AK32" s="770">
        <f>'[12]Act For Peace'!AK32+[12]ADRA!AK32+[12]CARE!AK32+[12]IMC!AK32+[12]OXFAM!AK32+[12]IFRC!AK32+'[12]V&amp;F RC'!AK32+'[12]Samaritans Purse'!AK32+'[12]Save the Children'!AK32+[12]UNICEF!AK32+[12]WVI!AK32+[12]SA!AK32+[12]DGMWR!AK32</f>
        <v>0</v>
      </c>
      <c r="AL32" s="1020">
        <f>AH32-AI32</f>
        <v>946</v>
      </c>
      <c r="AM32" s="1003">
        <f t="shared" si="14"/>
        <v>946</v>
      </c>
      <c r="AN32" s="770">
        <f>'[12]Act For Peace'!AN32+[12]ADRA!AN32+[12]CARE!AN32+[12]IMC!AN32+[12]OXFAM!AN32+[12]IFRC!AN32+'[12]V&amp;F RC'!AN32+'[12]Samaritans Purse'!AN32+'[12]Save the Children'!AN32+[12]UNICEF!AN32+[12]WVI!AN32+[12]SA!AN32+[12]DGMWR!AN32</f>
        <v>0</v>
      </c>
      <c r="AO32" s="770">
        <f>'[12]Act For Peace'!AO32+[12]ADRA!AO32+[12]CARE!AO32+[12]IMC!AO32+[12]OXFAM!AO32+[12]IFRC!AO32+'[12]V&amp;F RC'!AO32+'[12]Samaritans Purse'!AO32+'[12]Save the Children'!AO32+[12]UNICEF!AO32+[12]WVI!AO32+[12]SA!AO32+[12]DGMWR!AO32</f>
        <v>130</v>
      </c>
      <c r="AP32" s="770">
        <f>'[12]Act For Peace'!AP32+[12]ADRA!AP32+[12]CARE!AP32+[12]IMC!AP32+[12]OXFAM!AP32+[12]IFRC!AP32+'[12]V&amp;F RC'!AP32+'[12]Samaritans Purse'!AP32+'[12]Save the Children'!AP32+[12]UNICEF!AP32+[12]WVI!AP32+[12]SA!AP32+[12]DGMWR!AP32</f>
        <v>0</v>
      </c>
      <c r="AQ32" s="1004">
        <f t="shared" si="12"/>
        <v>816</v>
      </c>
    </row>
    <row r="33" spans="1:43">
      <c r="A33" s="1021"/>
      <c r="B33" s="1022"/>
      <c r="C33" s="1023" t="s">
        <v>258</v>
      </c>
      <c r="D33" s="1024"/>
      <c r="E33" s="597"/>
      <c r="F33" s="597"/>
      <c r="G33" s="597"/>
      <c r="H33" s="598"/>
      <c r="I33" s="597"/>
      <c r="J33" s="597">
        <f>SUM(J31:J32)</f>
        <v>17453</v>
      </c>
      <c r="K33" s="597">
        <f>SUM(K31:K32)</f>
        <v>87265</v>
      </c>
      <c r="L33" s="597"/>
      <c r="M33" s="598"/>
      <c r="N33" s="1025"/>
      <c r="O33" s="600"/>
      <c r="P33" s="600"/>
      <c r="Q33" s="601">
        <f>SUM(Q31:Q32)</f>
        <v>6577</v>
      </c>
      <c r="R33" s="1026"/>
      <c r="S33" s="1027">
        <f>SUM(S31:S32)</f>
        <v>6577</v>
      </c>
      <c r="T33" s="1028">
        <f t="shared" ref="T33:AQ33" si="15">SUM(T31:T32)</f>
        <v>550</v>
      </c>
      <c r="U33" s="1028">
        <f t="shared" si="15"/>
        <v>1990</v>
      </c>
      <c r="V33" s="1028"/>
      <c r="W33" s="1029">
        <f t="shared" si="15"/>
        <v>3139</v>
      </c>
      <c r="X33" s="1030">
        <f t="shared" si="15"/>
        <v>6577</v>
      </c>
      <c r="Y33" s="1028">
        <f t="shared" si="15"/>
        <v>6156</v>
      </c>
      <c r="Z33" s="1028"/>
      <c r="AA33" s="1028">
        <f t="shared" si="15"/>
        <v>964</v>
      </c>
      <c r="AB33" s="1031">
        <f t="shared" si="15"/>
        <v>-12439</v>
      </c>
      <c r="AC33" s="1027">
        <f t="shared" si="15"/>
        <v>6577</v>
      </c>
      <c r="AD33" s="1028">
        <f t="shared" si="15"/>
        <v>1012</v>
      </c>
      <c r="AE33" s="1028"/>
      <c r="AF33" s="1028">
        <f t="shared" si="15"/>
        <v>2163</v>
      </c>
      <c r="AG33" s="1029">
        <f t="shared" si="15"/>
        <v>2352</v>
      </c>
      <c r="AH33" s="1030">
        <f t="shared" si="15"/>
        <v>6577</v>
      </c>
      <c r="AI33" s="1028">
        <f t="shared" si="15"/>
        <v>0</v>
      </c>
      <c r="AJ33" s="1028"/>
      <c r="AK33" s="1028">
        <f t="shared" si="15"/>
        <v>0</v>
      </c>
      <c r="AL33" s="1031">
        <f t="shared" si="15"/>
        <v>6577</v>
      </c>
      <c r="AM33" s="1027">
        <f t="shared" si="15"/>
        <v>6577</v>
      </c>
      <c r="AN33" s="1028">
        <f t="shared" si="15"/>
        <v>0</v>
      </c>
      <c r="AO33" s="1028"/>
      <c r="AP33" s="1028">
        <f t="shared" si="15"/>
        <v>0</v>
      </c>
      <c r="AQ33" s="1029">
        <f t="shared" si="15"/>
        <v>6447</v>
      </c>
    </row>
    <row r="34" spans="1:43">
      <c r="A34" s="838"/>
      <c r="B34" s="839"/>
      <c r="C34" s="840" t="s">
        <v>205</v>
      </c>
      <c r="D34" s="840"/>
      <c r="E34" s="841">
        <v>138443</v>
      </c>
      <c r="F34" s="841">
        <v>157396</v>
      </c>
      <c r="G34" s="841">
        <v>157396</v>
      </c>
      <c r="H34" s="561">
        <v>1</v>
      </c>
      <c r="I34" s="841">
        <v>27954</v>
      </c>
      <c r="J34" s="1032">
        <f>SUM(J9:J29)+SUM(J31:J32)</f>
        <v>33233</v>
      </c>
      <c r="K34" s="1032">
        <f>SUM(K9:K29)+SUM(K31:K32)</f>
        <v>166165</v>
      </c>
      <c r="L34" s="1032">
        <v>33233</v>
      </c>
      <c r="M34" s="1032">
        <v>1</v>
      </c>
      <c r="N34" s="1032">
        <v>5</v>
      </c>
      <c r="O34" s="1032"/>
      <c r="P34" s="1033"/>
      <c r="Q34" s="1032">
        <f>SUM(Q9:Q33)</f>
        <v>28934</v>
      </c>
      <c r="R34" s="1034">
        <f>SUM(R9:R32)</f>
        <v>2880</v>
      </c>
      <c r="S34" s="1035">
        <f t="shared" ref="S34:Z34" si="16">SUM(S9:S29)+SUM(S31:S32)</f>
        <v>22357</v>
      </c>
      <c r="T34" s="1032">
        <f t="shared" si="16"/>
        <v>9215</v>
      </c>
      <c r="U34" s="1032">
        <f t="shared" si="16"/>
        <v>9382</v>
      </c>
      <c r="V34" s="1032">
        <f t="shared" si="16"/>
        <v>9244</v>
      </c>
      <c r="W34" s="1036">
        <f t="shared" si="16"/>
        <v>-5484</v>
      </c>
      <c r="X34" s="1033">
        <f t="shared" si="16"/>
        <v>22357</v>
      </c>
      <c r="Y34" s="1032">
        <f t="shared" si="16"/>
        <v>25821</v>
      </c>
      <c r="Z34" s="1032">
        <f t="shared" si="16"/>
        <v>28588</v>
      </c>
      <c r="AA34" s="1032">
        <f t="shared" ref="AA34:AQ34" si="17">SUM(AA9:AA29)+SUM(AA31:AA32)</f>
        <v>12166</v>
      </c>
      <c r="AB34" s="1037">
        <f t="shared" si="17"/>
        <v>-44218</v>
      </c>
      <c r="AC34" s="1035">
        <f t="shared" si="17"/>
        <v>22357</v>
      </c>
      <c r="AD34" s="1032">
        <f t="shared" si="17"/>
        <v>8212</v>
      </c>
      <c r="AE34" s="1032">
        <f t="shared" si="17"/>
        <v>10443</v>
      </c>
      <c r="AF34" s="1032">
        <f t="shared" si="17"/>
        <v>8005</v>
      </c>
      <c r="AG34" s="1036">
        <f t="shared" si="17"/>
        <v>-3643</v>
      </c>
      <c r="AH34" s="1033">
        <f t="shared" si="17"/>
        <v>22357</v>
      </c>
      <c r="AI34" s="1032">
        <f t="shared" si="17"/>
        <v>2092</v>
      </c>
      <c r="AJ34" s="1032">
        <f t="shared" si="17"/>
        <v>2369</v>
      </c>
      <c r="AK34" s="1032">
        <f t="shared" si="17"/>
        <v>454</v>
      </c>
      <c r="AL34" s="1037">
        <f>SUM(AL9:AL29)+SUM(AL31:AL32)</f>
        <v>18031</v>
      </c>
      <c r="AM34" s="1035">
        <f t="shared" si="17"/>
        <v>22357</v>
      </c>
      <c r="AN34" s="1032">
        <f t="shared" si="17"/>
        <v>151497</v>
      </c>
      <c r="AO34" s="1032">
        <f t="shared" si="17"/>
        <v>2567</v>
      </c>
      <c r="AP34" s="1032">
        <f t="shared" si="17"/>
        <v>1614</v>
      </c>
      <c r="AQ34" s="1036">
        <f t="shared" si="17"/>
        <v>-133321</v>
      </c>
    </row>
    <row r="35" spans="1:43">
      <c r="A35" s="913"/>
      <c r="C35" s="844"/>
      <c r="D35" s="845"/>
      <c r="E35" s="845"/>
      <c r="F35" s="845"/>
      <c r="G35" s="845"/>
      <c r="H35" s="845"/>
      <c r="I35" s="845"/>
      <c r="J35" s="845"/>
      <c r="K35" s="1038"/>
      <c r="L35" s="122"/>
      <c r="M35" s="122"/>
      <c r="N35" s="122"/>
      <c r="O35" s="122"/>
      <c r="P35" s="1039" t="s">
        <v>207</v>
      </c>
      <c r="Q35" s="1040"/>
      <c r="R35" s="1040"/>
      <c r="S35" s="1041">
        <f>SUM(T35:V35)</f>
        <v>1.2450000000000001</v>
      </c>
      <c r="T35" s="608">
        <f>T34/S34</f>
        <v>0.41199999999999998</v>
      </c>
      <c r="U35" s="608">
        <f>U34/S34</f>
        <v>0.42</v>
      </c>
      <c r="V35" s="608">
        <f>V34/S34</f>
        <v>0.41299999999999998</v>
      </c>
      <c r="W35" s="608">
        <f>W34/S34</f>
        <v>-0.245</v>
      </c>
      <c r="X35" s="1041">
        <f>SUM(Y35:AA35)</f>
        <v>2.9780000000000002</v>
      </c>
      <c r="Y35" s="608">
        <f>Y34/X34</f>
        <v>1.155</v>
      </c>
      <c r="Z35" s="608">
        <f>Z34/X34</f>
        <v>1.2789999999999999</v>
      </c>
      <c r="AA35" s="608">
        <f>AA34/X34</f>
        <v>0.54400000000000004</v>
      </c>
      <c r="AB35" s="608">
        <f>AB34/X34</f>
        <v>-1.978</v>
      </c>
      <c r="AC35" s="1041">
        <f>SUM(AD35:AF35)</f>
        <v>1.1919999999999999</v>
      </c>
      <c r="AD35" s="608">
        <f>AD34/AC34</f>
        <v>0.36699999999999999</v>
      </c>
      <c r="AE35" s="608">
        <f>AE34/AC34</f>
        <v>0.46700000000000003</v>
      </c>
      <c r="AF35" s="608">
        <f>AF34/AC34</f>
        <v>0.35799999999999998</v>
      </c>
      <c r="AG35" s="608">
        <f>AG34/AC34</f>
        <v>-0.16300000000000001</v>
      </c>
      <c r="AH35" s="1041">
        <f>SUM(AI35:AK35)</f>
        <v>0.22</v>
      </c>
      <c r="AI35" s="608">
        <f>AI34/AH34</f>
        <v>9.4E-2</v>
      </c>
      <c r="AJ35" s="608">
        <f>AJ34/AH34</f>
        <v>0.106</v>
      </c>
      <c r="AK35" s="608">
        <f>AK34/AH34</f>
        <v>0.02</v>
      </c>
      <c r="AL35" s="608">
        <f>AL34/AH34</f>
        <v>0.80700000000000005</v>
      </c>
      <c r="AM35" s="1041">
        <f>SUM(AN35:AP35)</f>
        <v>6.9630000000000001</v>
      </c>
      <c r="AN35" s="608">
        <f>AN34/AM34</f>
        <v>6.7759999999999998</v>
      </c>
      <c r="AO35" s="608">
        <f>AO34/AM34</f>
        <v>0.115</v>
      </c>
      <c r="AP35" s="608">
        <f>AP34/AM34</f>
        <v>7.1999999999999995E-2</v>
      </c>
      <c r="AQ35" s="608">
        <f>AQ34/AM34</f>
        <v>-5.9630000000000001</v>
      </c>
    </row>
    <row r="36" spans="1:43">
      <c r="A36" s="913"/>
      <c r="C36" s="122"/>
      <c r="D36" s="122"/>
      <c r="E36" s="122"/>
      <c r="F36" s="122"/>
      <c r="G36" s="122"/>
      <c r="H36" s="122"/>
      <c r="I36" s="122"/>
      <c r="J36" s="122"/>
      <c r="K36" s="1038"/>
      <c r="L36" s="122"/>
      <c r="M36" s="122"/>
      <c r="N36" s="122"/>
      <c r="O36" s="122"/>
      <c r="P36" s="1042"/>
      <c r="Q36" s="1043"/>
      <c r="R36" s="1043"/>
      <c r="S36" s="1044"/>
      <c r="T36" s="1045"/>
      <c r="U36" s="1045"/>
      <c r="V36" s="1045"/>
      <c r="W36" s="1045"/>
      <c r="X36" s="1044"/>
      <c r="Y36" s="1045"/>
      <c r="Z36" s="1045"/>
      <c r="AA36" s="1045"/>
      <c r="AB36" s="1045"/>
      <c r="AC36" s="1044"/>
      <c r="AD36" s="1045"/>
      <c r="AE36" s="1045"/>
      <c r="AF36" s="1045"/>
      <c r="AG36" s="1045"/>
      <c r="AH36" s="1044"/>
      <c r="AI36" s="1045"/>
      <c r="AJ36" s="1045"/>
      <c r="AK36" s="1045"/>
      <c r="AL36" s="1045"/>
      <c r="AM36" s="1044"/>
      <c r="AN36" s="1045"/>
      <c r="AO36" s="1045"/>
      <c r="AP36" s="1045"/>
      <c r="AQ36" s="1045"/>
    </row>
    <row r="37" spans="1:43">
      <c r="A37" s="913"/>
      <c r="C37" s="1043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046" t="s">
        <v>259</v>
      </c>
      <c r="R37" s="1043"/>
      <c r="S37" s="618">
        <f>'[12]Act For Peace'!S36+[12]ADRA!S36+[12]CARE!S36+[12]IMC!S36+[12]OXFAM!S36+[12]IFRC!S36+'[12]V&amp;F RC'!S36+'[12]Samaritans Purse'!S36+'[12]Save the Children'!S36+[12]UNICEF!S36+[12]WVI!S36+[12]SA!S36+[12]DGMWR!S36</f>
        <v>1273</v>
      </c>
      <c r="T37" s="853"/>
      <c r="U37" s="853"/>
      <c r="X37" s="618">
        <f>'[12]Act For Peace'!X36+[12]ADRA!X36+[12]CARE!X36+[12]IMC!X36+[12]OXFAM!X36+[12]IFRC!X36+'[12]V&amp;F RC'!X36+'[12]Samaritans Purse'!X36+'[12]Save the Children'!X36+[12]UNICEF!X36+[12]WVI!X36+[12]SA!X36+[12]DGMWR!X36</f>
        <v>9821</v>
      </c>
      <c r="AC37" s="618">
        <f>'[12]Act For Peace'!AC36+[12]ADRA!AC36+[12]CARE!AC36+[12]IMC!AC36+[12]OXFAM!AC36+[12]IFRC!AC36+'[12]V&amp;F RC'!AC36+'[12]Samaritans Purse'!AC36+'[12]Save the Children'!AC36+[12]UNICEF!AC36+[12]WVI!AC36+[12]SA!AC36+[12]DGMWR!AC36</f>
        <v>3299</v>
      </c>
      <c r="AH37" s="618">
        <f>'[12]Act For Peace'!AH36+[12]ADRA!AH36+[12]CARE!AH36+[12]IMC!AH36+[12]OXFAM!AH36+[12]IFRC!AH36+'[12]V&amp;F RC'!AH36+'[12]Samaritans Purse'!AH36+'[12]Save the Children'!AH36+[12]UNICEF!AH36+[12]WVI!AH36+[12]SA!AH36+[12]DGMWR!AH36</f>
        <v>40</v>
      </c>
      <c r="AM37" s="618">
        <f>'[12]Act For Peace'!AM36+[12]ADRA!AM36+[12]CARE!AM36+[12]IMC!AM36+[12]OXFAM!AM36+[12]IFRC!AM36+'[12]V&amp;F RC'!AM36+'[12]Samaritans Purse'!AM36+'[12]Save the Children'!AM36+[12]UNICEF!AM36+[12]WVI!AM36+[12]SA!AM36+[12]DGMWR!AM36</f>
        <v>16320</v>
      </c>
      <c r="AN37" s="613"/>
      <c r="AO37" s="613"/>
      <c r="AP37" s="613"/>
      <c r="AQ37" s="614"/>
    </row>
    <row r="38" spans="1:43">
      <c r="A38" s="913"/>
      <c r="C38" s="1043"/>
      <c r="D38" s="122"/>
      <c r="E38" s="122"/>
      <c r="F38" s="122"/>
      <c r="G38" s="122"/>
      <c r="H38" s="122"/>
      <c r="I38" s="122">
        <v>3500</v>
      </c>
      <c r="J38" s="122"/>
      <c r="K38" s="122"/>
      <c r="L38" s="122"/>
      <c r="M38" s="122"/>
      <c r="N38" s="122"/>
      <c r="O38" s="122"/>
      <c r="Q38" s="1046" t="s">
        <v>708</v>
      </c>
      <c r="R38" s="1043"/>
      <c r="S38" s="618">
        <f>'[12]Act For Peace'!S37+[12]ADRA!S37+[12]CARE!S37+[12]IMC!S37+[12]OXFAM!S37+[12]IFRC!S37+'[12]V&amp;F RC'!S37+'[12]Samaritans Purse'!S37+'[12]Save the Children'!S37+[12]UNICEF!S37+[12]WVI!S37+[12]SA!S37+[12]DGMWR!S37</f>
        <v>4000</v>
      </c>
      <c r="T38" s="613"/>
      <c r="U38" s="613"/>
      <c r="V38" s="613"/>
      <c r="W38" s="614"/>
      <c r="X38" s="618">
        <f>'[12]Act For Peace'!X37+[12]ADRA!X37+[12]CARE!X37+[12]IMC!X37+[12]OXFAM!X37+[12]IFRC!X37+'[12]V&amp;F RC'!X37+'[12]Samaritans Purse'!X37+'[12]Save the Children'!X37+[12]UNICEF!X37+[12]WVI!X37+[12]SA!X37+[12]DGMWR!X37</f>
        <v>500</v>
      </c>
      <c r="Y38" s="1043"/>
      <c r="Z38" s="1043"/>
      <c r="AA38" s="613"/>
      <c r="AB38" s="1047"/>
      <c r="AC38" s="618">
        <f>'[12]Act For Peace'!AC37+[12]ADRA!AC37+[12]CARE!AC37+[12]IMC!AC37+[12]OXFAM!AC37+[12]IFRC!AC37+'[12]V&amp;F RC'!AC37+'[12]Samaritans Purse'!AC37+'[12]Save the Children'!AC37+[12]UNICEF!AC37+[12]WVI!AC37+[12]SA!AC37+[12]DGMWR!AC37</f>
        <v>4000</v>
      </c>
      <c r="AD38" s="1043"/>
      <c r="AE38" s="1043"/>
      <c r="AF38" s="613"/>
      <c r="AG38" s="1047"/>
      <c r="AH38" s="618">
        <f>'[12]Act For Peace'!AH37+[12]ADRA!AH37+[12]CARE!AH37+[12]IMC!AH37+[12]OXFAM!AH37+[12]IFRC!AH37+'[12]V&amp;F RC'!AH37+'[12]Samaritans Purse'!AH37+'[12]Save the Children'!AH37+[12]UNICEF!AH37+[12]WVI!AH37+[12]SA!AH37+[12]DGMWR!AH37</f>
        <v>0</v>
      </c>
      <c r="AI38" s="1043"/>
      <c r="AJ38" s="1043"/>
      <c r="AK38" s="613"/>
      <c r="AL38" s="1047"/>
      <c r="AM38" s="618">
        <f>'[12]Act For Peace'!AM37+[12]ADRA!AM37+[12]CARE!AM37+[12]IMC!AM37+[12]OXFAM!AM37+[12]IFRC!AM37+'[12]V&amp;F RC'!AM37+'[12]Samaritans Purse'!AM37+'[12]Save the Children'!AM37+[12]UNICEF!AM37+[12]WVI!AM37+[12]SA!AM37+[12]DGMWR!AM37</f>
        <v>1000</v>
      </c>
      <c r="AN38" s="1043"/>
      <c r="AO38" s="1043"/>
      <c r="AP38" s="613"/>
      <c r="AQ38" s="1047"/>
    </row>
    <row r="39" spans="1:43">
      <c r="A39" s="913"/>
      <c r="C39" s="1043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046"/>
      <c r="R39" s="1043"/>
      <c r="S39" s="618"/>
      <c r="T39" s="619"/>
      <c r="U39" s="619"/>
      <c r="V39" s="619"/>
      <c r="W39" s="620"/>
      <c r="X39" s="618"/>
      <c r="Y39" s="1043"/>
      <c r="Z39" s="1043"/>
      <c r="AA39" s="619"/>
      <c r="AB39" s="1047"/>
      <c r="AC39" s="618"/>
      <c r="AD39" s="1043"/>
      <c r="AE39" s="1043"/>
      <c r="AF39" s="619"/>
      <c r="AG39" s="1047"/>
      <c r="AH39" s="618"/>
      <c r="AI39" s="1043"/>
      <c r="AJ39" s="1043"/>
      <c r="AK39" s="619"/>
      <c r="AL39" s="1047"/>
      <c r="AM39" s="618"/>
      <c r="AN39" s="1043"/>
      <c r="AO39" s="1043"/>
      <c r="AP39" s="619"/>
      <c r="AQ39" s="1047"/>
    </row>
    <row r="40" spans="1:43">
      <c r="A40" s="913"/>
      <c r="C40" s="1043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046" t="s">
        <v>709</v>
      </c>
      <c r="R40" s="1043"/>
      <c r="S40" s="618">
        <f>SUM(S37:S38)</f>
        <v>5273</v>
      </c>
      <c r="T40" s="619"/>
      <c r="U40" s="619"/>
      <c r="V40" s="619"/>
      <c r="W40" s="620"/>
      <c r="X40" s="618">
        <f>SUM(X37:X38)</f>
        <v>10321</v>
      </c>
      <c r="Y40" s="619"/>
      <c r="Z40" s="619"/>
      <c r="AA40" s="619"/>
      <c r="AB40" s="620"/>
      <c r="AC40" s="618">
        <f>SUM(AC37:AC38)</f>
        <v>7299</v>
      </c>
      <c r="AD40" s="619"/>
      <c r="AE40" s="619"/>
      <c r="AF40" s="619"/>
      <c r="AG40" s="620"/>
      <c r="AH40" s="618">
        <f>SUM(AH37:AH38)</f>
        <v>40</v>
      </c>
      <c r="AI40" s="619"/>
      <c r="AJ40" s="619"/>
      <c r="AK40" s="619"/>
      <c r="AL40" s="620"/>
      <c r="AM40" s="618">
        <f>SUM(AM37:AM38)</f>
        <v>17320</v>
      </c>
      <c r="AN40" s="619"/>
      <c r="AO40" s="619"/>
      <c r="AP40" s="619"/>
      <c r="AQ40" s="620"/>
    </row>
    <row r="41" spans="1:43">
      <c r="A41" s="913"/>
      <c r="C41" s="1043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046" t="s">
        <v>17</v>
      </c>
      <c r="R41" s="1043"/>
      <c r="S41" s="618">
        <f>SUM(T34:U34)</f>
        <v>18597</v>
      </c>
      <c r="T41" s="619"/>
      <c r="U41" s="619"/>
      <c r="V41" s="619"/>
      <c r="W41" s="620"/>
      <c r="X41" s="618">
        <f>SUM(Y34:Z34)</f>
        <v>54409</v>
      </c>
      <c r="Y41" s="619"/>
      <c r="Z41" s="619"/>
      <c r="AA41" s="619"/>
      <c r="AB41" s="620"/>
      <c r="AC41" s="618">
        <f>SUM(AD34:AE34)</f>
        <v>18655</v>
      </c>
      <c r="AD41" s="619"/>
      <c r="AE41" s="619"/>
      <c r="AF41" s="619"/>
      <c r="AG41" s="620"/>
      <c r="AH41" s="618">
        <f>SUM(AI34:AJ34)</f>
        <v>4461</v>
      </c>
      <c r="AI41" s="619"/>
      <c r="AJ41" s="619"/>
      <c r="AK41" s="619"/>
      <c r="AL41" s="620"/>
      <c r="AM41" s="618">
        <f>SUM(AN34:AO34)</f>
        <v>154064</v>
      </c>
      <c r="AN41" s="619"/>
      <c r="AO41" s="619"/>
      <c r="AP41" s="619"/>
      <c r="AQ41" s="620"/>
    </row>
    <row r="42" spans="1:43">
      <c r="A42" s="913"/>
      <c r="C42" s="1048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046" t="s">
        <v>710</v>
      </c>
      <c r="R42" s="1043"/>
      <c r="S42" s="618">
        <f>V34</f>
        <v>9244</v>
      </c>
      <c r="T42" s="619"/>
      <c r="U42" s="619"/>
      <c r="V42" s="619"/>
      <c r="W42" s="620"/>
      <c r="X42" s="618">
        <f>AA34</f>
        <v>12166</v>
      </c>
      <c r="Y42" s="619"/>
      <c r="Z42" s="619"/>
      <c r="AA42" s="619"/>
      <c r="AB42" s="620"/>
      <c r="AC42" s="618">
        <f>AF34</f>
        <v>8005</v>
      </c>
      <c r="AD42" s="619"/>
      <c r="AE42" s="619"/>
      <c r="AF42" s="619"/>
      <c r="AG42" s="620"/>
      <c r="AH42" s="618">
        <f>AK34</f>
        <v>454</v>
      </c>
      <c r="AI42" s="619"/>
      <c r="AJ42" s="619"/>
      <c r="AK42" s="619"/>
      <c r="AL42" s="620"/>
      <c r="AM42" s="618">
        <f>AP34</f>
        <v>1614</v>
      </c>
      <c r="AN42" s="619"/>
      <c r="AO42" s="619"/>
      <c r="AP42" s="619"/>
      <c r="AQ42" s="620"/>
    </row>
    <row r="43" spans="1:43">
      <c r="A43" s="913"/>
      <c r="C43" s="104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049" t="s">
        <v>711</v>
      </c>
      <c r="R43" s="1043"/>
      <c r="S43" s="625">
        <f>S40-S42</f>
        <v>-3971</v>
      </c>
      <c r="T43" s="626"/>
      <c r="U43" s="626"/>
      <c r="V43" s="626"/>
      <c r="W43" s="627"/>
      <c r="X43" s="625">
        <f>X40-X42</f>
        <v>-1845</v>
      </c>
      <c r="Y43" s="626"/>
      <c r="Z43" s="626"/>
      <c r="AA43" s="626"/>
      <c r="AB43" s="627"/>
      <c r="AC43" s="625">
        <f>AC40-AC42</f>
        <v>-706</v>
      </c>
      <c r="AD43" s="626"/>
      <c r="AE43" s="626"/>
      <c r="AF43" s="626"/>
      <c r="AG43" s="627"/>
      <c r="AH43" s="625">
        <f>AH40-AH42</f>
        <v>-414</v>
      </c>
      <c r="AI43" s="626"/>
      <c r="AJ43" s="626"/>
      <c r="AK43" s="626"/>
      <c r="AL43" s="627"/>
      <c r="AM43" s="625">
        <f>AM40-AM42</f>
        <v>15706</v>
      </c>
      <c r="AN43" s="626"/>
      <c r="AO43" s="626"/>
      <c r="AP43" s="626"/>
      <c r="AQ43" s="627"/>
    </row>
    <row r="44" spans="1:43">
      <c r="A44" s="913"/>
      <c r="C44" s="1043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043"/>
      <c r="Q44" s="1049"/>
      <c r="R44" s="1043"/>
      <c r="S44" s="628"/>
      <c r="T44" s="629"/>
      <c r="U44" s="629"/>
      <c r="V44" s="629"/>
      <c r="W44" s="630"/>
      <c r="X44" s="628"/>
      <c r="Y44" s="632"/>
      <c r="Z44" s="632"/>
      <c r="AA44" s="629"/>
      <c r="AB44" s="633"/>
      <c r="AC44" s="628"/>
      <c r="AD44" s="632"/>
      <c r="AE44" s="632"/>
      <c r="AF44" s="629"/>
      <c r="AG44" s="633"/>
      <c r="AH44" s="628"/>
      <c r="AI44" s="632"/>
      <c r="AJ44" s="632"/>
      <c r="AK44" s="629"/>
      <c r="AL44" s="633"/>
      <c r="AM44" s="628"/>
      <c r="AN44" s="632"/>
      <c r="AO44" s="632"/>
      <c r="AP44" s="629"/>
      <c r="AQ44" s="633"/>
    </row>
    <row r="45" spans="1:43">
      <c r="A45" s="913"/>
      <c r="C45" s="1043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043"/>
      <c r="Q45" s="1043"/>
      <c r="R45" s="1043"/>
      <c r="S45" s="1368" t="str">
        <f>S8</f>
        <v>WASH kit (see standard list)</v>
      </c>
      <c r="T45" s="1369"/>
      <c r="U45" s="1369"/>
      <c r="V45" s="1369"/>
      <c r="W45" s="1370"/>
      <c r="X45" s="1371" t="str">
        <f>X8</f>
        <v>Soap (5x per household)</v>
      </c>
      <c r="Y45" s="1372"/>
      <c r="Z45" s="1372"/>
      <c r="AA45" s="1372"/>
      <c r="AB45" s="1373"/>
      <c r="AC45" s="1371" t="str">
        <f>AC8</f>
        <v>Jerry Cans (2 per household)</v>
      </c>
      <c r="AD45" s="1372"/>
      <c r="AE45" s="1372"/>
      <c r="AF45" s="1372"/>
      <c r="AG45" s="1373"/>
      <c r="AH45" s="1371" t="str">
        <f>AH8</f>
        <v>1 x  (7L minimum) bucket (one per family)</v>
      </c>
      <c r="AI45" s="1372"/>
      <c r="AJ45" s="1372"/>
      <c r="AK45" s="1372"/>
      <c r="AL45" s="1373"/>
      <c r="AM45" s="1371" t="str">
        <f>AM8</f>
        <v>Purification tablets x 1 box/family or alternative water household treatment units</v>
      </c>
      <c r="AN45" s="1372"/>
      <c r="AO45" s="1372"/>
      <c r="AP45" s="1372"/>
      <c r="AQ45" s="1373"/>
    </row>
    <row r="46" spans="1:43">
      <c r="A46" s="1050"/>
      <c r="C46" s="858"/>
      <c r="D46" s="859"/>
      <c r="E46" s="859"/>
      <c r="F46" s="859"/>
      <c r="G46" s="859"/>
      <c r="H46" s="859"/>
      <c r="I46" s="859"/>
      <c r="J46" s="859"/>
      <c r="K46" s="859"/>
      <c r="L46" s="859"/>
      <c r="M46" s="859"/>
      <c r="N46" s="1051"/>
      <c r="O46" s="1051"/>
      <c r="P46" s="1052"/>
      <c r="Q46" s="1053"/>
      <c r="R46" s="1053"/>
      <c r="S46" s="638"/>
      <c r="T46" s="639"/>
      <c r="U46" s="639"/>
      <c r="V46" s="639"/>
      <c r="W46" s="640"/>
      <c r="X46" s="844"/>
      <c r="Y46" s="307"/>
      <c r="Z46" s="307"/>
      <c r="AA46" s="307"/>
      <c r="AB46" s="1054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40"/>
      <c r="AN46" s="641"/>
      <c r="AO46" s="641"/>
      <c r="AP46" s="639"/>
      <c r="AQ46" s="641"/>
    </row>
    <row r="47" spans="1:43">
      <c r="L47" s="1055"/>
      <c r="M47" s="122"/>
      <c r="N47" s="1056"/>
      <c r="O47" s="105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1366"/>
      <c r="AG47" s="1366"/>
      <c r="AH47" s="1366"/>
      <c r="AI47" s="1366"/>
      <c r="AJ47" s="1366"/>
      <c r="AK47" s="1366"/>
      <c r="AL47" s="1366"/>
      <c r="AM47" s="1366"/>
      <c r="AN47" s="1056"/>
      <c r="AO47" s="1056"/>
      <c r="AP47" s="1056"/>
      <c r="AQ47" s="1056"/>
    </row>
    <row r="48" spans="1:43">
      <c r="L48" s="1055"/>
      <c r="M48" s="122"/>
      <c r="N48" s="1056"/>
      <c r="O48" s="1057"/>
      <c r="P48" s="1058"/>
      <c r="Q48" s="1059"/>
      <c r="R48" s="1057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</row>
    <row r="49" spans="12:44">
      <c r="L49" s="122"/>
      <c r="M49" s="122"/>
      <c r="N49" s="1056"/>
      <c r="O49" s="1057"/>
      <c r="P49" s="1058"/>
      <c r="Q49" s="1060"/>
      <c r="R49" s="105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457"/>
    </row>
    <row r="50" spans="12:44">
      <c r="L50" s="122"/>
      <c r="M50" s="122"/>
      <c r="N50" s="1056"/>
      <c r="O50" s="1057"/>
      <c r="P50" s="1058"/>
      <c r="Q50" s="1060"/>
      <c r="R50" s="105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457"/>
    </row>
    <row r="51" spans="12:44">
      <c r="L51" s="122"/>
      <c r="M51" s="122"/>
      <c r="N51" s="122"/>
      <c r="O51" s="1061"/>
      <c r="P51" s="1062"/>
      <c r="Q51" s="1060"/>
      <c r="R51" s="1061"/>
      <c r="S51" s="1061"/>
      <c r="T51" s="1061"/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1"/>
      <c r="AI51" s="1061"/>
      <c r="AJ51" s="1061"/>
      <c r="AK51" s="1061"/>
      <c r="AL51" s="1061"/>
      <c r="AM51" s="1061"/>
      <c r="AN51" s="1061"/>
      <c r="AO51" s="1061"/>
      <c r="AP51" s="1061"/>
      <c r="AQ51" s="1061"/>
      <c r="AR51" s="122"/>
    </row>
    <row r="52" spans="12:44">
      <c r="L52" s="122"/>
      <c r="M52" s="122"/>
      <c r="N52" s="122"/>
      <c r="O52" s="1061"/>
      <c r="P52" s="1062"/>
      <c r="Q52" s="1061"/>
      <c r="R52" s="1061"/>
      <c r="S52" s="1063"/>
      <c r="T52" s="1063"/>
      <c r="U52" s="1063"/>
      <c r="V52" s="1063"/>
      <c r="W52" s="1063"/>
      <c r="X52" s="1063"/>
      <c r="Y52" s="1063"/>
      <c r="Z52" s="1063"/>
      <c r="AA52" s="1063"/>
      <c r="AB52" s="1063"/>
      <c r="AC52" s="1063"/>
      <c r="AD52" s="1063"/>
      <c r="AE52" s="1063"/>
      <c r="AF52" s="1063"/>
      <c r="AG52" s="1063"/>
      <c r="AH52" s="1063"/>
      <c r="AI52" s="1063"/>
      <c r="AJ52" s="1063"/>
      <c r="AK52" s="1063"/>
      <c r="AL52" s="1063"/>
      <c r="AM52" s="1063"/>
      <c r="AN52" s="1061"/>
      <c r="AO52" s="1061"/>
      <c r="AP52" s="1061"/>
      <c r="AQ52" s="1061"/>
    </row>
    <row r="53" spans="12:44"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</row>
    <row r="54" spans="12:44"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</row>
    <row r="55" spans="12:44"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</row>
    <row r="56" spans="12:44">
      <c r="L56" s="122"/>
      <c r="M56" s="122"/>
      <c r="N56" s="1056"/>
      <c r="O56" s="1056"/>
      <c r="P56" s="1056"/>
      <c r="Q56" s="1056"/>
      <c r="R56" s="1056"/>
      <c r="S56" s="457"/>
      <c r="T56" s="457"/>
      <c r="U56" s="457"/>
      <c r="V56" s="457"/>
      <c r="W56" s="457"/>
      <c r="X56" s="458"/>
      <c r="Y56" s="458"/>
      <c r="Z56" s="458"/>
      <c r="AA56" s="457"/>
      <c r="AB56" s="458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</row>
    <row r="57" spans="12:44">
      <c r="L57" s="1055"/>
      <c r="M57" s="122"/>
      <c r="N57" s="1056"/>
      <c r="O57" s="1056"/>
      <c r="P57" s="1056"/>
      <c r="Q57" s="1056"/>
      <c r="R57" s="1056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</row>
    <row r="58" spans="12:44">
      <c r="L58" s="1055"/>
      <c r="M58" s="122"/>
      <c r="N58" s="1056"/>
      <c r="O58" s="1056"/>
      <c r="P58" s="1056"/>
      <c r="Q58" s="1056"/>
      <c r="R58" s="1056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</row>
    <row r="59" spans="12:44">
      <c r="L59" s="1055"/>
      <c r="M59" s="122"/>
      <c r="N59" s="1056"/>
      <c r="O59" s="1056"/>
      <c r="P59" s="1056"/>
      <c r="Q59" s="1056"/>
      <c r="R59" s="1056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  <c r="AP59" s="457"/>
      <c r="AQ59" s="457"/>
    </row>
    <row r="60" spans="12:44">
      <c r="L60" s="122"/>
      <c r="M60" s="122"/>
      <c r="N60" s="1056"/>
      <c r="O60" s="1056"/>
      <c r="P60" s="1056"/>
      <c r="Q60" s="1056"/>
      <c r="R60" s="1056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</row>
    <row r="61" spans="12:44"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</row>
    <row r="62" spans="12:44">
      <c r="L62" s="122"/>
      <c r="M62" s="122"/>
      <c r="N62" s="122"/>
      <c r="O62" s="122"/>
      <c r="P62" s="122"/>
      <c r="Q62" s="122"/>
      <c r="R62" s="122"/>
      <c r="S62" s="1064"/>
      <c r="T62" s="1064"/>
      <c r="U62" s="1064"/>
      <c r="V62" s="1064"/>
      <c r="W62" s="1064"/>
      <c r="X62" s="122"/>
      <c r="Y62" s="122"/>
      <c r="Z62" s="122"/>
      <c r="AA62" s="1064"/>
      <c r="AB62" s="122"/>
      <c r="AC62" s="122"/>
      <c r="AD62" s="122"/>
      <c r="AE62" s="122"/>
      <c r="AF62" s="1064"/>
      <c r="AG62" s="122"/>
      <c r="AH62" s="122"/>
      <c r="AI62" s="122"/>
      <c r="AJ62" s="122"/>
      <c r="AK62" s="1064"/>
      <c r="AL62" s="122"/>
      <c r="AM62" s="122"/>
      <c r="AN62" s="122"/>
      <c r="AO62" s="122"/>
      <c r="AP62" s="1064"/>
      <c r="AQ62" s="122"/>
    </row>
    <row r="63" spans="12:44"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</row>
  </sheetData>
  <mergeCells count="14">
    <mergeCell ref="C7:K7"/>
    <mergeCell ref="O6:Q7"/>
    <mergeCell ref="S6:AQ6"/>
    <mergeCell ref="S8:W8"/>
    <mergeCell ref="P47:AM47"/>
    <mergeCell ref="X8:AB8"/>
    <mergeCell ref="AC8:AG8"/>
    <mergeCell ref="AH8:AL8"/>
    <mergeCell ref="AM8:AQ8"/>
    <mergeCell ref="S45:W45"/>
    <mergeCell ref="X45:AB45"/>
    <mergeCell ref="AC45:AG45"/>
    <mergeCell ref="AH45:AL45"/>
    <mergeCell ref="AM45:AQ45"/>
  </mergeCells>
  <conditionalFormatting sqref="W9:W32">
    <cfRule type="cellIs" dxfId="106" priority="29" operator="greaterThan">
      <formula>0</formula>
    </cfRule>
  </conditionalFormatting>
  <conditionalFormatting sqref="AG32">
    <cfRule type="cellIs" dxfId="105" priority="28" operator="greaterThan">
      <formula>0</formula>
    </cfRule>
  </conditionalFormatting>
  <conditionalFormatting sqref="AL32">
    <cfRule type="cellIs" dxfId="104" priority="27" operator="greaterThan">
      <formula>0</formula>
    </cfRule>
  </conditionalFormatting>
  <conditionalFormatting sqref="AB2">
    <cfRule type="cellIs" dxfId="103" priority="26" operator="greaterThan">
      <formula>0</formula>
    </cfRule>
  </conditionalFormatting>
  <conditionalFormatting sqref="S43">
    <cfRule type="cellIs" dxfId="102" priority="24" operator="greaterThan">
      <formula>$S$38</formula>
    </cfRule>
  </conditionalFormatting>
  <conditionalFormatting sqref="S52:AM52">
    <cfRule type="cellIs" dxfId="101" priority="25" operator="lessThan">
      <formula>0</formula>
    </cfRule>
  </conditionalFormatting>
  <conditionalFormatting sqref="S35">
    <cfRule type="cellIs" dxfId="100" priority="23" operator="greaterThanOrEqual">
      <formula>1</formula>
    </cfRule>
  </conditionalFormatting>
  <conditionalFormatting sqref="W35">
    <cfRule type="cellIs" dxfId="99" priority="22" operator="greaterThan">
      <formula>0</formula>
    </cfRule>
  </conditionalFormatting>
  <conditionalFormatting sqref="X35">
    <cfRule type="cellIs" dxfId="98" priority="21" operator="greaterThanOrEqual">
      <formula>1</formula>
    </cfRule>
  </conditionalFormatting>
  <conditionalFormatting sqref="AB35">
    <cfRule type="cellIs" dxfId="97" priority="20" operator="greaterThan">
      <formula>0</formula>
    </cfRule>
  </conditionalFormatting>
  <conditionalFormatting sqref="AC35">
    <cfRule type="cellIs" dxfId="96" priority="19" operator="greaterThanOrEqual">
      <formula>1</formula>
    </cfRule>
  </conditionalFormatting>
  <conditionalFormatting sqref="AG35">
    <cfRule type="cellIs" dxfId="95" priority="18" operator="greaterThan">
      <formula>0</formula>
    </cfRule>
  </conditionalFormatting>
  <conditionalFormatting sqref="AH35">
    <cfRule type="cellIs" dxfId="94" priority="17" operator="greaterThanOrEqual">
      <formula>1</formula>
    </cfRule>
  </conditionalFormatting>
  <conditionalFormatting sqref="AL35">
    <cfRule type="cellIs" dxfId="93" priority="16" operator="greaterThan">
      <formula>0</formula>
    </cfRule>
  </conditionalFormatting>
  <conditionalFormatting sqref="AM35">
    <cfRule type="cellIs" dxfId="92" priority="15" operator="greaterThanOrEqual">
      <formula>1</formula>
    </cfRule>
  </conditionalFormatting>
  <conditionalFormatting sqref="AQ35">
    <cfRule type="cellIs" dxfId="91" priority="14" operator="greaterThan">
      <formula>0</formula>
    </cfRule>
  </conditionalFormatting>
  <conditionalFormatting sqref="AG9:AG29">
    <cfRule type="cellIs" dxfId="90" priority="13" operator="greaterThan">
      <formula>0</formula>
    </cfRule>
  </conditionalFormatting>
  <conditionalFormatting sqref="AG31">
    <cfRule type="cellIs" dxfId="89" priority="12" operator="greaterThan">
      <formula>0</formula>
    </cfRule>
  </conditionalFormatting>
  <conditionalFormatting sqref="AB9:AB29">
    <cfRule type="cellIs" dxfId="88" priority="11" operator="greaterThan">
      <formula>0</formula>
    </cfRule>
  </conditionalFormatting>
  <conditionalFormatting sqref="AB31:AB32">
    <cfRule type="cellIs" dxfId="87" priority="10" operator="greaterThan">
      <formula>0</formula>
    </cfRule>
  </conditionalFormatting>
  <conditionalFormatting sqref="AL9:AL29">
    <cfRule type="cellIs" dxfId="86" priority="9" operator="greaterThan">
      <formula>0</formula>
    </cfRule>
  </conditionalFormatting>
  <conditionalFormatting sqref="AL31">
    <cfRule type="cellIs" dxfId="85" priority="8" operator="greaterThan">
      <formula>0</formula>
    </cfRule>
  </conditionalFormatting>
  <conditionalFormatting sqref="AQ9:AQ29">
    <cfRule type="cellIs" dxfId="84" priority="7" operator="greaterThan">
      <formula>0</formula>
    </cfRule>
  </conditionalFormatting>
  <conditionalFormatting sqref="AQ31:AQ32">
    <cfRule type="cellIs" dxfId="83" priority="6" operator="greaterThan">
      <formula>0</formula>
    </cfRule>
  </conditionalFormatting>
  <conditionalFormatting sqref="X43">
    <cfRule type="cellIs" dxfId="82" priority="5" operator="greaterThan">
      <formula>$S$38</formula>
    </cfRule>
  </conditionalFormatting>
  <conditionalFormatting sqref="AC43">
    <cfRule type="cellIs" dxfId="81" priority="4" operator="greaterThan">
      <formula>$S$38</formula>
    </cfRule>
  </conditionalFormatting>
  <conditionalFormatting sqref="AH43">
    <cfRule type="cellIs" dxfId="80" priority="3" operator="greaterThan">
      <formula>$S$38</formula>
    </cfRule>
  </conditionalFormatting>
  <conditionalFormatting sqref="AM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9" priority="2" operator="greaterThan">
      <formula>$S$38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"/>
  <sheetViews>
    <sheetView workbookViewId="0">
      <pane xSplit="9" ySplit="8" topLeftCell="J9" activePane="bottomRight" state="frozen"/>
      <selection activeCell="I22" sqref="I22"/>
      <selection pane="topRight" activeCell="I22" sqref="I22"/>
      <selection pane="bottomLeft" activeCell="I22" sqref="I22"/>
      <selection pane="bottomRight" activeCell="W31" sqref="W31"/>
    </sheetView>
  </sheetViews>
  <sheetFormatPr defaultColWidth="8.875" defaultRowHeight="15"/>
  <cols>
    <col min="1" max="1" width="12.125" style="120" customWidth="1"/>
    <col min="2" max="2" width="0" style="120" hidden="1" customWidth="1"/>
    <col min="3" max="3" width="23.375" style="120" customWidth="1"/>
    <col min="4" max="4" width="12.5" style="120" bestFit="1" customWidth="1"/>
    <col min="5" max="5" width="15.625" style="120" hidden="1" customWidth="1"/>
    <col min="6" max="7" width="12.5" style="120" hidden="1" customWidth="1"/>
    <col min="8" max="8" width="7.125" style="120" hidden="1" customWidth="1"/>
    <col min="9" max="9" width="10.125" style="120" hidden="1" customWidth="1"/>
    <col min="10" max="10" width="12.375" style="120" customWidth="1"/>
    <col min="11" max="11" width="12.5" style="120" customWidth="1"/>
    <col min="12" max="12" width="12" style="120" hidden="1" customWidth="1"/>
    <col min="13" max="13" width="10.125" style="120" hidden="1" customWidth="1"/>
    <col min="14" max="14" width="0" style="120" hidden="1" customWidth="1"/>
    <col min="15" max="15" width="8.875" style="120"/>
    <col min="16" max="16" width="8.875" style="120" hidden="1" customWidth="1"/>
    <col min="17" max="17" width="17.125" style="120" customWidth="1"/>
    <col min="18" max="18" width="8.875" style="120" hidden="1" customWidth="1"/>
    <col min="19" max="19" width="10.125" style="120" customWidth="1"/>
    <col min="20" max="20" width="8.625" style="120" customWidth="1"/>
    <col min="21" max="21" width="9.5" style="120" customWidth="1"/>
    <col min="22" max="22" width="10" style="120" customWidth="1"/>
    <col min="23" max="23" width="9.125" style="120" customWidth="1"/>
    <col min="24" max="24" width="8.625" style="120" customWidth="1"/>
    <col min="25" max="25" width="9.5" style="120" customWidth="1"/>
    <col min="26" max="26" width="10.375" style="120" customWidth="1"/>
    <col min="27" max="27" width="8.5" style="120" customWidth="1"/>
    <col min="28" max="28" width="8.625" style="120" customWidth="1"/>
    <col min="29" max="30" width="9.5" style="120" customWidth="1"/>
    <col min="31" max="31" width="10.375" style="120" bestFit="1" customWidth="1"/>
    <col min="32" max="32" width="8.625" style="120" bestFit="1" customWidth="1"/>
    <col min="33" max="33" width="9.5" style="120" bestFit="1" customWidth="1"/>
    <col min="34" max="34" width="9.5" style="120" customWidth="1"/>
    <col min="35" max="35" width="10.125" style="120" customWidth="1"/>
    <col min="36" max="36" width="8.625" style="120" bestFit="1" customWidth="1"/>
    <col min="37" max="37" width="9.5" style="120" bestFit="1" customWidth="1"/>
    <col min="38" max="38" width="7.625" style="120" customWidth="1"/>
    <col min="39" max="39" width="3.875" style="120" customWidth="1"/>
    <col min="40" max="16384" width="8.875" style="120"/>
  </cols>
  <sheetData>
    <row r="1" spans="1:39">
      <c r="C1" s="123" t="s">
        <v>152</v>
      </c>
      <c r="G1" s="123" t="s">
        <v>220</v>
      </c>
      <c r="Z1" s="572"/>
      <c r="AA1" s="120" t="s">
        <v>245</v>
      </c>
    </row>
    <row r="2" spans="1:39">
      <c r="C2" s="123" t="s">
        <v>246</v>
      </c>
      <c r="Z2" s="573">
        <v>1</v>
      </c>
      <c r="AA2" s="120" t="s">
        <v>133</v>
      </c>
    </row>
    <row r="3" spans="1:39">
      <c r="C3" s="123" t="s">
        <v>155</v>
      </c>
    </row>
    <row r="4" spans="1:39">
      <c r="C4" s="574" t="s">
        <v>247</v>
      </c>
      <c r="D4" s="121" t="s">
        <v>248</v>
      </c>
    </row>
    <row r="5" spans="1:39">
      <c r="C5" s="123" t="s">
        <v>249</v>
      </c>
      <c r="D5" s="120" t="s">
        <v>250</v>
      </c>
    </row>
    <row r="6" spans="1:39">
      <c r="A6" s="466"/>
      <c r="B6" s="467"/>
      <c r="C6" s="468" t="s">
        <v>156</v>
      </c>
      <c r="D6" s="467"/>
      <c r="E6" s="187"/>
      <c r="F6" s="187"/>
      <c r="G6" s="187"/>
      <c r="H6" s="467"/>
      <c r="I6" s="467"/>
      <c r="J6" s="467"/>
      <c r="K6" s="467"/>
      <c r="L6" s="467"/>
      <c r="M6" s="467"/>
      <c r="N6" s="575"/>
      <c r="O6" s="576" t="s">
        <v>251</v>
      </c>
      <c r="P6" s="577"/>
      <c r="Q6" s="577"/>
      <c r="R6" s="578"/>
      <c r="S6" s="1375" t="s">
        <v>252</v>
      </c>
      <c r="T6" s="1375"/>
      <c r="U6" s="1375"/>
      <c r="V6" s="1375"/>
      <c r="W6" s="1375"/>
      <c r="X6" s="1375"/>
      <c r="Y6" s="1375"/>
      <c r="Z6" s="1375"/>
      <c r="AA6" s="1375"/>
      <c r="AB6" s="1375"/>
      <c r="AC6" s="1375"/>
      <c r="AD6" s="1375"/>
      <c r="AE6" s="1375"/>
      <c r="AF6" s="1375"/>
      <c r="AG6" s="1375"/>
      <c r="AH6" s="1375"/>
      <c r="AI6" s="1375"/>
      <c r="AJ6" s="1375"/>
      <c r="AK6" s="1375"/>
      <c r="AL6" s="1375"/>
    </row>
    <row r="7" spans="1:39">
      <c r="A7" s="189" t="s">
        <v>226</v>
      </c>
      <c r="B7" s="471"/>
      <c r="C7" s="1331" t="s">
        <v>162</v>
      </c>
      <c r="D7" s="1376"/>
      <c r="E7" s="1376"/>
      <c r="F7" s="1376"/>
      <c r="G7" s="1376"/>
      <c r="H7" s="1376"/>
      <c r="I7" s="1376"/>
      <c r="J7" s="1376"/>
      <c r="K7" s="1376"/>
      <c r="L7" s="579"/>
      <c r="M7" s="579"/>
      <c r="N7" s="580"/>
      <c r="O7" s="472"/>
      <c r="P7" s="473"/>
      <c r="Q7" s="473"/>
      <c r="R7" s="581"/>
      <c r="S7" s="134" t="s">
        <v>140</v>
      </c>
      <c r="T7" s="134" t="s">
        <v>164</v>
      </c>
      <c r="U7" s="134" t="s">
        <v>165</v>
      </c>
      <c r="V7" s="134" t="s">
        <v>133</v>
      </c>
      <c r="W7" s="134" t="s">
        <v>140</v>
      </c>
      <c r="X7" s="134" t="s">
        <v>164</v>
      </c>
      <c r="Y7" s="134" t="s">
        <v>165</v>
      </c>
      <c r="Z7" s="134" t="s">
        <v>133</v>
      </c>
      <c r="AA7" s="134" t="s">
        <v>140</v>
      </c>
      <c r="AB7" s="134" t="s">
        <v>164</v>
      </c>
      <c r="AC7" s="134" t="s">
        <v>165</v>
      </c>
      <c r="AD7" s="134" t="s">
        <v>133</v>
      </c>
      <c r="AE7" s="134" t="s">
        <v>140</v>
      </c>
      <c r="AF7" s="134" t="s">
        <v>164</v>
      </c>
      <c r="AG7" s="134" t="s">
        <v>165</v>
      </c>
      <c r="AH7" s="134" t="s">
        <v>133</v>
      </c>
      <c r="AI7" s="134" t="s">
        <v>140</v>
      </c>
      <c r="AJ7" s="134" t="s">
        <v>164</v>
      </c>
      <c r="AK7" s="134" t="s">
        <v>165</v>
      </c>
      <c r="AL7" s="134" t="s">
        <v>133</v>
      </c>
    </row>
    <row r="8" spans="1:39" ht="30">
      <c r="A8" s="475" t="s">
        <v>227</v>
      </c>
      <c r="B8" s="157"/>
      <c r="C8" s="141" t="s">
        <v>168</v>
      </c>
      <c r="D8" s="141" t="s">
        <v>169</v>
      </c>
      <c r="E8" s="144" t="s">
        <v>170</v>
      </c>
      <c r="F8" s="144" t="s">
        <v>171</v>
      </c>
      <c r="G8" s="144" t="s">
        <v>172</v>
      </c>
      <c r="H8" s="141" t="s">
        <v>173</v>
      </c>
      <c r="I8" s="144" t="s">
        <v>174</v>
      </c>
      <c r="J8" s="144" t="s">
        <v>229</v>
      </c>
      <c r="K8" s="144" t="s">
        <v>253</v>
      </c>
      <c r="L8" s="144" t="s">
        <v>172</v>
      </c>
      <c r="M8" s="144" t="s">
        <v>173</v>
      </c>
      <c r="N8" s="144" t="s">
        <v>176</v>
      </c>
      <c r="O8" s="144" t="s">
        <v>177</v>
      </c>
      <c r="P8" s="144" t="s">
        <v>178</v>
      </c>
      <c r="Q8" s="144" t="s">
        <v>179</v>
      </c>
      <c r="R8" s="144" t="s">
        <v>180</v>
      </c>
      <c r="S8" s="1377" t="s">
        <v>254</v>
      </c>
      <c r="T8" s="1378"/>
      <c r="U8" s="1378"/>
      <c r="V8" s="1379"/>
      <c r="W8" s="1377" t="s">
        <v>62</v>
      </c>
      <c r="X8" s="1378"/>
      <c r="Y8" s="1378"/>
      <c r="Z8" s="1379"/>
      <c r="AA8" s="1377" t="s">
        <v>255</v>
      </c>
      <c r="AB8" s="1378"/>
      <c r="AC8" s="1378"/>
      <c r="AD8" s="1379"/>
      <c r="AE8" s="1377" t="s">
        <v>256</v>
      </c>
      <c r="AF8" s="1378"/>
      <c r="AG8" s="1378"/>
      <c r="AH8" s="1379"/>
      <c r="AI8" s="1380" t="s">
        <v>257</v>
      </c>
      <c r="AJ8" s="1380"/>
      <c r="AK8" s="1380"/>
      <c r="AL8" s="1380"/>
    </row>
    <row r="9" spans="1:39" ht="15.75">
      <c r="A9" s="476">
        <v>2</v>
      </c>
      <c r="B9" s="477">
        <v>2</v>
      </c>
      <c r="C9" s="478" t="s">
        <v>4</v>
      </c>
      <c r="D9" s="479" t="s">
        <v>18</v>
      </c>
      <c r="E9" s="480">
        <v>3569</v>
      </c>
      <c r="F9" s="480">
        <v>4058</v>
      </c>
      <c r="G9" s="480"/>
      <c r="H9" s="481"/>
      <c r="I9" s="480">
        <v>781</v>
      </c>
      <c r="J9" s="480">
        <v>824</v>
      </c>
      <c r="K9" s="480">
        <f>J9*5</f>
        <v>4120</v>
      </c>
      <c r="L9" s="480"/>
      <c r="M9" s="481"/>
      <c r="N9" s="582">
        <v>4.92</v>
      </c>
      <c r="O9" s="481">
        <v>1</v>
      </c>
      <c r="P9" s="481">
        <v>0.25</v>
      </c>
      <c r="Q9" s="482">
        <f>O9*J9</f>
        <v>824</v>
      </c>
      <c r="R9" s="482">
        <f>P9*J9</f>
        <v>206</v>
      </c>
      <c r="S9" s="484">
        <f t="shared" ref="S9:S29" si="0">Q9</f>
        <v>824</v>
      </c>
      <c r="T9" s="484"/>
      <c r="U9" s="583"/>
      <c r="V9" s="573">
        <f>S9-T9</f>
        <v>824</v>
      </c>
      <c r="W9" s="484">
        <f>Q9*5</f>
        <v>4120</v>
      </c>
      <c r="X9" s="507">
        <f t="shared" ref="X9:Y24" si="1">T9</f>
        <v>0</v>
      </c>
      <c r="Y9" s="484"/>
      <c r="Z9" s="573">
        <f>W9-X9</f>
        <v>4120</v>
      </c>
      <c r="AA9" s="484">
        <f t="shared" ref="AA9:AA29" si="2">Q9*2</f>
        <v>1648</v>
      </c>
      <c r="AB9" s="484"/>
      <c r="AC9" s="484"/>
      <c r="AD9" s="573">
        <f>AA9-AB9</f>
        <v>1648</v>
      </c>
      <c r="AE9" s="484">
        <f t="shared" ref="AE9:AE29" si="3">Q9*2</f>
        <v>1648</v>
      </c>
      <c r="AF9" s="584"/>
      <c r="AG9" s="484"/>
      <c r="AH9" s="573">
        <f>AE9-AF9</f>
        <v>1648</v>
      </c>
      <c r="AI9" s="484">
        <v>412</v>
      </c>
      <c r="AJ9" s="584"/>
      <c r="AK9" s="484"/>
      <c r="AL9" s="573">
        <f>AI9-AJ9</f>
        <v>412</v>
      </c>
    </row>
    <row r="10" spans="1:39" ht="15.75">
      <c r="A10" s="501">
        <v>2</v>
      </c>
      <c r="B10" s="497">
        <v>3</v>
      </c>
      <c r="C10" s="502" t="s">
        <v>4</v>
      </c>
      <c r="D10" s="503" t="s">
        <v>19</v>
      </c>
      <c r="E10" s="504">
        <v>16843</v>
      </c>
      <c r="F10" s="504">
        <v>19149</v>
      </c>
      <c r="G10" s="504"/>
      <c r="H10" s="505"/>
      <c r="I10" s="504">
        <v>3568</v>
      </c>
      <c r="J10" s="504">
        <v>4035</v>
      </c>
      <c r="K10" s="504">
        <f t="shared" ref="K10:K32" si="4">J10*5</f>
        <v>20175</v>
      </c>
      <c r="L10" s="504"/>
      <c r="M10" s="506"/>
      <c r="N10" s="585">
        <v>4.75</v>
      </c>
      <c r="O10" s="506">
        <v>1</v>
      </c>
      <c r="P10" s="506">
        <v>0</v>
      </c>
      <c r="Q10" s="482">
        <f t="shared" ref="Q10:Q32" si="5">O10*J10</f>
        <v>4035</v>
      </c>
      <c r="R10" s="482">
        <f t="shared" ref="R10:R29" si="6">P10*J10</f>
        <v>0</v>
      </c>
      <c r="S10" s="484">
        <f t="shared" si="0"/>
        <v>4035</v>
      </c>
      <c r="T10" s="507"/>
      <c r="U10" s="583"/>
      <c r="V10" s="573">
        <f t="shared" ref="V10:V32" si="7">S10-T10</f>
        <v>4035</v>
      </c>
      <c r="W10" s="484">
        <f t="shared" ref="W10:W29" si="8">Q10*5</f>
        <v>20175</v>
      </c>
      <c r="X10" s="507">
        <f t="shared" si="1"/>
        <v>0</v>
      </c>
      <c r="Y10" s="484"/>
      <c r="Z10" s="573">
        <f t="shared" ref="Z10:Z32" si="9">W10-X10</f>
        <v>20175</v>
      </c>
      <c r="AA10" s="484">
        <f t="shared" si="2"/>
        <v>8070</v>
      </c>
      <c r="AB10" s="507"/>
      <c r="AC10" s="484"/>
      <c r="AD10" s="573">
        <f t="shared" ref="AD10:AD29" si="10">AA10-AB10</f>
        <v>8070</v>
      </c>
      <c r="AE10" s="484">
        <f t="shared" si="3"/>
        <v>8070</v>
      </c>
      <c r="AF10" s="540"/>
      <c r="AG10" s="484"/>
      <c r="AH10" s="573">
        <f>AE10-AF10</f>
        <v>8070</v>
      </c>
      <c r="AI10" s="484">
        <v>0</v>
      </c>
      <c r="AJ10" s="540"/>
      <c r="AK10" s="484"/>
      <c r="AL10" s="573">
        <f>AI10-AJ10</f>
        <v>0</v>
      </c>
    </row>
    <row r="11" spans="1:39" ht="15.75">
      <c r="A11" s="501">
        <v>2</v>
      </c>
      <c r="B11" s="497">
        <v>4</v>
      </c>
      <c r="C11" s="508" t="s">
        <v>5</v>
      </c>
      <c r="D11" s="503" t="s">
        <v>20</v>
      </c>
      <c r="E11" s="504">
        <v>7275</v>
      </c>
      <c r="F11" s="504">
        <v>8271</v>
      </c>
      <c r="G11" s="504"/>
      <c r="H11" s="505"/>
      <c r="I11" s="504">
        <v>1587</v>
      </c>
      <c r="J11" s="504">
        <v>1570</v>
      </c>
      <c r="K11" s="504">
        <f t="shared" si="4"/>
        <v>7850</v>
      </c>
      <c r="L11" s="504"/>
      <c r="M11" s="506"/>
      <c r="N11" s="585">
        <v>5.27</v>
      </c>
      <c r="O11" s="506">
        <v>1</v>
      </c>
      <c r="P11" s="506">
        <v>0</v>
      </c>
      <c r="Q11" s="482">
        <f t="shared" si="5"/>
        <v>1570</v>
      </c>
      <c r="R11" s="482">
        <f t="shared" si="6"/>
        <v>0</v>
      </c>
      <c r="S11" s="484">
        <f t="shared" si="0"/>
        <v>1570</v>
      </c>
      <c r="T11" s="507">
        <f>600+600</f>
        <v>1200</v>
      </c>
      <c r="U11" s="507">
        <f>552+600</f>
        <v>1152</v>
      </c>
      <c r="V11" s="573">
        <f>S11-T11</f>
        <v>370</v>
      </c>
      <c r="W11" s="484">
        <f t="shared" si="8"/>
        <v>7850</v>
      </c>
      <c r="X11" s="507">
        <f t="shared" si="1"/>
        <v>1200</v>
      </c>
      <c r="Y11" s="484">
        <f>U11</f>
        <v>1152</v>
      </c>
      <c r="Z11" s="573">
        <f t="shared" si="9"/>
        <v>6650</v>
      </c>
      <c r="AA11" s="484">
        <f t="shared" si="2"/>
        <v>3140</v>
      </c>
      <c r="AB11" s="507">
        <v>1200</v>
      </c>
      <c r="AC11" s="484">
        <v>600</v>
      </c>
      <c r="AD11" s="573">
        <f t="shared" si="10"/>
        <v>1940</v>
      </c>
      <c r="AE11" s="484">
        <f t="shared" si="3"/>
        <v>3140</v>
      </c>
      <c r="AF11" s="540">
        <v>413</v>
      </c>
      <c r="AG11" s="484">
        <v>500</v>
      </c>
      <c r="AH11" s="573">
        <f>AE11-AF11</f>
        <v>2727</v>
      </c>
      <c r="AI11" s="484">
        <v>518</v>
      </c>
      <c r="AJ11" s="507">
        <v>1200</v>
      </c>
      <c r="AK11" s="484">
        <v>600</v>
      </c>
      <c r="AL11" s="573">
        <f t="shared" ref="AL11:AL29" si="11">AI11-AJ11</f>
        <v>-682</v>
      </c>
      <c r="AM11" s="981"/>
    </row>
    <row r="12" spans="1:39" ht="15.75">
      <c r="A12" s="501">
        <v>2</v>
      </c>
      <c r="B12" s="497">
        <v>5</v>
      </c>
      <c r="C12" s="508" t="s">
        <v>5</v>
      </c>
      <c r="D12" s="503" t="s">
        <v>21</v>
      </c>
      <c r="E12" s="504">
        <v>1627</v>
      </c>
      <c r="F12" s="504">
        <v>1850</v>
      </c>
      <c r="G12" s="504"/>
      <c r="H12" s="505"/>
      <c r="I12" s="510">
        <v>391</v>
      </c>
      <c r="J12" s="510">
        <v>353</v>
      </c>
      <c r="K12" s="504">
        <f t="shared" si="4"/>
        <v>1765</v>
      </c>
      <c r="L12" s="504"/>
      <c r="M12" s="506"/>
      <c r="N12" s="585">
        <v>5.24</v>
      </c>
      <c r="O12" s="506">
        <v>1</v>
      </c>
      <c r="P12" s="506">
        <v>0.35</v>
      </c>
      <c r="Q12" s="482">
        <f t="shared" si="5"/>
        <v>353</v>
      </c>
      <c r="R12" s="482">
        <f t="shared" si="6"/>
        <v>124</v>
      </c>
      <c r="S12" s="484">
        <f t="shared" si="0"/>
        <v>353</v>
      </c>
      <c r="T12" s="507">
        <v>500</v>
      </c>
      <c r="U12" s="484"/>
      <c r="V12" s="573">
        <f>S12-T12</f>
        <v>-147</v>
      </c>
      <c r="W12" s="484">
        <f t="shared" si="8"/>
        <v>1765</v>
      </c>
      <c r="X12" s="507">
        <f t="shared" si="1"/>
        <v>500</v>
      </c>
      <c r="Y12" s="484">
        <f>U12</f>
        <v>0</v>
      </c>
      <c r="Z12" s="573">
        <f t="shared" si="9"/>
        <v>1265</v>
      </c>
      <c r="AA12" s="484">
        <f t="shared" si="2"/>
        <v>706</v>
      </c>
      <c r="AB12" s="507">
        <v>1000</v>
      </c>
      <c r="AC12" s="484"/>
      <c r="AD12" s="573">
        <f t="shared" si="10"/>
        <v>-294</v>
      </c>
      <c r="AE12" s="484">
        <f t="shared" si="3"/>
        <v>706</v>
      </c>
      <c r="AF12" s="540"/>
      <c r="AG12" s="484"/>
      <c r="AH12" s="573">
        <f t="shared" ref="AH12:AH30" si="12">AE12-AF12</f>
        <v>706</v>
      </c>
      <c r="AI12" s="484">
        <v>247</v>
      </c>
      <c r="AJ12" s="540"/>
      <c r="AK12" s="484"/>
      <c r="AL12" s="573">
        <f t="shared" si="11"/>
        <v>247</v>
      </c>
      <c r="AM12" s="981"/>
    </row>
    <row r="13" spans="1:39" ht="15.75">
      <c r="A13" s="511">
        <v>1</v>
      </c>
      <c r="B13" s="497">
        <v>6</v>
      </c>
      <c r="C13" s="508" t="s">
        <v>188</v>
      </c>
      <c r="D13" s="503" t="s">
        <v>22</v>
      </c>
      <c r="E13" s="504">
        <v>5207</v>
      </c>
      <c r="F13" s="504">
        <v>5920</v>
      </c>
      <c r="G13" s="504"/>
      <c r="H13" s="505"/>
      <c r="I13" s="504">
        <v>1122</v>
      </c>
      <c r="J13" s="504">
        <v>1237</v>
      </c>
      <c r="K13" s="504">
        <f t="shared" si="4"/>
        <v>6185</v>
      </c>
      <c r="L13" s="504"/>
      <c r="M13" s="506"/>
      <c r="N13" s="585">
        <v>4.79</v>
      </c>
      <c r="O13" s="506">
        <v>1</v>
      </c>
      <c r="P13" s="506">
        <v>0.25</v>
      </c>
      <c r="Q13" s="482">
        <f t="shared" si="5"/>
        <v>1237</v>
      </c>
      <c r="R13" s="482">
        <f t="shared" si="6"/>
        <v>309</v>
      </c>
      <c r="S13" s="484">
        <f t="shared" si="0"/>
        <v>1237</v>
      </c>
      <c r="U13" s="507">
        <v>400</v>
      </c>
      <c r="V13" s="573">
        <f>S13-T13</f>
        <v>1237</v>
      </c>
      <c r="W13" s="484">
        <f t="shared" si="8"/>
        <v>6185</v>
      </c>
      <c r="X13" s="507">
        <f t="shared" si="1"/>
        <v>0</v>
      </c>
      <c r="Y13" s="484">
        <f>1500+U13</f>
        <v>1900</v>
      </c>
      <c r="Z13" s="573">
        <f t="shared" si="9"/>
        <v>6185</v>
      </c>
      <c r="AA13" s="484">
        <f t="shared" si="2"/>
        <v>2474</v>
      </c>
      <c r="AB13" s="507"/>
      <c r="AC13" s="484"/>
      <c r="AD13" s="573">
        <f t="shared" si="10"/>
        <v>2474</v>
      </c>
      <c r="AE13" s="484">
        <f t="shared" si="3"/>
        <v>2474</v>
      </c>
      <c r="AF13" s="540"/>
      <c r="AG13" s="484"/>
      <c r="AH13" s="573">
        <f t="shared" si="12"/>
        <v>2474</v>
      </c>
      <c r="AI13" s="484">
        <v>619</v>
      </c>
      <c r="AJ13" s="540"/>
      <c r="AK13" s="484">
        <f>AI13</f>
        <v>619</v>
      </c>
      <c r="AL13" s="573">
        <f t="shared" si="11"/>
        <v>619</v>
      </c>
      <c r="AM13" s="981"/>
    </row>
    <row r="14" spans="1:39" ht="15.75">
      <c r="A14" s="511">
        <v>1</v>
      </c>
      <c r="B14" s="497">
        <v>7</v>
      </c>
      <c r="C14" s="508" t="s">
        <v>188</v>
      </c>
      <c r="D14" s="503" t="s">
        <v>23</v>
      </c>
      <c r="E14" s="504">
        <v>2300</v>
      </c>
      <c r="F14" s="504">
        <v>2615</v>
      </c>
      <c r="G14" s="504"/>
      <c r="H14" s="505"/>
      <c r="I14" s="504">
        <v>468</v>
      </c>
      <c r="J14" s="504">
        <v>454</v>
      </c>
      <c r="K14" s="504">
        <f t="shared" si="4"/>
        <v>2270</v>
      </c>
      <c r="L14" s="504"/>
      <c r="M14" s="506"/>
      <c r="N14" s="585">
        <v>5.76</v>
      </c>
      <c r="O14" s="506">
        <v>1</v>
      </c>
      <c r="P14" s="506">
        <v>0</v>
      </c>
      <c r="Q14" s="482">
        <f t="shared" si="5"/>
        <v>454</v>
      </c>
      <c r="R14" s="482">
        <f t="shared" si="6"/>
        <v>0</v>
      </c>
      <c r="S14" s="484">
        <f t="shared" si="0"/>
        <v>454</v>
      </c>
      <c r="T14" s="507">
        <v>110</v>
      </c>
      <c r="U14" s="484">
        <v>650</v>
      </c>
      <c r="V14" s="573">
        <f>S14-T14</f>
        <v>344</v>
      </c>
      <c r="W14" s="484">
        <f t="shared" si="8"/>
        <v>2270</v>
      </c>
      <c r="X14" s="507">
        <f t="shared" si="1"/>
        <v>110</v>
      </c>
      <c r="Y14" s="484">
        <f>1000+U14</f>
        <v>1650</v>
      </c>
      <c r="Z14" s="573">
        <f t="shared" si="9"/>
        <v>2160</v>
      </c>
      <c r="AA14" s="484">
        <f t="shared" si="2"/>
        <v>908</v>
      </c>
      <c r="AB14" s="507">
        <v>220</v>
      </c>
      <c r="AC14" s="484"/>
      <c r="AD14" s="573">
        <f t="shared" si="10"/>
        <v>688</v>
      </c>
      <c r="AE14" s="484">
        <f t="shared" si="3"/>
        <v>908</v>
      </c>
      <c r="AF14" s="540"/>
      <c r="AG14" s="484"/>
      <c r="AH14" s="573">
        <f t="shared" si="12"/>
        <v>908</v>
      </c>
      <c r="AI14" s="484">
        <v>341</v>
      </c>
      <c r="AJ14" s="540"/>
      <c r="AK14" s="484">
        <f>AI14</f>
        <v>341</v>
      </c>
      <c r="AL14" s="573">
        <f t="shared" si="11"/>
        <v>341</v>
      </c>
    </row>
    <row r="15" spans="1:39" s="590" customFormat="1">
      <c r="A15" s="513">
        <v>2</v>
      </c>
      <c r="B15" s="514">
        <v>8</v>
      </c>
      <c r="C15" s="515" t="s">
        <v>188</v>
      </c>
      <c r="D15" s="516" t="s">
        <v>24</v>
      </c>
      <c r="E15" s="517">
        <v>743</v>
      </c>
      <c r="F15" s="517">
        <v>845</v>
      </c>
      <c r="G15" s="517"/>
      <c r="H15" s="518"/>
      <c r="I15" s="517">
        <v>154</v>
      </c>
      <c r="J15" s="517">
        <v>99</v>
      </c>
      <c r="K15" s="517">
        <f t="shared" si="4"/>
        <v>495</v>
      </c>
      <c r="L15" s="517"/>
      <c r="M15" s="519"/>
      <c r="N15" s="587">
        <v>8.5299999999999994</v>
      </c>
      <c r="O15" s="519">
        <v>1</v>
      </c>
      <c r="P15" s="519">
        <v>0</v>
      </c>
      <c r="Q15" s="520">
        <f t="shared" si="5"/>
        <v>99</v>
      </c>
      <c r="R15" s="520">
        <f t="shared" si="6"/>
        <v>0</v>
      </c>
      <c r="S15" s="521">
        <f t="shared" si="0"/>
        <v>99</v>
      </c>
      <c r="T15" s="522">
        <v>150</v>
      </c>
      <c r="U15" s="521"/>
      <c r="V15" s="588">
        <f t="shared" si="7"/>
        <v>-51</v>
      </c>
      <c r="W15" s="521">
        <f t="shared" si="8"/>
        <v>495</v>
      </c>
      <c r="X15" s="507">
        <f t="shared" si="1"/>
        <v>150</v>
      </c>
      <c r="Y15" s="521">
        <f>U15</f>
        <v>0</v>
      </c>
      <c r="Z15" s="573">
        <f t="shared" si="9"/>
        <v>345</v>
      </c>
      <c r="AA15" s="521">
        <f t="shared" si="2"/>
        <v>198</v>
      </c>
      <c r="AB15" s="507">
        <v>300</v>
      </c>
      <c r="AC15" s="521"/>
      <c r="AD15" s="573">
        <f>AA15-AB15</f>
        <v>-102</v>
      </c>
      <c r="AE15" s="484">
        <f t="shared" si="3"/>
        <v>198</v>
      </c>
      <c r="AF15" s="589"/>
      <c r="AG15" s="521"/>
      <c r="AH15" s="573">
        <f t="shared" si="12"/>
        <v>198</v>
      </c>
      <c r="AI15" s="484">
        <v>79</v>
      </c>
      <c r="AJ15" s="589"/>
      <c r="AK15" s="521"/>
      <c r="AL15" s="573">
        <f t="shared" si="11"/>
        <v>79</v>
      </c>
    </row>
    <row r="16" spans="1:39" s="590" customFormat="1">
      <c r="A16" s="524">
        <v>1</v>
      </c>
      <c r="B16" s="514">
        <v>9</v>
      </c>
      <c r="C16" s="515" t="s">
        <v>188</v>
      </c>
      <c r="D16" s="516" t="s">
        <v>25</v>
      </c>
      <c r="E16" s="517">
        <v>128</v>
      </c>
      <c r="F16" s="517">
        <v>146</v>
      </c>
      <c r="G16" s="517"/>
      <c r="H16" s="518"/>
      <c r="I16" s="525">
        <v>23</v>
      </c>
      <c r="J16" s="525">
        <v>23</v>
      </c>
      <c r="K16" s="517">
        <f t="shared" si="4"/>
        <v>115</v>
      </c>
      <c r="L16" s="517"/>
      <c r="M16" s="519"/>
      <c r="N16" s="587">
        <v>6.33</v>
      </c>
      <c r="O16" s="519">
        <v>1</v>
      </c>
      <c r="P16" s="519">
        <v>0</v>
      </c>
      <c r="Q16" s="520">
        <f t="shared" si="5"/>
        <v>23</v>
      </c>
      <c r="R16" s="520">
        <f t="shared" si="6"/>
        <v>0</v>
      </c>
      <c r="S16" s="521">
        <f t="shared" si="0"/>
        <v>23</v>
      </c>
      <c r="T16" s="522">
        <v>23</v>
      </c>
      <c r="U16" s="521"/>
      <c r="V16" s="588">
        <f t="shared" si="7"/>
        <v>0</v>
      </c>
      <c r="W16" s="521">
        <f t="shared" si="8"/>
        <v>115</v>
      </c>
      <c r="X16" s="507">
        <f t="shared" si="1"/>
        <v>23</v>
      </c>
      <c r="Y16" s="521">
        <f>U16</f>
        <v>0</v>
      </c>
      <c r="Z16" s="573">
        <f t="shared" si="9"/>
        <v>92</v>
      </c>
      <c r="AA16" s="521">
        <f t="shared" si="2"/>
        <v>46</v>
      </c>
      <c r="AB16" s="572"/>
      <c r="AC16" s="521">
        <v>0</v>
      </c>
      <c r="AD16" s="573">
        <f t="shared" si="10"/>
        <v>46</v>
      </c>
      <c r="AE16" s="484">
        <f t="shared" si="3"/>
        <v>46</v>
      </c>
      <c r="AF16" s="589"/>
      <c r="AG16" s="521"/>
      <c r="AH16" s="573">
        <f t="shared" si="12"/>
        <v>46</v>
      </c>
      <c r="AI16" s="484">
        <v>12</v>
      </c>
      <c r="AJ16" s="589"/>
      <c r="AK16" s="521">
        <f>AI16</f>
        <v>12</v>
      </c>
      <c r="AL16" s="573">
        <f>AI16-AJ16</f>
        <v>12</v>
      </c>
    </row>
    <row r="17" spans="1:42" s="590" customFormat="1">
      <c r="A17" s="513">
        <v>2</v>
      </c>
      <c r="B17" s="514">
        <v>10</v>
      </c>
      <c r="C17" s="515" t="s">
        <v>188</v>
      </c>
      <c r="D17" s="526" t="s">
        <v>34</v>
      </c>
      <c r="E17" s="517">
        <v>811</v>
      </c>
      <c r="F17" s="517">
        <v>922</v>
      </c>
      <c r="G17" s="517"/>
      <c r="H17" s="518"/>
      <c r="I17" s="525">
        <v>147</v>
      </c>
      <c r="J17" s="525">
        <v>146</v>
      </c>
      <c r="K17" s="517">
        <f t="shared" si="4"/>
        <v>730</v>
      </c>
      <c r="L17" s="517"/>
      <c r="M17" s="519"/>
      <c r="N17" s="587">
        <v>6.32</v>
      </c>
      <c r="O17" s="519">
        <v>1</v>
      </c>
      <c r="P17" s="519">
        <v>0</v>
      </c>
      <c r="Q17" s="520">
        <f t="shared" si="5"/>
        <v>146</v>
      </c>
      <c r="R17" s="520">
        <f t="shared" si="6"/>
        <v>0</v>
      </c>
      <c r="S17" s="521">
        <f t="shared" si="0"/>
        <v>146</v>
      </c>
      <c r="T17" s="522"/>
      <c r="U17" s="521"/>
      <c r="V17" s="588">
        <f t="shared" si="7"/>
        <v>146</v>
      </c>
      <c r="W17" s="521">
        <f t="shared" si="8"/>
        <v>730</v>
      </c>
      <c r="X17" s="507">
        <f t="shared" si="1"/>
        <v>0</v>
      </c>
      <c r="Y17" s="521">
        <f t="shared" si="1"/>
        <v>0</v>
      </c>
      <c r="Z17" s="573">
        <f t="shared" si="9"/>
        <v>730</v>
      </c>
      <c r="AA17" s="521">
        <f t="shared" si="2"/>
        <v>292</v>
      </c>
      <c r="AB17" s="522"/>
      <c r="AC17" s="521"/>
      <c r="AD17" s="573">
        <f t="shared" si="10"/>
        <v>292</v>
      </c>
      <c r="AE17" s="484">
        <f t="shared" si="3"/>
        <v>292</v>
      </c>
      <c r="AF17" s="589"/>
      <c r="AG17" s="521"/>
      <c r="AH17" s="573">
        <f t="shared" si="12"/>
        <v>292</v>
      </c>
      <c r="AI17" s="484">
        <v>73</v>
      </c>
      <c r="AJ17" s="589"/>
      <c r="AK17" s="521"/>
      <c r="AL17" s="573">
        <f t="shared" si="11"/>
        <v>73</v>
      </c>
    </row>
    <row r="18" spans="1:42" s="590" customFormat="1">
      <c r="A18" s="524">
        <v>1</v>
      </c>
      <c r="B18" s="514">
        <v>11</v>
      </c>
      <c r="C18" s="515" t="s">
        <v>188</v>
      </c>
      <c r="D18" s="526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517">
        <f t="shared" si="4"/>
        <v>275</v>
      </c>
      <c r="L18" s="517"/>
      <c r="M18" s="519"/>
      <c r="N18" s="587">
        <v>5.52</v>
      </c>
      <c r="O18" s="519">
        <v>1</v>
      </c>
      <c r="P18" s="519">
        <v>0</v>
      </c>
      <c r="Q18" s="520">
        <f t="shared" si="5"/>
        <v>55</v>
      </c>
      <c r="R18" s="520">
        <f t="shared" si="6"/>
        <v>0</v>
      </c>
      <c r="S18" s="521">
        <f t="shared" si="0"/>
        <v>55</v>
      </c>
      <c r="T18" s="522">
        <v>100</v>
      </c>
      <c r="U18" s="521"/>
      <c r="V18" s="588">
        <f t="shared" si="7"/>
        <v>-45</v>
      </c>
      <c r="W18" s="521">
        <f t="shared" si="8"/>
        <v>275</v>
      </c>
      <c r="X18" s="507">
        <f t="shared" si="1"/>
        <v>100</v>
      </c>
      <c r="Y18" s="521">
        <f t="shared" si="1"/>
        <v>0</v>
      </c>
      <c r="Z18" s="573">
        <f t="shared" si="9"/>
        <v>175</v>
      </c>
      <c r="AA18" s="521">
        <f t="shared" si="2"/>
        <v>110</v>
      </c>
      <c r="AB18" s="572"/>
      <c r="AC18" s="521"/>
      <c r="AD18" s="573">
        <f t="shared" si="10"/>
        <v>110</v>
      </c>
      <c r="AE18" s="484">
        <f t="shared" si="3"/>
        <v>110</v>
      </c>
      <c r="AF18" s="589"/>
      <c r="AG18" s="521"/>
      <c r="AH18" s="573">
        <f t="shared" si="12"/>
        <v>110</v>
      </c>
      <c r="AI18" s="484">
        <v>28</v>
      </c>
      <c r="AJ18" s="589"/>
      <c r="AK18" s="521">
        <f>AI18</f>
        <v>28</v>
      </c>
      <c r="AL18" s="573">
        <f t="shared" si="11"/>
        <v>28</v>
      </c>
    </row>
    <row r="19" spans="1:42" s="590" customFormat="1">
      <c r="A19" s="513">
        <v>2</v>
      </c>
      <c r="B19" s="514">
        <v>12</v>
      </c>
      <c r="C19" s="515" t="s">
        <v>188</v>
      </c>
      <c r="D19" s="526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517">
        <f t="shared" si="4"/>
        <v>1495</v>
      </c>
      <c r="L19" s="517"/>
      <c r="M19" s="519"/>
      <c r="N19" s="587">
        <v>4.7699999999999996</v>
      </c>
      <c r="O19" s="519">
        <v>1</v>
      </c>
      <c r="P19" s="519">
        <v>0.25</v>
      </c>
      <c r="Q19" s="520">
        <f t="shared" si="5"/>
        <v>299</v>
      </c>
      <c r="R19" s="520">
        <f t="shared" si="6"/>
        <v>75</v>
      </c>
      <c r="S19" s="521">
        <f t="shared" si="0"/>
        <v>299</v>
      </c>
      <c r="T19" s="522">
        <v>300</v>
      </c>
      <c r="U19" s="521"/>
      <c r="V19" s="588">
        <f t="shared" si="7"/>
        <v>-1</v>
      </c>
      <c r="W19" s="521">
        <f t="shared" si="8"/>
        <v>1495</v>
      </c>
      <c r="X19" s="507">
        <f t="shared" si="1"/>
        <v>300</v>
      </c>
      <c r="Y19" s="521">
        <f t="shared" si="1"/>
        <v>0</v>
      </c>
      <c r="Z19" s="573">
        <f t="shared" si="9"/>
        <v>1195</v>
      </c>
      <c r="AA19" s="521">
        <f t="shared" si="2"/>
        <v>598</v>
      </c>
      <c r="AB19" s="522">
        <v>600</v>
      </c>
      <c r="AC19" s="521"/>
      <c r="AD19" s="573">
        <f t="shared" si="10"/>
        <v>-2</v>
      </c>
      <c r="AE19" s="484">
        <f t="shared" si="3"/>
        <v>598</v>
      </c>
      <c r="AF19" s="589"/>
      <c r="AG19" s="521"/>
      <c r="AH19" s="573">
        <f t="shared" si="12"/>
        <v>598</v>
      </c>
      <c r="AI19" s="484">
        <v>150</v>
      </c>
      <c r="AJ19" s="589"/>
      <c r="AK19" s="521"/>
      <c r="AL19" s="573">
        <f t="shared" si="11"/>
        <v>150</v>
      </c>
    </row>
    <row r="20" spans="1:42" s="590" customFormat="1">
      <c r="A20" s="513">
        <v>2</v>
      </c>
      <c r="B20" s="514">
        <v>13</v>
      </c>
      <c r="C20" s="515" t="s">
        <v>188</v>
      </c>
      <c r="D20" s="526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517">
        <f t="shared" si="4"/>
        <v>430</v>
      </c>
      <c r="L20" s="517"/>
      <c r="M20" s="519"/>
      <c r="N20" s="587">
        <v>4.3600000000000003</v>
      </c>
      <c r="O20" s="519">
        <v>1</v>
      </c>
      <c r="P20" s="519">
        <v>0.25</v>
      </c>
      <c r="Q20" s="520">
        <f t="shared" si="5"/>
        <v>86</v>
      </c>
      <c r="R20" s="520">
        <f t="shared" si="6"/>
        <v>22</v>
      </c>
      <c r="S20" s="521">
        <f t="shared" si="0"/>
        <v>86</v>
      </c>
      <c r="T20" s="522">
        <v>86</v>
      </c>
      <c r="U20" s="521"/>
      <c r="V20" s="588">
        <f t="shared" si="7"/>
        <v>0</v>
      </c>
      <c r="W20" s="521">
        <f t="shared" si="8"/>
        <v>430</v>
      </c>
      <c r="X20" s="507">
        <f t="shared" si="1"/>
        <v>86</v>
      </c>
      <c r="Y20" s="521">
        <f t="shared" si="1"/>
        <v>0</v>
      </c>
      <c r="Z20" s="573">
        <f t="shared" si="9"/>
        <v>344</v>
      </c>
      <c r="AA20" s="521">
        <f t="shared" si="2"/>
        <v>172</v>
      </c>
      <c r="AB20" s="522">
        <f>86*2</f>
        <v>172</v>
      </c>
      <c r="AC20" s="521"/>
      <c r="AD20" s="573">
        <f t="shared" si="10"/>
        <v>0</v>
      </c>
      <c r="AE20" s="484">
        <f t="shared" si="3"/>
        <v>172</v>
      </c>
      <c r="AF20" s="589"/>
      <c r="AG20" s="521"/>
      <c r="AH20" s="573">
        <f t="shared" si="12"/>
        <v>172</v>
      </c>
      <c r="AI20" s="484">
        <v>43</v>
      </c>
      <c r="AJ20" s="589"/>
      <c r="AK20" s="521"/>
      <c r="AL20" s="573">
        <f t="shared" si="11"/>
        <v>43</v>
      </c>
      <c r="AO20" s="591"/>
      <c r="AP20" s="591"/>
    </row>
    <row r="21" spans="1:42" ht="15.75">
      <c r="A21" s="501">
        <v>2</v>
      </c>
      <c r="B21" s="497">
        <v>14</v>
      </c>
      <c r="C21" s="508" t="s">
        <v>188</v>
      </c>
      <c r="D21" s="526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504">
        <f t="shared" si="4"/>
        <v>775</v>
      </c>
      <c r="L21" s="504"/>
      <c r="M21" s="506"/>
      <c r="N21" s="585">
        <v>4.42</v>
      </c>
      <c r="O21" s="506">
        <v>1</v>
      </c>
      <c r="P21" s="506">
        <v>0.25</v>
      </c>
      <c r="Q21" s="482">
        <f t="shared" si="5"/>
        <v>155</v>
      </c>
      <c r="R21" s="482">
        <f t="shared" si="6"/>
        <v>39</v>
      </c>
      <c r="S21" s="484">
        <f t="shared" si="0"/>
        <v>155</v>
      </c>
      <c r="T21" s="507">
        <v>34</v>
      </c>
      <c r="U21" s="484">
        <f>115-34</f>
        <v>81</v>
      </c>
      <c r="V21" s="573">
        <f t="shared" si="7"/>
        <v>121</v>
      </c>
      <c r="W21" s="484">
        <f t="shared" si="8"/>
        <v>775</v>
      </c>
      <c r="X21" s="507">
        <f t="shared" si="1"/>
        <v>34</v>
      </c>
      <c r="Y21" s="521">
        <f t="shared" si="1"/>
        <v>81</v>
      </c>
      <c r="Z21" s="573">
        <f t="shared" si="9"/>
        <v>741</v>
      </c>
      <c r="AA21" s="484">
        <f t="shared" si="2"/>
        <v>310</v>
      </c>
      <c r="AB21" s="507">
        <f>115*2</f>
        <v>230</v>
      </c>
      <c r="AC21" s="484"/>
      <c r="AD21" s="573">
        <f t="shared" si="10"/>
        <v>80</v>
      </c>
      <c r="AE21" s="484">
        <f t="shared" si="3"/>
        <v>310</v>
      </c>
      <c r="AF21" s="540"/>
      <c r="AG21" s="484"/>
      <c r="AH21" s="573">
        <f t="shared" si="12"/>
        <v>310</v>
      </c>
      <c r="AI21" s="484">
        <v>78</v>
      </c>
      <c r="AJ21" s="540"/>
      <c r="AK21" s="484"/>
      <c r="AL21" s="573">
        <f t="shared" si="11"/>
        <v>78</v>
      </c>
    </row>
    <row r="22" spans="1:42" ht="15.75">
      <c r="A22" s="501">
        <v>2</v>
      </c>
      <c r="B22" s="497">
        <v>15</v>
      </c>
      <c r="C22" s="508" t="s">
        <v>188</v>
      </c>
      <c r="D22" s="526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504">
        <f t="shared" si="4"/>
        <v>240</v>
      </c>
      <c r="L22" s="504"/>
      <c r="M22" s="506"/>
      <c r="N22" s="585">
        <v>5.61</v>
      </c>
      <c r="O22" s="506">
        <v>1</v>
      </c>
      <c r="P22" s="506">
        <v>0.25</v>
      </c>
      <c r="Q22" s="482">
        <f t="shared" si="5"/>
        <v>48</v>
      </c>
      <c r="R22" s="482">
        <f t="shared" si="6"/>
        <v>12</v>
      </c>
      <c r="S22" s="484">
        <f t="shared" si="0"/>
        <v>48</v>
      </c>
      <c r="T22" s="507">
        <v>48</v>
      </c>
      <c r="U22" s="484"/>
      <c r="V22" s="573">
        <f t="shared" si="7"/>
        <v>0</v>
      </c>
      <c r="W22" s="484">
        <f t="shared" si="8"/>
        <v>240</v>
      </c>
      <c r="X22" s="507">
        <f t="shared" si="1"/>
        <v>48</v>
      </c>
      <c r="Y22" s="521">
        <f t="shared" si="1"/>
        <v>0</v>
      </c>
      <c r="Z22" s="573">
        <f t="shared" si="9"/>
        <v>192</v>
      </c>
      <c r="AA22" s="484">
        <f t="shared" si="2"/>
        <v>96</v>
      </c>
      <c r="AB22" s="507">
        <f>48*2</f>
        <v>96</v>
      </c>
      <c r="AC22" s="484"/>
      <c r="AD22" s="573">
        <f t="shared" si="10"/>
        <v>0</v>
      </c>
      <c r="AE22" s="484">
        <f t="shared" si="3"/>
        <v>96</v>
      </c>
      <c r="AF22" s="540"/>
      <c r="AG22" s="484"/>
      <c r="AH22" s="573">
        <f t="shared" si="12"/>
        <v>96</v>
      </c>
      <c r="AI22" s="484">
        <v>24</v>
      </c>
      <c r="AJ22" s="540"/>
      <c r="AK22" s="484"/>
      <c r="AL22" s="573">
        <f t="shared" si="11"/>
        <v>24</v>
      </c>
    </row>
    <row r="23" spans="1:42" ht="15.75">
      <c r="A23" s="501">
        <v>2</v>
      </c>
      <c r="B23" s="497">
        <v>16</v>
      </c>
      <c r="C23" s="508" t="s">
        <v>188</v>
      </c>
      <c r="D23" s="526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504">
        <f t="shared" si="4"/>
        <v>415</v>
      </c>
      <c r="L23" s="504"/>
      <c r="M23" s="506"/>
      <c r="N23" s="585">
        <v>5.3</v>
      </c>
      <c r="O23" s="506">
        <v>1</v>
      </c>
      <c r="P23" s="506">
        <v>0.25</v>
      </c>
      <c r="Q23" s="482">
        <f t="shared" si="5"/>
        <v>83</v>
      </c>
      <c r="R23" s="482">
        <f t="shared" si="6"/>
        <v>21</v>
      </c>
      <c r="S23" s="484">
        <f t="shared" si="0"/>
        <v>83</v>
      </c>
      <c r="T23" s="507">
        <v>91</v>
      </c>
      <c r="U23" s="484"/>
      <c r="V23" s="573">
        <f t="shared" si="7"/>
        <v>-8</v>
      </c>
      <c r="W23" s="484">
        <f t="shared" si="8"/>
        <v>415</v>
      </c>
      <c r="X23" s="507">
        <f t="shared" si="1"/>
        <v>91</v>
      </c>
      <c r="Y23" s="521">
        <f t="shared" si="1"/>
        <v>0</v>
      </c>
      <c r="Z23" s="573">
        <f t="shared" si="9"/>
        <v>324</v>
      </c>
      <c r="AA23" s="484">
        <f t="shared" si="2"/>
        <v>166</v>
      </c>
      <c r="AB23" s="507">
        <v>182</v>
      </c>
      <c r="AC23" s="484"/>
      <c r="AD23" s="573">
        <f t="shared" si="10"/>
        <v>-16</v>
      </c>
      <c r="AE23" s="484">
        <f t="shared" si="3"/>
        <v>166</v>
      </c>
      <c r="AF23" s="540"/>
      <c r="AG23" s="484"/>
      <c r="AH23" s="573">
        <f t="shared" si="12"/>
        <v>166</v>
      </c>
      <c r="AI23" s="484">
        <v>42</v>
      </c>
      <c r="AJ23" s="540"/>
      <c r="AK23" s="484"/>
      <c r="AL23" s="573">
        <f t="shared" si="11"/>
        <v>42</v>
      </c>
    </row>
    <row r="24" spans="1:42" ht="15.75">
      <c r="A24" s="511">
        <v>1</v>
      </c>
      <c r="B24" s="497">
        <v>17</v>
      </c>
      <c r="C24" s="508" t="s">
        <v>188</v>
      </c>
      <c r="D24" s="503" t="s">
        <v>238</v>
      </c>
      <c r="E24" s="504"/>
      <c r="F24" s="504"/>
      <c r="G24" s="504"/>
      <c r="H24" s="505"/>
      <c r="I24" s="504"/>
      <c r="J24" s="504">
        <v>31</v>
      </c>
      <c r="K24" s="504">
        <f t="shared" si="4"/>
        <v>155</v>
      </c>
      <c r="L24" s="504"/>
      <c r="M24" s="506"/>
      <c r="N24" s="585"/>
      <c r="O24" s="506">
        <v>1</v>
      </c>
      <c r="P24" s="506">
        <v>0</v>
      </c>
      <c r="Q24" s="482">
        <f t="shared" si="5"/>
        <v>31</v>
      </c>
      <c r="R24" s="482">
        <f t="shared" si="6"/>
        <v>0</v>
      </c>
      <c r="S24" s="484">
        <f t="shared" si="0"/>
        <v>31</v>
      </c>
      <c r="T24" s="507"/>
      <c r="U24" s="484"/>
      <c r="V24" s="573">
        <f t="shared" si="7"/>
        <v>31</v>
      </c>
      <c r="W24" s="484">
        <f t="shared" si="8"/>
        <v>155</v>
      </c>
      <c r="X24" s="507">
        <f t="shared" si="1"/>
        <v>0</v>
      </c>
      <c r="Y24" s="521">
        <f t="shared" si="1"/>
        <v>0</v>
      </c>
      <c r="Z24" s="573">
        <f t="shared" si="9"/>
        <v>155</v>
      </c>
      <c r="AA24" s="484">
        <f t="shared" si="2"/>
        <v>62</v>
      </c>
      <c r="AB24" s="572">
        <v>102</v>
      </c>
      <c r="AC24" s="484">
        <v>0</v>
      </c>
      <c r="AD24" s="573">
        <f t="shared" si="10"/>
        <v>-40</v>
      </c>
      <c r="AE24" s="484">
        <f t="shared" si="3"/>
        <v>62</v>
      </c>
      <c r="AF24" s="540"/>
      <c r="AG24" s="484"/>
      <c r="AH24" s="573">
        <f t="shared" si="12"/>
        <v>62</v>
      </c>
      <c r="AI24" s="484">
        <v>25</v>
      </c>
      <c r="AJ24" s="540"/>
      <c r="AK24" s="484">
        <f>AI24</f>
        <v>25</v>
      </c>
      <c r="AL24" s="573">
        <f t="shared" si="11"/>
        <v>25</v>
      </c>
    </row>
    <row r="25" spans="1:42" ht="15.75">
      <c r="A25" s="511">
        <v>1</v>
      </c>
      <c r="B25" s="497">
        <v>18</v>
      </c>
      <c r="C25" s="508" t="s">
        <v>7</v>
      </c>
      <c r="D25" s="503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504">
        <f t="shared" si="4"/>
        <v>2025</v>
      </c>
      <c r="L25" s="510"/>
      <c r="M25" s="506"/>
      <c r="N25" s="585">
        <v>5.5</v>
      </c>
      <c r="O25" s="506">
        <v>1</v>
      </c>
      <c r="P25" s="506">
        <v>0</v>
      </c>
      <c r="Q25" s="482">
        <f t="shared" si="5"/>
        <v>405</v>
      </c>
      <c r="R25" s="482">
        <f t="shared" si="6"/>
        <v>0</v>
      </c>
      <c r="S25" s="484">
        <f t="shared" si="0"/>
        <v>405</v>
      </c>
      <c r="T25" s="507">
        <v>1020</v>
      </c>
      <c r="U25" s="484"/>
      <c r="V25" s="573">
        <f t="shared" si="7"/>
        <v>-615</v>
      </c>
      <c r="W25" s="484">
        <f t="shared" si="8"/>
        <v>2025</v>
      </c>
      <c r="X25" s="507">
        <f>T25</f>
        <v>1020</v>
      </c>
      <c r="Y25" s="521">
        <f t="shared" ref="Y25" si="13">U25</f>
        <v>0</v>
      </c>
      <c r="Z25" s="573">
        <f t="shared" si="9"/>
        <v>1005</v>
      </c>
      <c r="AA25" s="484">
        <f t="shared" si="2"/>
        <v>810</v>
      </c>
      <c r="AB25" s="507"/>
      <c r="AC25" s="484"/>
      <c r="AD25" s="573">
        <f t="shared" si="10"/>
        <v>810</v>
      </c>
      <c r="AE25" s="484">
        <f t="shared" si="3"/>
        <v>810</v>
      </c>
      <c r="AF25" s="540">
        <v>500</v>
      </c>
      <c r="AG25" s="484"/>
      <c r="AH25" s="573">
        <f t="shared" si="12"/>
        <v>310</v>
      </c>
      <c r="AI25" s="484">
        <v>405</v>
      </c>
      <c r="AJ25" s="540"/>
      <c r="AK25" s="484">
        <f>AI25</f>
        <v>405</v>
      </c>
      <c r="AL25" s="573">
        <f t="shared" si="11"/>
        <v>405</v>
      </c>
    </row>
    <row r="26" spans="1:42" ht="15.75">
      <c r="A26" s="511">
        <v>1</v>
      </c>
      <c r="B26" s="497">
        <v>19</v>
      </c>
      <c r="C26" s="508" t="s">
        <v>7</v>
      </c>
      <c r="D26" s="503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504">
        <f t="shared" si="4"/>
        <v>27675</v>
      </c>
      <c r="L26" s="510"/>
      <c r="M26" s="506"/>
      <c r="N26" s="585">
        <v>5.92</v>
      </c>
      <c r="O26" s="506">
        <v>1</v>
      </c>
      <c r="P26" s="506">
        <v>0</v>
      </c>
      <c r="Q26" s="482">
        <f>O26*J26</f>
        <v>5535</v>
      </c>
      <c r="R26" s="482">
        <f t="shared" si="6"/>
        <v>0</v>
      </c>
      <c r="S26" s="484">
        <f t="shared" si="0"/>
        <v>5535</v>
      </c>
      <c r="T26" s="507">
        <v>2639</v>
      </c>
      <c r="U26" s="484">
        <v>12440</v>
      </c>
      <c r="V26" s="573">
        <f>S26-T26</f>
        <v>2896</v>
      </c>
      <c r="W26" s="484">
        <f t="shared" si="8"/>
        <v>27675</v>
      </c>
      <c r="X26" s="507">
        <f>8701+T26</f>
        <v>11340</v>
      </c>
      <c r="Y26" s="484">
        <f>6685+U26</f>
        <v>19125</v>
      </c>
      <c r="Z26" s="573">
        <f t="shared" si="9"/>
        <v>16335</v>
      </c>
      <c r="AA26" s="484">
        <f t="shared" si="2"/>
        <v>11070</v>
      </c>
      <c r="AB26" s="507">
        <v>4041</v>
      </c>
      <c r="AC26" s="484">
        <v>3651</v>
      </c>
      <c r="AD26" s="573">
        <f t="shared" si="10"/>
        <v>7029</v>
      </c>
      <c r="AE26" s="484">
        <f t="shared" si="3"/>
        <v>11070</v>
      </c>
      <c r="AF26" s="540">
        <v>1000</v>
      </c>
      <c r="AG26" s="484"/>
      <c r="AH26" s="573">
        <f t="shared" si="12"/>
        <v>10070</v>
      </c>
      <c r="AI26" s="484">
        <v>5535</v>
      </c>
      <c r="AJ26" s="540">
        <v>1500</v>
      </c>
      <c r="AK26" s="484">
        <f>AI26-AJ26</f>
        <v>4035</v>
      </c>
      <c r="AL26" s="573">
        <f t="shared" si="11"/>
        <v>4035</v>
      </c>
    </row>
    <row r="27" spans="1:42" ht="15.75">
      <c r="A27" s="511">
        <v>1</v>
      </c>
      <c r="B27" s="497">
        <v>20</v>
      </c>
      <c r="C27" s="508" t="s">
        <v>7</v>
      </c>
      <c r="D27" s="503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504">
        <f t="shared" si="4"/>
        <v>270</v>
      </c>
      <c r="L27" s="510"/>
      <c r="M27" s="506"/>
      <c r="N27" s="585">
        <v>7.18</v>
      </c>
      <c r="O27" s="506">
        <v>1</v>
      </c>
      <c r="P27" s="506">
        <v>0</v>
      </c>
      <c r="Q27" s="482">
        <f t="shared" si="5"/>
        <v>54</v>
      </c>
      <c r="R27" s="482">
        <f t="shared" si="6"/>
        <v>0</v>
      </c>
      <c r="S27" s="484">
        <f t="shared" si="0"/>
        <v>54</v>
      </c>
      <c r="T27" s="507">
        <v>208</v>
      </c>
      <c r="U27" s="484"/>
      <c r="V27" s="573">
        <f t="shared" si="7"/>
        <v>-154</v>
      </c>
      <c r="W27" s="484">
        <f t="shared" si="8"/>
        <v>270</v>
      </c>
      <c r="X27" s="507">
        <f t="shared" ref="X27:Y29" si="14">T27</f>
        <v>208</v>
      </c>
      <c r="Y27" s="484">
        <f t="shared" si="14"/>
        <v>0</v>
      </c>
      <c r="Z27" s="573">
        <f t="shared" si="9"/>
        <v>62</v>
      </c>
      <c r="AA27" s="484">
        <f t="shared" si="2"/>
        <v>108</v>
      </c>
      <c r="AB27" s="507"/>
      <c r="AC27" s="484"/>
      <c r="AD27" s="573">
        <f t="shared" si="10"/>
        <v>108</v>
      </c>
      <c r="AE27" s="484">
        <f t="shared" si="3"/>
        <v>108</v>
      </c>
      <c r="AF27" s="540">
        <v>54</v>
      </c>
      <c r="AG27" s="484"/>
      <c r="AH27" s="573">
        <f t="shared" si="12"/>
        <v>54</v>
      </c>
      <c r="AI27" s="484">
        <v>54</v>
      </c>
      <c r="AJ27" s="540"/>
      <c r="AK27" s="484">
        <f>AI27</f>
        <v>54</v>
      </c>
      <c r="AL27" s="573">
        <f t="shared" si="11"/>
        <v>54</v>
      </c>
    </row>
    <row r="28" spans="1:42" ht="15.75">
      <c r="A28" s="501">
        <v>2</v>
      </c>
      <c r="B28" s="497">
        <v>21</v>
      </c>
      <c r="C28" s="508" t="s">
        <v>7</v>
      </c>
      <c r="D28" s="503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504">
        <f t="shared" si="4"/>
        <v>880</v>
      </c>
      <c r="L28" s="510"/>
      <c r="M28" s="506"/>
      <c r="N28" s="585">
        <v>5.91</v>
      </c>
      <c r="O28" s="506">
        <v>1</v>
      </c>
      <c r="P28" s="506">
        <v>0</v>
      </c>
      <c r="Q28" s="482">
        <f t="shared" si="5"/>
        <v>176</v>
      </c>
      <c r="R28" s="482">
        <f t="shared" si="6"/>
        <v>0</v>
      </c>
      <c r="S28" s="484">
        <f t="shared" si="0"/>
        <v>176</v>
      </c>
      <c r="T28" s="507">
        <v>199</v>
      </c>
      <c r="U28" s="484"/>
      <c r="V28" s="573">
        <f t="shared" si="7"/>
        <v>-23</v>
      </c>
      <c r="W28" s="484">
        <f t="shared" si="8"/>
        <v>880</v>
      </c>
      <c r="X28" s="507">
        <f t="shared" si="14"/>
        <v>199</v>
      </c>
      <c r="Y28" s="484">
        <f t="shared" si="14"/>
        <v>0</v>
      </c>
      <c r="Z28" s="573">
        <f t="shared" si="9"/>
        <v>681</v>
      </c>
      <c r="AA28" s="484">
        <f t="shared" si="2"/>
        <v>352</v>
      </c>
      <c r="AB28" s="507">
        <v>199</v>
      </c>
      <c r="AC28" s="484"/>
      <c r="AD28" s="573">
        <f t="shared" si="10"/>
        <v>153</v>
      </c>
      <c r="AE28" s="484">
        <f t="shared" si="3"/>
        <v>352</v>
      </c>
      <c r="AF28" s="540"/>
      <c r="AG28" s="484"/>
      <c r="AH28" s="573">
        <f t="shared" si="12"/>
        <v>352</v>
      </c>
      <c r="AI28" s="484">
        <v>0</v>
      </c>
      <c r="AJ28" s="540"/>
      <c r="AK28" s="484"/>
      <c r="AL28" s="573">
        <f t="shared" si="11"/>
        <v>0</v>
      </c>
    </row>
    <row r="29" spans="1:42" ht="15.75">
      <c r="A29" s="501">
        <v>2</v>
      </c>
      <c r="B29" s="497">
        <v>22</v>
      </c>
      <c r="C29" s="508" t="s">
        <v>7</v>
      </c>
      <c r="D29" s="503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504">
        <f t="shared" si="4"/>
        <v>560</v>
      </c>
      <c r="L29" s="510"/>
      <c r="M29" s="506"/>
      <c r="N29" s="585">
        <v>5.34</v>
      </c>
      <c r="O29" s="506">
        <v>1</v>
      </c>
      <c r="P29" s="506">
        <v>0</v>
      </c>
      <c r="Q29" s="482">
        <f t="shared" si="5"/>
        <v>112</v>
      </c>
      <c r="R29" s="482">
        <f t="shared" si="6"/>
        <v>0</v>
      </c>
      <c r="S29" s="484">
        <f t="shared" si="0"/>
        <v>112</v>
      </c>
      <c r="T29" s="507">
        <v>116</v>
      </c>
      <c r="U29" s="484"/>
      <c r="V29" s="573">
        <f t="shared" si="7"/>
        <v>-4</v>
      </c>
      <c r="W29" s="484">
        <f t="shared" si="8"/>
        <v>560</v>
      </c>
      <c r="X29" s="507">
        <f t="shared" si="14"/>
        <v>116</v>
      </c>
      <c r="Y29" s="484">
        <f t="shared" si="14"/>
        <v>0</v>
      </c>
      <c r="Z29" s="573">
        <f t="shared" si="9"/>
        <v>444</v>
      </c>
      <c r="AA29" s="484">
        <f t="shared" si="2"/>
        <v>224</v>
      </c>
      <c r="AB29" s="507">
        <v>116</v>
      </c>
      <c r="AC29" s="484"/>
      <c r="AD29" s="573">
        <f t="shared" si="10"/>
        <v>108</v>
      </c>
      <c r="AE29" s="484">
        <f t="shared" si="3"/>
        <v>224</v>
      </c>
      <c r="AF29" s="540"/>
      <c r="AG29" s="484"/>
      <c r="AH29" s="573">
        <f t="shared" si="12"/>
        <v>224</v>
      </c>
      <c r="AI29" s="484">
        <v>0</v>
      </c>
      <c r="AJ29" s="540"/>
      <c r="AK29" s="484"/>
      <c r="AL29" s="573">
        <f t="shared" si="11"/>
        <v>0</v>
      </c>
    </row>
    <row r="30" spans="1:42" ht="15.75">
      <c r="A30" s="528"/>
      <c r="B30" s="529"/>
      <c r="C30" s="530" t="s">
        <v>239</v>
      </c>
      <c r="D30" s="529"/>
      <c r="E30" s="531"/>
      <c r="F30" s="531"/>
      <c r="G30" s="531"/>
      <c r="H30" s="531"/>
      <c r="I30" s="531"/>
      <c r="J30" s="532">
        <f>SUM(J9:J29)</f>
        <v>15780</v>
      </c>
      <c r="K30" s="532">
        <f>SUM(K9:K29)</f>
        <v>78900</v>
      </c>
      <c r="L30" s="532"/>
      <c r="M30" s="533"/>
      <c r="N30" s="592"/>
      <c r="O30" s="533"/>
      <c r="P30" s="533"/>
      <c r="Q30" s="534"/>
      <c r="R30" s="534"/>
      <c r="S30" s="535">
        <f>SUM(S9:S29)</f>
        <v>15780</v>
      </c>
      <c r="T30" s="535"/>
      <c r="U30" s="535"/>
      <c r="V30" s="535"/>
      <c r="W30" s="535">
        <f>SUM(W9:W29)</f>
        <v>78900</v>
      </c>
      <c r="X30" s="535"/>
      <c r="Y30" s="535"/>
      <c r="Z30" s="535"/>
      <c r="AA30" s="535">
        <f>SUM(AA9:AA29)</f>
        <v>31560</v>
      </c>
      <c r="AB30" s="535"/>
      <c r="AC30" s="535"/>
      <c r="AD30" s="535"/>
      <c r="AE30" s="535">
        <f>SUM(AE9:AE29)</f>
        <v>31560</v>
      </c>
      <c r="AF30" s="537"/>
      <c r="AG30" s="535"/>
      <c r="AH30" s="535">
        <f t="shared" si="12"/>
        <v>31560</v>
      </c>
      <c r="AI30" s="535">
        <f>SUM(AI9:AI29)</f>
        <v>8685</v>
      </c>
      <c r="AJ30" s="537"/>
      <c r="AK30" s="535"/>
      <c r="AL30" s="535"/>
    </row>
    <row r="31" spans="1:42" ht="15.75">
      <c r="A31" s="538">
        <v>1</v>
      </c>
      <c r="B31" s="497">
        <v>23</v>
      </c>
      <c r="C31" s="508" t="s">
        <v>197</v>
      </c>
      <c r="D31" s="503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504">
        <f t="shared" si="4"/>
        <v>28155</v>
      </c>
      <c r="L31" s="504"/>
      <c r="M31" s="506"/>
      <c r="N31" s="585">
        <v>4.25</v>
      </c>
      <c r="O31" s="506">
        <v>1</v>
      </c>
      <c r="P31" s="539">
        <v>0.2</v>
      </c>
      <c r="Q31" s="482">
        <f t="shared" si="5"/>
        <v>5631</v>
      </c>
      <c r="R31" s="482">
        <f>P31*J31</f>
        <v>1126</v>
      </c>
      <c r="S31" s="484">
        <f>Q31</f>
        <v>5631</v>
      </c>
      <c r="T31" s="507">
        <v>800</v>
      </c>
      <c r="U31" s="507"/>
      <c r="V31" s="573">
        <f t="shared" si="7"/>
        <v>4831</v>
      </c>
      <c r="W31" s="484">
        <f>Q31*5</f>
        <v>28155</v>
      </c>
      <c r="X31" s="507"/>
      <c r="Y31" s="507">
        <f>U31</f>
        <v>0</v>
      </c>
      <c r="Z31" s="573">
        <f t="shared" si="9"/>
        <v>28155</v>
      </c>
      <c r="AA31" s="484">
        <f>Q31*2</f>
        <v>11262</v>
      </c>
      <c r="AB31" s="507"/>
      <c r="AC31" s="507"/>
      <c r="AD31" s="573">
        <f>AA31-AB31</f>
        <v>11262</v>
      </c>
      <c r="AE31" s="484">
        <f>Q31*2</f>
        <v>11262</v>
      </c>
      <c r="AF31" s="540"/>
      <c r="AG31" s="507"/>
      <c r="AH31" s="573">
        <f>AE31-AF31</f>
        <v>11262</v>
      </c>
      <c r="AI31" s="484">
        <v>1126</v>
      </c>
      <c r="AJ31" s="540">
        <v>120</v>
      </c>
      <c r="AK31" s="507"/>
      <c r="AL31" s="573">
        <f>AI31-AJ31</f>
        <v>1006</v>
      </c>
    </row>
    <row r="32" spans="1:42" ht="15.75">
      <c r="A32" s="541">
        <v>3</v>
      </c>
      <c r="B32" s="497">
        <v>24</v>
      </c>
      <c r="C32" s="508" t="s">
        <v>197</v>
      </c>
      <c r="D32" s="526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504">
        <f t="shared" si="4"/>
        <v>59110</v>
      </c>
      <c r="L32" s="504"/>
      <c r="M32" s="506"/>
      <c r="N32" s="585">
        <v>4.16</v>
      </c>
      <c r="O32" s="539">
        <v>0.08</v>
      </c>
      <c r="P32" s="539">
        <v>0.08</v>
      </c>
      <c r="Q32" s="482">
        <f t="shared" si="5"/>
        <v>946</v>
      </c>
      <c r="R32" s="482">
        <f>P32*J32</f>
        <v>946</v>
      </c>
      <c r="S32" s="484">
        <f>Q32</f>
        <v>946</v>
      </c>
      <c r="T32" s="507">
        <v>1151</v>
      </c>
      <c r="U32" s="507"/>
      <c r="V32" s="573">
        <f t="shared" si="7"/>
        <v>-205</v>
      </c>
      <c r="W32" s="484">
        <f>Q32*5</f>
        <v>4730</v>
      </c>
      <c r="X32" s="507"/>
      <c r="Y32" s="507">
        <f>U32</f>
        <v>0</v>
      </c>
      <c r="Z32" s="573">
        <f t="shared" si="9"/>
        <v>4730</v>
      </c>
      <c r="AA32" s="484">
        <f>Q32*2</f>
        <v>1892</v>
      </c>
      <c r="AB32" s="507">
        <v>1150</v>
      </c>
      <c r="AC32" s="507"/>
      <c r="AD32" s="573">
        <f>AA32-AB32</f>
        <v>742</v>
      </c>
      <c r="AE32" s="484">
        <f>Q32*2</f>
        <v>1892</v>
      </c>
      <c r="AF32" s="540"/>
      <c r="AG32" s="507"/>
      <c r="AH32" s="573">
        <f>AE32-AF32</f>
        <v>1892</v>
      </c>
      <c r="AI32" s="484">
        <v>946</v>
      </c>
      <c r="AJ32" s="540"/>
      <c r="AK32" s="507"/>
      <c r="AL32" s="573">
        <f>AI32-AJ32</f>
        <v>946</v>
      </c>
    </row>
    <row r="33" spans="1:39" ht="15.75">
      <c r="A33" s="593"/>
      <c r="B33" s="594"/>
      <c r="C33" s="595" t="s">
        <v>258</v>
      </c>
      <c r="D33" s="596"/>
      <c r="E33" s="597"/>
      <c r="F33" s="597"/>
      <c r="G33" s="597"/>
      <c r="H33" s="598"/>
      <c r="I33" s="597"/>
      <c r="J33" s="597"/>
      <c r="K33" s="597"/>
      <c r="L33" s="597"/>
      <c r="M33" s="598"/>
      <c r="N33" s="599"/>
      <c r="O33" s="600"/>
      <c r="P33" s="600"/>
      <c r="Q33" s="601"/>
      <c r="R33" s="601"/>
      <c r="S33" s="602">
        <f>SUM(S31:S32)</f>
        <v>6577</v>
      </c>
      <c r="T33" s="602">
        <f t="shared" ref="T33:AL33" si="15">SUM(T31:T32)</f>
        <v>1951</v>
      </c>
      <c r="U33" s="602">
        <f t="shared" si="15"/>
        <v>0</v>
      </c>
      <c r="V33" s="602">
        <f t="shared" si="15"/>
        <v>4626</v>
      </c>
      <c r="W33" s="602">
        <f t="shared" si="15"/>
        <v>32885</v>
      </c>
      <c r="X33" s="602">
        <f t="shared" si="15"/>
        <v>0</v>
      </c>
      <c r="Y33" s="602">
        <f t="shared" si="15"/>
        <v>0</v>
      </c>
      <c r="Z33" s="602">
        <f t="shared" si="15"/>
        <v>32885</v>
      </c>
      <c r="AA33" s="602">
        <f t="shared" si="15"/>
        <v>13154</v>
      </c>
      <c r="AB33" s="602">
        <f t="shared" si="15"/>
        <v>1150</v>
      </c>
      <c r="AC33" s="602">
        <f t="shared" si="15"/>
        <v>0</v>
      </c>
      <c r="AD33" s="602">
        <f t="shared" si="15"/>
        <v>12004</v>
      </c>
      <c r="AE33" s="602">
        <f t="shared" si="15"/>
        <v>13154</v>
      </c>
      <c r="AF33" s="602">
        <f t="shared" si="15"/>
        <v>0</v>
      </c>
      <c r="AG33" s="602">
        <f t="shared" si="15"/>
        <v>0</v>
      </c>
      <c r="AH33" s="602">
        <f t="shared" si="15"/>
        <v>13154</v>
      </c>
      <c r="AI33" s="602">
        <f t="shared" si="15"/>
        <v>2072</v>
      </c>
      <c r="AJ33" s="602">
        <f t="shared" si="15"/>
        <v>120</v>
      </c>
      <c r="AK33" s="602">
        <f t="shared" si="15"/>
        <v>0</v>
      </c>
      <c r="AL33" s="602">
        <f t="shared" si="15"/>
        <v>1952</v>
      </c>
    </row>
    <row r="34" spans="1:39">
      <c r="A34" s="557"/>
      <c r="B34" s="558"/>
      <c r="C34" s="559" t="s">
        <v>205</v>
      </c>
      <c r="D34" s="559"/>
      <c r="E34" s="560">
        <v>138443</v>
      </c>
      <c r="F34" s="560">
        <v>157396</v>
      </c>
      <c r="G34" s="560">
        <v>157396</v>
      </c>
      <c r="H34" s="561">
        <v>1</v>
      </c>
      <c r="I34" s="560">
        <v>27954</v>
      </c>
      <c r="J34" s="560">
        <v>33233</v>
      </c>
      <c r="K34" s="560"/>
      <c r="L34" s="560">
        <v>33233</v>
      </c>
      <c r="M34" s="561">
        <v>1</v>
      </c>
      <c r="N34" s="562">
        <v>4.74</v>
      </c>
      <c r="O34" s="562"/>
      <c r="P34" s="562"/>
      <c r="Q34" s="563">
        <f>SUM(Q9:Q32)</f>
        <v>22357</v>
      </c>
      <c r="R34" s="563">
        <f>SUM(R9:R32)</f>
        <v>2880</v>
      </c>
      <c r="S34" s="564">
        <f t="shared" ref="S34:AL34" si="16">SUM(S9:S29)+SUM(S31:S32)</f>
        <v>22357</v>
      </c>
      <c r="T34" s="564">
        <f t="shared" si="16"/>
        <v>8775</v>
      </c>
      <c r="U34" s="564">
        <f t="shared" si="16"/>
        <v>14723</v>
      </c>
      <c r="V34" s="564">
        <f t="shared" si="16"/>
        <v>13582</v>
      </c>
      <c r="W34" s="564">
        <f>SUM(W9:W29)+SUM(W31:W32)</f>
        <v>111785</v>
      </c>
      <c r="X34" s="564">
        <f>SUM(X9:X29)+SUM(X31:X32)</f>
        <v>15525</v>
      </c>
      <c r="Y34" s="564">
        <f t="shared" si="16"/>
        <v>23908</v>
      </c>
      <c r="Z34" s="564">
        <f t="shared" si="16"/>
        <v>96260</v>
      </c>
      <c r="AA34" s="564">
        <f t="shared" si="16"/>
        <v>44714</v>
      </c>
      <c r="AB34" s="564">
        <f t="shared" si="16"/>
        <v>9608</v>
      </c>
      <c r="AC34" s="564">
        <f t="shared" si="16"/>
        <v>4251</v>
      </c>
      <c r="AD34" s="564">
        <f t="shared" si="16"/>
        <v>35106</v>
      </c>
      <c r="AE34" s="564">
        <f t="shared" si="16"/>
        <v>44714</v>
      </c>
      <c r="AF34" s="564">
        <f t="shared" si="16"/>
        <v>1967</v>
      </c>
      <c r="AG34" s="564">
        <f t="shared" si="16"/>
        <v>500</v>
      </c>
      <c r="AH34" s="564">
        <f t="shared" si="16"/>
        <v>42747</v>
      </c>
      <c r="AI34" s="564">
        <f>SUM(AI9:AI29)+SUM(AI31:AI32)</f>
        <v>10757</v>
      </c>
      <c r="AJ34" s="564">
        <f t="shared" si="16"/>
        <v>2820</v>
      </c>
      <c r="AK34" s="564">
        <f t="shared" si="16"/>
        <v>6119</v>
      </c>
      <c r="AL34" s="564">
        <f t="shared" si="16"/>
        <v>7937</v>
      </c>
    </row>
    <row r="35" spans="1:39" ht="15.75">
      <c r="A35" s="119"/>
      <c r="C35" s="603"/>
      <c r="D35" s="125"/>
      <c r="E35" s="125"/>
      <c r="F35" s="125"/>
      <c r="G35" s="125"/>
      <c r="H35" s="125"/>
      <c r="I35" s="125"/>
      <c r="J35" s="125"/>
      <c r="K35" s="604">
        <f>K30+K32+K31</f>
        <v>166165</v>
      </c>
      <c r="L35" s="125"/>
      <c r="M35" s="125"/>
      <c r="N35" s="125"/>
      <c r="O35" s="125"/>
      <c r="P35" s="605" t="s">
        <v>207</v>
      </c>
      <c r="Q35" s="606">
        <f>Q34*5</f>
        <v>111785</v>
      </c>
      <c r="R35" s="606"/>
      <c r="S35" s="607"/>
      <c r="T35" s="608">
        <f>T34/S34</f>
        <v>0.39200000000000002</v>
      </c>
      <c r="U35" s="608">
        <f>U34/S34</f>
        <v>0.65900000000000003</v>
      </c>
      <c r="V35" s="609"/>
      <c r="W35" s="603"/>
      <c r="X35" s="307">
        <f>W36/W34</f>
        <v>0.22</v>
      </c>
      <c r="Y35" s="307">
        <f>X34/W34</f>
        <v>0.14000000000000001</v>
      </c>
      <c r="Z35" s="609"/>
      <c r="AA35" s="603"/>
      <c r="AB35" s="307">
        <f>AB34/AA34</f>
        <v>0.21</v>
      </c>
      <c r="AC35" s="307">
        <f>AC34/AA34</f>
        <v>0.1</v>
      </c>
      <c r="AD35" s="609"/>
      <c r="AE35" s="603"/>
      <c r="AF35" s="307">
        <f>AF34/AE34</f>
        <v>0.04</v>
      </c>
      <c r="AG35" s="307">
        <f>AG34/AE34</f>
        <v>0.01</v>
      </c>
      <c r="AH35" s="609"/>
      <c r="AI35" s="603"/>
      <c r="AJ35" s="307">
        <f>AJ36/(AI34+AI30)</f>
        <v>0.3</v>
      </c>
      <c r="AK35" s="307">
        <f>AK36/AI34</f>
        <v>1.1399999999999999</v>
      </c>
      <c r="AL35" s="609"/>
    </row>
    <row r="36" spans="1:39" ht="15.75">
      <c r="A36" s="119"/>
      <c r="C36" s="610" t="s">
        <v>259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Q36" s="611" t="s">
        <v>259</v>
      </c>
      <c r="R36" s="610"/>
      <c r="S36" s="612">
        <f>'[13]NFI 270315'!Q169+'[13]NFI 270315'!Q170+'[13]NFI 270315'!Q177+'[13]NFI 270315'!Q178+'[13]NFI 270315'!Q179+'[13]NFI 270315'!Q180+'[13]NFI 270315'!Q181+'[13]NFI 270315'!Q186+'[13]NFI 270315'!Q188+'[13]NFI 270315'!Q189+'[13]NFI 270315'!Q191+'[13]NFI 270315'!Q192</f>
        <v>2704</v>
      </c>
      <c r="W36" s="612">
        <f>'[13]NFI 270315'!Q51+'[13]NFI 270315'!Q352+'[13]NFI 270315'!Q353+'[13]NFI 270315'!Q354+'[13]NFI 270315'!Q355+S36</f>
        <v>24219</v>
      </c>
      <c r="AA36" s="612">
        <f>'[13]NFI 270315'!Q198+'[13]NFI 270315'!Q199+'[13]NFI 270315'!Q200+'[13]NFI 270315'!Q201+'[13]NFI 270315'!Q202+'[13]NFI 270315'!Q205</f>
        <v>3963</v>
      </c>
      <c r="AE36" s="612">
        <f>'[13]NFI 270315'!Q59+'[13]NFI 270315'!Q60+'[13]NFI 270315'!Q61+'[13]NFI 270315'!Q62+'[13]NFI 270315'!Q63+'[13]NFI 270315'!Q64+'[13]NFI 270315'!Q66+'[13]NFI 270315'!Q69+'[13]NFI 270315'!Q271</f>
        <v>3664</v>
      </c>
      <c r="AI36" s="612">
        <f>'[13]NFI 270315'!Q4+'[13]NFI 270315'!Q5+'[13]NFI 270315'!Q6+'[13]NFI 270315'!Q7+'[13]NFI 270315'!Q478</f>
        <v>254500</v>
      </c>
      <c r="AJ36" s="613">
        <f>SUM(AJ9:AJ34)</f>
        <v>5760</v>
      </c>
      <c r="AK36" s="613">
        <f>SUM(AK9:AK34)</f>
        <v>12238</v>
      </c>
      <c r="AL36" s="614">
        <f>SUM(AL9:AL34)</f>
        <v>17826</v>
      </c>
    </row>
    <row r="37" spans="1:39" ht="15.75">
      <c r="A37" s="119"/>
      <c r="C37" s="610" t="s">
        <v>210</v>
      </c>
      <c r="D37" s="121"/>
      <c r="E37" s="121"/>
      <c r="F37" s="121"/>
      <c r="G37" s="121"/>
      <c r="H37" s="121"/>
      <c r="I37" s="121">
        <v>3500</v>
      </c>
      <c r="J37" s="121"/>
      <c r="K37" s="121"/>
      <c r="L37" s="121"/>
      <c r="M37" s="121"/>
      <c r="N37" s="121"/>
      <c r="O37" s="121"/>
      <c r="Q37" s="611" t="s">
        <v>210</v>
      </c>
      <c r="R37" s="610"/>
      <c r="S37" s="612">
        <f>'[13]NFI 270315'!Q171+'[13]NFI 270315'!Q172+'[13]NFI 270315'!Q174+'[13]NFI 270315'!Q175+'[13]NFI 270315'!Q184+'[13]NFI 270315'!Q185+'[13]NFI 270315'!Q187+'[13]NFI 270315'!Q190+'[13]NFI 270315'!Q193</f>
        <v>6312</v>
      </c>
      <c r="T37" s="613"/>
      <c r="U37" s="613"/>
      <c r="V37" s="614"/>
      <c r="W37" s="615">
        <f>'[13]NFI 270315'!Q351+S37</f>
        <v>6592</v>
      </c>
      <c r="X37" s="610"/>
      <c r="Y37" s="613"/>
      <c r="Z37" s="616"/>
      <c r="AA37" s="617">
        <f>'[13]NFI 270315'!Q206+'[13]NFI 270315'!Q203+'[13]NFI 270315'!Q204+'[13]NFI 270315'!Q211+'[13]NFI 270315'!Q197</f>
        <v>8400</v>
      </c>
      <c r="AB37" s="610"/>
      <c r="AC37" s="613"/>
      <c r="AD37" s="616"/>
      <c r="AE37" s="617">
        <f>'[13]NFI 270315'!Q65+'[13]NFI 270315'!Q67+'[13]NFI 270315'!Q70</f>
        <v>3480</v>
      </c>
      <c r="AF37" s="610"/>
      <c r="AG37" s="613"/>
      <c r="AH37" s="616"/>
      <c r="AI37" s="617">
        <f>'[13]NFI 270315'!Q8+'[13]NFI 270315'!Q9</f>
        <v>96010</v>
      </c>
      <c r="AJ37" s="610"/>
      <c r="AK37" s="613"/>
      <c r="AL37" s="616"/>
    </row>
    <row r="38" spans="1:39" ht="15.75">
      <c r="A38" s="119"/>
      <c r="C38" s="61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Q38" s="611"/>
      <c r="R38" s="610"/>
      <c r="S38" s="618"/>
      <c r="T38" s="619"/>
      <c r="U38" s="619"/>
      <c r="V38" s="620"/>
      <c r="W38" s="621"/>
      <c r="X38" s="610"/>
      <c r="Y38" s="619"/>
      <c r="Z38" s="616"/>
      <c r="AA38" s="621"/>
      <c r="AB38" s="610"/>
      <c r="AC38" s="619"/>
      <c r="AD38" s="616"/>
      <c r="AE38" s="621"/>
      <c r="AF38" s="610"/>
      <c r="AG38" s="619"/>
      <c r="AH38" s="616"/>
      <c r="AI38" s="621"/>
      <c r="AJ38" s="610"/>
      <c r="AK38" s="619"/>
      <c r="AL38" s="616"/>
    </row>
    <row r="39" spans="1:39" ht="15.75">
      <c r="A39" s="119"/>
      <c r="C39" s="610" t="s">
        <v>211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Q39" s="611" t="s">
        <v>211</v>
      </c>
      <c r="R39" s="610"/>
      <c r="S39" s="618">
        <f>SUM(S36:S37)</f>
        <v>9016</v>
      </c>
      <c r="T39" s="619"/>
      <c r="U39" s="619"/>
      <c r="V39" s="620"/>
      <c r="W39" s="618">
        <f>SUM(W36:W37)</f>
        <v>30811</v>
      </c>
      <c r="X39" s="619"/>
      <c r="Y39" s="619"/>
      <c r="Z39" s="620"/>
      <c r="AA39" s="618">
        <f>SUM(AA36:AA37)</f>
        <v>12363</v>
      </c>
      <c r="AB39" s="619"/>
      <c r="AC39" s="619"/>
      <c r="AD39" s="620"/>
      <c r="AE39" s="618">
        <f>SUM(AE36:AE37)</f>
        <v>7144</v>
      </c>
      <c r="AF39" s="619"/>
      <c r="AG39" s="619"/>
      <c r="AH39" s="620"/>
      <c r="AI39" s="618">
        <f>SUM(AI36:AI37)</f>
        <v>350510</v>
      </c>
      <c r="AJ39" s="619"/>
      <c r="AK39" s="619"/>
      <c r="AL39" s="620"/>
    </row>
    <row r="40" spans="1:39" ht="15.75">
      <c r="A40" s="119"/>
      <c r="C40" s="610" t="s">
        <v>17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Q40" s="611" t="s">
        <v>17</v>
      </c>
      <c r="R40" s="610"/>
      <c r="S40" s="622">
        <f>'[13]NFI 270315'!Q168+'[13]NFI 270315'!Q173+'[13]NFI 270315'!Q183</f>
        <v>8407</v>
      </c>
      <c r="T40" s="619"/>
      <c r="U40" s="619"/>
      <c r="V40" s="620"/>
      <c r="W40" s="618">
        <f>S40</f>
        <v>8407</v>
      </c>
      <c r="X40" s="619"/>
      <c r="Y40" s="619"/>
      <c r="Z40" s="620"/>
      <c r="AA40" s="618">
        <f>'[13]NFI 270315'!Q207+'[13]NFI 270315'!Q208</f>
        <v>5340</v>
      </c>
      <c r="AB40" s="619"/>
      <c r="AC40" s="619"/>
      <c r="AD40" s="620"/>
      <c r="AE40" s="618">
        <f>'[13]NFI 270315'!Q68</f>
        <v>35</v>
      </c>
      <c r="AF40" s="619"/>
      <c r="AG40" s="619"/>
      <c r="AH40" s="620"/>
      <c r="AI40" s="618"/>
      <c r="AJ40" s="619"/>
      <c r="AK40" s="619"/>
      <c r="AL40" s="620"/>
    </row>
    <row r="41" spans="1:39">
      <c r="A41" s="119"/>
      <c r="C41" s="623" t="s">
        <v>133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Q41" s="624" t="s">
        <v>133</v>
      </c>
      <c r="R41" s="610"/>
      <c r="S41" s="625">
        <f>S34-SUM(S39,S40)</f>
        <v>4934</v>
      </c>
      <c r="T41" s="626"/>
      <c r="U41" s="626"/>
      <c r="V41" s="627"/>
      <c r="W41" s="625">
        <f>W34-SUM(W39,W40)</f>
        <v>72567</v>
      </c>
      <c r="X41" s="626"/>
      <c r="Y41" s="626"/>
      <c r="Z41" s="627"/>
      <c r="AA41" s="625">
        <f>AA34-SUM(AA39,AA40)</f>
        <v>27011</v>
      </c>
      <c r="AB41" s="626"/>
      <c r="AC41" s="626"/>
      <c r="AD41" s="627"/>
      <c r="AE41" s="625">
        <f>AE34-SUM(AE39,AE40)</f>
        <v>37535</v>
      </c>
      <c r="AF41" s="626"/>
      <c r="AG41" s="626"/>
      <c r="AH41" s="627"/>
      <c r="AI41" s="625">
        <f>AI34-AI39</f>
        <v>-339753</v>
      </c>
      <c r="AJ41" s="626"/>
      <c r="AK41" s="626"/>
      <c r="AL41" s="627"/>
    </row>
    <row r="42" spans="1:39">
      <c r="A42" s="119"/>
      <c r="C42" s="61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610"/>
      <c r="Q42" s="611"/>
      <c r="R42" s="610"/>
      <c r="S42" s="628"/>
      <c r="T42" s="629"/>
      <c r="U42" s="629"/>
      <c r="V42" s="630"/>
      <c r="W42" s="631"/>
      <c r="X42" s="632"/>
      <c r="Y42" s="629"/>
      <c r="Z42" s="633"/>
      <c r="AA42" s="631"/>
      <c r="AB42" s="632"/>
      <c r="AC42" s="629"/>
      <c r="AD42" s="633"/>
      <c r="AE42" s="631"/>
      <c r="AF42" s="632"/>
      <c r="AG42" s="629"/>
      <c r="AH42" s="633"/>
      <c r="AI42" s="631"/>
      <c r="AJ42" s="632"/>
      <c r="AK42" s="629"/>
      <c r="AL42" s="633"/>
    </row>
    <row r="43" spans="1:39">
      <c r="A43" s="119"/>
      <c r="C43" s="610" t="s">
        <v>213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Q43" s="611" t="s">
        <v>213</v>
      </c>
      <c r="R43" s="610"/>
      <c r="S43" s="631">
        <f>S36</f>
        <v>2704</v>
      </c>
      <c r="T43" s="632"/>
      <c r="U43" s="632"/>
      <c r="V43" s="633"/>
      <c r="W43" s="631">
        <f>W36</f>
        <v>24219</v>
      </c>
      <c r="X43" s="632"/>
      <c r="Y43" s="632"/>
      <c r="Z43" s="633"/>
      <c r="AA43" s="631">
        <f>AA36</f>
        <v>3963</v>
      </c>
      <c r="AB43" s="632"/>
      <c r="AC43" s="632"/>
      <c r="AD43" s="633"/>
      <c r="AE43" s="631">
        <f>AE36</f>
        <v>3664</v>
      </c>
      <c r="AF43" s="632"/>
      <c r="AG43" s="632"/>
      <c r="AH43" s="633"/>
      <c r="AI43" s="631">
        <f>AI36</f>
        <v>254500</v>
      </c>
      <c r="AJ43" s="632"/>
      <c r="AK43" s="632"/>
      <c r="AL43" s="633"/>
    </row>
    <row r="44" spans="1:39">
      <c r="A44" s="119"/>
      <c r="C44" s="61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610"/>
      <c r="Q44" s="610"/>
      <c r="R44" s="610"/>
      <c r="S44" s="1381" t="str">
        <f>S8</f>
        <v>Hygiene kit (see standard list)</v>
      </c>
      <c r="T44" s="1382"/>
      <c r="U44" s="1382"/>
      <c r="V44" s="1383"/>
      <c r="W44" s="1384" t="str">
        <f>W8</f>
        <v>Soap</v>
      </c>
      <c r="X44" s="1385"/>
      <c r="Y44" s="1385"/>
      <c r="Z44" s="1386"/>
      <c r="AA44" s="1384" t="str">
        <f>AA8</f>
        <v>Jerry Cans (2 per family)</v>
      </c>
      <c r="AB44" s="1385"/>
      <c r="AC44" s="1385"/>
      <c r="AD44" s="1386"/>
      <c r="AE44" s="1384" t="str">
        <f>AE8</f>
        <v>1 x  (7L minimum) bucket (one per family)</v>
      </c>
      <c r="AF44" s="1385"/>
      <c r="AG44" s="1385"/>
      <c r="AH44" s="1386"/>
      <c r="AI44" s="1384" t="str">
        <f>AI8</f>
        <v>Purification tablets x 1 box/family or alternative water household treatment units</v>
      </c>
      <c r="AJ44" s="1385"/>
      <c r="AK44" s="1385"/>
      <c r="AL44" s="1386"/>
    </row>
    <row r="45" spans="1:39" ht="15.75">
      <c r="A45" s="634"/>
      <c r="C45" s="432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635"/>
      <c r="O45" s="635"/>
      <c r="P45" s="636"/>
      <c r="Q45" s="637"/>
      <c r="R45" s="637"/>
      <c r="S45" s="638"/>
      <c r="T45" s="639"/>
      <c r="U45" s="639"/>
      <c r="V45" s="640"/>
      <c r="W45" s="603"/>
      <c r="X45" s="307"/>
      <c r="Y45" s="307"/>
      <c r="Z45" s="609"/>
      <c r="AA45" s="639"/>
      <c r="AB45" s="639"/>
      <c r="AC45" s="639"/>
      <c r="AD45" s="639"/>
      <c r="AE45" s="639"/>
      <c r="AF45" s="639"/>
      <c r="AG45" s="639"/>
      <c r="AH45" s="639"/>
      <c r="AI45" s="640"/>
      <c r="AJ45" s="641"/>
      <c r="AK45" s="639"/>
      <c r="AL45" s="641"/>
    </row>
    <row r="46" spans="1:39">
      <c r="L46" s="460"/>
      <c r="M46" s="121"/>
      <c r="N46" s="982"/>
      <c r="O46" s="982"/>
      <c r="P46" s="1374"/>
      <c r="Q46" s="1374"/>
      <c r="R46" s="1374"/>
      <c r="S46" s="1374"/>
      <c r="T46" s="1374"/>
      <c r="U46" s="1374"/>
      <c r="V46" s="1374"/>
      <c r="W46" s="1374"/>
      <c r="X46" s="1374"/>
      <c r="Y46" s="1374"/>
      <c r="Z46" s="1374"/>
      <c r="AA46" s="1374"/>
      <c r="AB46" s="1374"/>
      <c r="AC46" s="1374"/>
      <c r="AD46" s="1374"/>
      <c r="AE46" s="1374"/>
      <c r="AF46" s="1374"/>
      <c r="AG46" s="1374"/>
      <c r="AH46" s="1374"/>
      <c r="AI46" s="1374"/>
      <c r="AJ46" s="982"/>
      <c r="AK46" s="982"/>
      <c r="AL46" s="982"/>
    </row>
    <row r="47" spans="1:39">
      <c r="L47" s="460"/>
      <c r="M47" s="121"/>
      <c r="N47" s="982"/>
      <c r="O47" s="642"/>
      <c r="P47" s="643"/>
      <c r="Q47" s="644" t="s">
        <v>260</v>
      </c>
      <c r="R47" s="642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</row>
    <row r="48" spans="1:39">
      <c r="L48" s="121"/>
      <c r="M48" s="121"/>
      <c r="N48" s="982"/>
      <c r="O48" s="642"/>
      <c r="P48" s="643"/>
      <c r="Q48" s="646" t="s">
        <v>261</v>
      </c>
      <c r="R48" s="642"/>
      <c r="S48" s="647">
        <f>'[13]Distribution (2)'!S35</f>
        <v>7589</v>
      </c>
      <c r="T48" s="647"/>
      <c r="U48" s="647"/>
      <c r="V48" s="647"/>
      <c r="W48" s="647">
        <f>'[13]Distribution (2)'!W35</f>
        <v>3784</v>
      </c>
      <c r="X48" s="647"/>
      <c r="Y48" s="647"/>
      <c r="Z48" s="647"/>
      <c r="AA48" s="647">
        <f>'[13]Distribution (2)'!AA35</f>
        <v>8832</v>
      </c>
      <c r="AB48" s="647"/>
      <c r="AC48" s="647"/>
      <c r="AD48" s="647"/>
      <c r="AE48" s="647">
        <f>'[13]Distribution (2)'!AE35</f>
        <v>2160</v>
      </c>
      <c r="AF48" s="647"/>
      <c r="AG48" s="647"/>
      <c r="AH48" s="647"/>
      <c r="AI48" s="647">
        <f>'[13]Distribution (2)'!AI35</f>
        <v>236500</v>
      </c>
      <c r="AJ48" s="647"/>
      <c r="AK48" s="647"/>
      <c r="AL48" s="647"/>
      <c r="AM48" s="457"/>
    </row>
    <row r="49" spans="12:39">
      <c r="L49" s="121"/>
      <c r="M49" s="121"/>
      <c r="N49" s="982"/>
      <c r="O49" s="642"/>
      <c r="P49" s="643"/>
      <c r="Q49" s="646" t="s">
        <v>262</v>
      </c>
      <c r="R49" s="642"/>
      <c r="S49" s="647">
        <f>'[13]Distribution (2)'!S36</f>
        <v>3880</v>
      </c>
      <c r="T49" s="647"/>
      <c r="U49" s="647"/>
      <c r="V49" s="647"/>
      <c r="W49" s="647" t="str">
        <f>'[13]Distribution (2)'!W36</f>
        <v>-</v>
      </c>
      <c r="X49" s="647"/>
      <c r="Y49" s="647"/>
      <c r="Z49" s="647"/>
      <c r="AA49" s="647">
        <f>'[13]Distribution (2)'!AA36</f>
        <v>1200</v>
      </c>
      <c r="AB49" s="647"/>
      <c r="AC49" s="647"/>
      <c r="AD49" s="647"/>
      <c r="AE49" s="647">
        <f>'[13]Distribution (2)'!AE36</f>
        <v>3080</v>
      </c>
      <c r="AF49" s="647"/>
      <c r="AG49" s="647"/>
      <c r="AH49" s="647"/>
      <c r="AI49" s="647">
        <f>'[13]Distribution (2)'!AI36</f>
        <v>0</v>
      </c>
      <c r="AJ49" s="647"/>
      <c r="AK49" s="647"/>
      <c r="AL49" s="647"/>
      <c r="AM49" s="457"/>
    </row>
    <row r="50" spans="12:39">
      <c r="L50" s="121"/>
      <c r="M50" s="121"/>
      <c r="N50" s="121"/>
      <c r="O50" s="648"/>
      <c r="P50" s="649"/>
      <c r="Q50" s="646" t="s">
        <v>263</v>
      </c>
      <c r="R50" s="648"/>
      <c r="S50" s="648" t="s">
        <v>264</v>
      </c>
      <c r="T50" s="648"/>
      <c r="U50" s="648"/>
      <c r="V50" s="648"/>
      <c r="W50" s="648" t="s">
        <v>264</v>
      </c>
      <c r="X50" s="648"/>
      <c r="Y50" s="648"/>
      <c r="Z50" s="648"/>
      <c r="AA50" s="648" t="s">
        <v>264</v>
      </c>
      <c r="AB50" s="648"/>
      <c r="AC50" s="648"/>
      <c r="AD50" s="648"/>
      <c r="AE50" s="648" t="s">
        <v>264</v>
      </c>
      <c r="AF50" s="648"/>
      <c r="AG50" s="648"/>
      <c r="AH50" s="648"/>
      <c r="AI50" s="648" t="s">
        <v>264</v>
      </c>
      <c r="AJ50" s="648"/>
      <c r="AK50" s="648"/>
      <c r="AL50" s="648"/>
      <c r="AM50" s="121"/>
    </row>
    <row r="51" spans="12:39">
      <c r="L51" s="121"/>
      <c r="M51" s="121"/>
      <c r="N51" s="121"/>
      <c r="O51" s="648"/>
      <c r="P51" s="649"/>
      <c r="Q51" s="648"/>
      <c r="R51" s="648"/>
      <c r="S51" s="650">
        <f>SUM(S39:S40)-SUM(S48:S50)</f>
        <v>5954</v>
      </c>
      <c r="T51" s="650"/>
      <c r="U51" s="650"/>
      <c r="V51" s="650"/>
      <c r="W51" s="650">
        <f>SUM(W39:W40)-SUM(W48:W50)</f>
        <v>35434</v>
      </c>
      <c r="X51" s="650"/>
      <c r="Y51" s="650"/>
      <c r="Z51" s="650"/>
      <c r="AA51" s="650">
        <f>SUM(AA39:AA40)-SUM(AA48:AA50)</f>
        <v>7671</v>
      </c>
      <c r="AB51" s="650"/>
      <c r="AC51" s="650"/>
      <c r="AD51" s="650"/>
      <c r="AE51" s="650">
        <f>SUM(AE39:AE40)-SUM(AE48:AE50)</f>
        <v>1939</v>
      </c>
      <c r="AF51" s="650"/>
      <c r="AG51" s="650"/>
      <c r="AH51" s="650"/>
      <c r="AI51" s="650">
        <f>SUM(AI39:AI40)-SUM(AI48:AI50)</f>
        <v>114010</v>
      </c>
      <c r="AJ51" s="648"/>
      <c r="AK51" s="648"/>
      <c r="AL51" s="648"/>
    </row>
    <row r="52" spans="12:39"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</row>
    <row r="53" spans="12:39"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</row>
    <row r="54" spans="12:39"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</row>
    <row r="55" spans="12:39">
      <c r="L55" s="121"/>
      <c r="M55" s="121"/>
      <c r="N55" s="982"/>
      <c r="O55" s="982"/>
      <c r="P55" s="982"/>
      <c r="Q55" s="982"/>
      <c r="R55" s="982"/>
      <c r="S55" s="457"/>
      <c r="T55" s="457"/>
      <c r="U55" s="457"/>
      <c r="V55" s="457"/>
      <c r="W55" s="458"/>
      <c r="X55" s="458"/>
      <c r="Y55" s="457"/>
      <c r="Z55" s="458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</row>
    <row r="56" spans="12:39">
      <c r="L56" s="460"/>
      <c r="M56" s="121"/>
      <c r="N56" s="982"/>
      <c r="O56" s="982"/>
      <c r="P56" s="982"/>
      <c r="Q56" s="982"/>
      <c r="R56" s="982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</row>
    <row r="57" spans="12:39">
      <c r="L57" s="460"/>
      <c r="M57" s="121"/>
      <c r="N57" s="982"/>
      <c r="O57" s="982"/>
      <c r="P57" s="982"/>
      <c r="Q57" s="982"/>
      <c r="R57" s="982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</row>
    <row r="58" spans="12:39">
      <c r="L58" s="460"/>
      <c r="M58" s="121"/>
      <c r="N58" s="982"/>
      <c r="O58" s="982"/>
      <c r="P58" s="982"/>
      <c r="Q58" s="982"/>
      <c r="R58" s="982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</row>
    <row r="59" spans="12:39">
      <c r="L59" s="121"/>
      <c r="M59" s="121"/>
      <c r="N59" s="982"/>
      <c r="O59" s="982"/>
      <c r="P59" s="982"/>
      <c r="Q59" s="982"/>
      <c r="R59" s="982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</row>
    <row r="60" spans="12:39"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</row>
    <row r="61" spans="12:39">
      <c r="L61" s="121"/>
      <c r="M61" s="121"/>
      <c r="N61" s="121"/>
      <c r="O61" s="121"/>
      <c r="P61" s="121"/>
      <c r="Q61" s="121"/>
      <c r="R61" s="121"/>
      <c r="S61" s="463"/>
      <c r="T61" s="463"/>
      <c r="U61" s="463"/>
      <c r="V61" s="463"/>
      <c r="W61" s="121"/>
      <c r="X61" s="121"/>
      <c r="Y61" s="463"/>
      <c r="Z61" s="121"/>
      <c r="AA61" s="121"/>
      <c r="AB61" s="121"/>
      <c r="AC61" s="463"/>
      <c r="AD61" s="121"/>
      <c r="AE61" s="121"/>
      <c r="AF61" s="121"/>
      <c r="AG61" s="463"/>
      <c r="AH61" s="121"/>
      <c r="AI61" s="121"/>
      <c r="AJ61" s="121"/>
      <c r="AK61" s="463"/>
      <c r="AL61" s="121"/>
    </row>
    <row r="62" spans="12:39"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</row>
  </sheetData>
  <mergeCells count="13">
    <mergeCell ref="P46:AI46"/>
    <mergeCell ref="S6:AL6"/>
    <mergeCell ref="C7:K7"/>
    <mergeCell ref="S8:V8"/>
    <mergeCell ref="W8:Z8"/>
    <mergeCell ref="AA8:AD8"/>
    <mergeCell ref="AE8:AH8"/>
    <mergeCell ref="AI8:AL8"/>
    <mergeCell ref="S44:V44"/>
    <mergeCell ref="W44:Z44"/>
    <mergeCell ref="AA44:AD44"/>
    <mergeCell ref="AE44:AH44"/>
    <mergeCell ref="AI44:AL44"/>
  </mergeCells>
  <conditionalFormatting sqref="V9:V32">
    <cfRule type="cellIs" dxfId="78" priority="12" operator="greaterThan">
      <formula>0</formula>
    </cfRule>
  </conditionalFormatting>
  <conditionalFormatting sqref="Z9:Z29 Z31:Z32">
    <cfRule type="cellIs" dxfId="77" priority="11" operator="greaterThan">
      <formula>0</formula>
    </cfRule>
  </conditionalFormatting>
  <conditionalFormatting sqref="AD9:AD29 AD31:AD32">
    <cfRule type="cellIs" dxfId="76" priority="10" operator="greaterThan">
      <formula>0</formula>
    </cfRule>
  </conditionalFormatting>
  <conditionalFormatting sqref="AH9:AH29 AH31:AH32">
    <cfRule type="cellIs" dxfId="75" priority="9" operator="greaterThan">
      <formula>0</formula>
    </cfRule>
  </conditionalFormatting>
  <conditionalFormatting sqref="AL9:AL29 AL31:AL32">
    <cfRule type="cellIs" dxfId="74" priority="8" operator="greaterThan">
      <formula>0</formula>
    </cfRule>
  </conditionalFormatting>
  <conditionalFormatting sqref="Z2">
    <cfRule type="cellIs" dxfId="73" priority="7" operator="greaterThan">
      <formula>0</formula>
    </cfRule>
  </conditionalFormatting>
  <conditionalFormatting sqref="AI41">
    <cfRule type="cellIs" dxfId="72" priority="6" operator="greaterThan">
      <formula>$S$37</formula>
    </cfRule>
  </conditionalFormatting>
  <conditionalFormatting sqref="AE41">
    <cfRule type="cellIs" dxfId="71" priority="5" operator="greaterThan">
      <formula>$S$37</formula>
    </cfRule>
  </conditionalFormatting>
  <conditionalFormatting sqref="AA41">
    <cfRule type="cellIs" dxfId="70" priority="4" operator="greaterThan">
      <formula>$S$37</formula>
    </cfRule>
  </conditionalFormatting>
  <conditionalFormatting sqref="W41">
    <cfRule type="cellIs" dxfId="69" priority="3" operator="greaterThan">
      <formula>$S$37</formula>
    </cfRule>
  </conditionalFormatting>
  <conditionalFormatting sqref="S51:AI51">
    <cfRule type="cellIs" dxfId="68" priority="2" operator="lessThan">
      <formula>0</formula>
    </cfRule>
  </conditionalFormatting>
  <conditionalFormatting sqref="S41">
    <cfRule type="cellIs" dxfId="67" priority="1" operator="greaterThan">
      <formula>$S$37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pane xSplit="9" ySplit="8" topLeftCell="J9" activePane="bottomRight" state="frozen"/>
      <selection activeCell="I22" sqref="I22"/>
      <selection pane="topRight" activeCell="I22" sqref="I22"/>
      <selection pane="bottomLeft" activeCell="I22" sqref="I22"/>
      <selection pane="bottomRight" activeCell="J30" sqref="J30"/>
    </sheetView>
  </sheetViews>
  <sheetFormatPr defaultColWidth="8.875" defaultRowHeight="15.75"/>
  <cols>
    <col min="1" max="1" width="10.125" style="120" bestFit="1" customWidth="1"/>
    <col min="2" max="2" width="8.875" style="120"/>
    <col min="3" max="3" width="39.875" style="120" customWidth="1"/>
    <col min="4" max="4" width="24.125" style="120" bestFit="1" customWidth="1"/>
    <col min="5" max="5" width="13.625" style="120" hidden="1" customWidth="1"/>
    <col min="6" max="6" width="14.5" style="120" hidden="1" customWidth="1"/>
    <col min="7" max="7" width="13" style="120" hidden="1" customWidth="1"/>
    <col min="8" max="8" width="9.125" style="120" hidden="1" customWidth="1"/>
    <col min="9" max="9" width="13" style="120" hidden="1" customWidth="1"/>
    <col min="10" max="10" width="24.125" style="120" customWidth="1"/>
    <col min="11" max="13" width="8.875" style="120"/>
    <col min="14" max="14" width="10.5" style="120" bestFit="1" customWidth="1"/>
    <col min="15" max="15" width="12.5" style="120" bestFit="1" customWidth="1"/>
    <col min="16" max="16" width="14.875" style="120" bestFit="1" customWidth="1"/>
    <col min="17" max="17" width="8.875" style="120"/>
    <col min="18" max="18" width="13" style="464" bestFit="1" customWidth="1"/>
    <col min="19" max="19" width="12.5" style="120" bestFit="1" customWidth="1"/>
    <col min="20" max="20" width="14.875" style="120" bestFit="1" customWidth="1"/>
    <col min="21" max="21" width="8.875" style="120"/>
    <col min="22" max="22" width="10.5" style="120" bestFit="1" customWidth="1"/>
    <col min="23" max="23" width="12.5" style="120" bestFit="1" customWidth="1"/>
    <col min="24" max="24" width="14.875" style="120" bestFit="1" customWidth="1"/>
    <col min="25" max="25" width="8.875" style="120"/>
    <col min="26" max="26" width="10.5" style="120" bestFit="1" customWidth="1"/>
    <col min="27" max="27" width="12.5" style="120" bestFit="1" customWidth="1"/>
    <col min="28" max="28" width="14.875" style="120" bestFit="1" customWidth="1"/>
    <col min="29" max="29" width="8.875" style="120"/>
    <col min="30" max="30" width="10.5" style="120" bestFit="1" customWidth="1"/>
    <col min="31" max="31" width="12.5" style="120" bestFit="1" customWidth="1"/>
    <col min="32" max="32" width="14.875" style="120" bestFit="1" customWidth="1"/>
    <col min="33" max="33" width="10.125" style="120" customWidth="1"/>
    <col min="34" max="35" width="13.5" style="120" customWidth="1"/>
    <col min="36" max="36" width="12.125" style="120" customWidth="1"/>
    <col min="37" max="37" width="12" style="120" customWidth="1"/>
    <col min="38" max="38" width="12.5" style="120" customWidth="1"/>
    <col min="39" max="40" width="12.125" style="120" customWidth="1"/>
    <col min="41" max="41" width="12.5" style="120" customWidth="1"/>
    <col min="42" max="16384" width="8.875" style="120"/>
  </cols>
  <sheetData>
    <row r="1" spans="1:41">
      <c r="C1" s="123" t="s">
        <v>152</v>
      </c>
      <c r="G1" s="123" t="s">
        <v>220</v>
      </c>
      <c r="U1" s="322"/>
      <c r="V1" s="274"/>
    </row>
    <row r="2" spans="1:41">
      <c r="C2" s="123" t="s">
        <v>221</v>
      </c>
      <c r="U2" s="322"/>
      <c r="V2" s="274"/>
    </row>
    <row r="3" spans="1:41">
      <c r="C3" s="123" t="s">
        <v>222</v>
      </c>
    </row>
    <row r="4" spans="1:41">
      <c r="C4" s="465" t="s">
        <v>395</v>
      </c>
      <c r="D4" s="121"/>
    </row>
    <row r="5" spans="1:41">
      <c r="C5" s="123"/>
    </row>
    <row r="6" spans="1:41" customFormat="1">
      <c r="A6" s="806"/>
      <c r="B6" s="807"/>
      <c r="C6" s="808" t="s">
        <v>156</v>
      </c>
      <c r="D6" s="807"/>
      <c r="E6" s="809"/>
      <c r="F6" s="809"/>
      <c r="G6" s="809"/>
      <c r="H6" s="807"/>
      <c r="I6" s="807"/>
      <c r="J6" s="807"/>
      <c r="K6" s="1351" t="s">
        <v>224</v>
      </c>
      <c r="L6" s="1352"/>
      <c r="M6" s="1353"/>
      <c r="N6" s="810" t="s">
        <v>333</v>
      </c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2"/>
    </row>
    <row r="7" spans="1:41" customFormat="1" ht="34.5" customHeight="1">
      <c r="A7" s="813" t="s">
        <v>226</v>
      </c>
      <c r="B7" s="814"/>
      <c r="C7" s="1354" t="s">
        <v>162</v>
      </c>
      <c r="D7" s="1355"/>
      <c r="E7" s="1355"/>
      <c r="F7" s="1355"/>
      <c r="G7" s="1355"/>
      <c r="H7" s="1355"/>
      <c r="I7" s="1355"/>
      <c r="J7" s="1387"/>
      <c r="K7" s="815"/>
      <c r="L7" s="816"/>
      <c r="M7" s="816"/>
      <c r="N7" s="817" t="s">
        <v>140</v>
      </c>
      <c r="O7" s="818" t="s">
        <v>334</v>
      </c>
      <c r="P7" s="818" t="s">
        <v>335</v>
      </c>
      <c r="Q7" s="817" t="s">
        <v>133</v>
      </c>
      <c r="R7" s="474" t="s">
        <v>140</v>
      </c>
      <c r="S7" s="818" t="s">
        <v>334</v>
      </c>
      <c r="T7" s="818" t="s">
        <v>335</v>
      </c>
      <c r="U7" s="817" t="s">
        <v>133</v>
      </c>
      <c r="V7" s="817" t="s">
        <v>140</v>
      </c>
      <c r="W7" s="818" t="s">
        <v>334</v>
      </c>
      <c r="X7" s="818" t="s">
        <v>335</v>
      </c>
      <c r="Y7" s="817" t="s">
        <v>133</v>
      </c>
      <c r="Z7" s="817" t="s">
        <v>140</v>
      </c>
      <c r="AA7" s="818" t="s">
        <v>334</v>
      </c>
      <c r="AB7" s="818" t="s">
        <v>335</v>
      </c>
      <c r="AC7" s="817" t="s">
        <v>133</v>
      </c>
      <c r="AD7" s="817" t="s">
        <v>140</v>
      </c>
      <c r="AE7" s="818" t="s">
        <v>334</v>
      </c>
      <c r="AF7" s="818" t="s">
        <v>335</v>
      </c>
      <c r="AG7" s="817" t="s">
        <v>133</v>
      </c>
      <c r="AH7" s="817" t="s">
        <v>140</v>
      </c>
      <c r="AI7" s="818" t="s">
        <v>334</v>
      </c>
      <c r="AJ7" s="818" t="s">
        <v>335</v>
      </c>
      <c r="AK7" s="817" t="s">
        <v>133</v>
      </c>
      <c r="AL7" s="817" t="s">
        <v>140</v>
      </c>
      <c r="AM7" s="818" t="s">
        <v>334</v>
      </c>
      <c r="AN7" s="818" t="s">
        <v>335</v>
      </c>
      <c r="AO7" s="817" t="s">
        <v>133</v>
      </c>
    </row>
    <row r="8" spans="1:41" customFormat="1" ht="30" customHeight="1">
      <c r="A8" s="831" t="s">
        <v>227</v>
      </c>
      <c r="B8" s="832"/>
      <c r="C8" s="833" t="s">
        <v>168</v>
      </c>
      <c r="D8" s="833" t="s">
        <v>169</v>
      </c>
      <c r="E8" s="834" t="s">
        <v>170</v>
      </c>
      <c r="F8" s="834" t="s">
        <v>171</v>
      </c>
      <c r="G8" s="834" t="s">
        <v>172</v>
      </c>
      <c r="H8" s="833" t="s">
        <v>173</v>
      </c>
      <c r="I8" s="834" t="s">
        <v>228</v>
      </c>
      <c r="J8" s="834" t="s">
        <v>229</v>
      </c>
      <c r="K8" s="834" t="s">
        <v>230</v>
      </c>
      <c r="L8" s="834" t="s">
        <v>178</v>
      </c>
      <c r="M8" s="834" t="s">
        <v>179</v>
      </c>
      <c r="N8" s="1348" t="s">
        <v>231</v>
      </c>
      <c r="O8" s="1349"/>
      <c r="P8" s="1349"/>
      <c r="Q8" s="1350"/>
      <c r="R8" s="1348" t="s">
        <v>232</v>
      </c>
      <c r="S8" s="1349"/>
      <c r="T8" s="1349"/>
      <c r="U8" s="1350"/>
      <c r="V8" s="1348" t="s">
        <v>233</v>
      </c>
      <c r="W8" s="1349"/>
      <c r="X8" s="1349"/>
      <c r="Y8" s="1350"/>
      <c r="Z8" s="1348" t="s">
        <v>234</v>
      </c>
      <c r="AA8" s="1349"/>
      <c r="AB8" s="1349"/>
      <c r="AC8" s="1350"/>
      <c r="AD8" s="1348" t="s">
        <v>235</v>
      </c>
      <c r="AE8" s="1349"/>
      <c r="AF8" s="1349"/>
      <c r="AG8" s="1350"/>
      <c r="AH8" s="1348" t="s">
        <v>236</v>
      </c>
      <c r="AI8" s="1349"/>
      <c r="AJ8" s="1349"/>
      <c r="AK8" s="1350"/>
      <c r="AL8" s="1348" t="s">
        <v>237</v>
      </c>
      <c r="AM8" s="1349"/>
      <c r="AN8" s="1349"/>
      <c r="AO8" s="1350"/>
    </row>
    <row r="9" spans="1:41" customFormat="1">
      <c r="A9" s="764">
        <v>2</v>
      </c>
      <c r="B9" s="765">
        <v>1</v>
      </c>
      <c r="C9" s="766" t="s">
        <v>8</v>
      </c>
      <c r="D9" s="767" t="s">
        <v>42</v>
      </c>
      <c r="E9" s="480"/>
      <c r="F9" s="480">
        <v>582</v>
      </c>
      <c r="G9" s="480"/>
      <c r="H9" s="481"/>
      <c r="I9" s="480"/>
      <c r="J9" s="480">
        <v>112</v>
      </c>
      <c r="K9" s="481">
        <v>1</v>
      </c>
      <c r="L9" s="481"/>
      <c r="M9" s="482">
        <f>J9*K9</f>
        <v>112</v>
      </c>
      <c r="N9" s="768">
        <v>3.4</v>
      </c>
      <c r="O9" s="769">
        <f>N9</f>
        <v>3.4</v>
      </c>
      <c r="P9" s="769"/>
      <c r="Q9" s="762">
        <f>N9-O9</f>
        <v>0</v>
      </c>
      <c r="R9" s="487">
        <v>0</v>
      </c>
      <c r="S9" s="770"/>
      <c r="T9" s="770"/>
      <c r="U9" s="762">
        <f>R9-S9</f>
        <v>0</v>
      </c>
      <c r="V9" s="488">
        <v>0.13</v>
      </c>
      <c r="W9" s="769">
        <f>V9</f>
        <v>0.1</v>
      </c>
      <c r="X9" s="771"/>
      <c r="Y9" s="762">
        <f>V9-W9</f>
        <v>0</v>
      </c>
      <c r="Z9" s="488">
        <v>0.12</v>
      </c>
      <c r="AA9" s="769">
        <f>Z9</f>
        <v>0.1</v>
      </c>
      <c r="AB9" s="771"/>
      <c r="AC9" s="762">
        <f t="shared" ref="AC9:AC29" si="0">Z9-AA9</f>
        <v>0</v>
      </c>
      <c r="AD9" s="770">
        <v>143</v>
      </c>
      <c r="AE9" s="772"/>
      <c r="AF9" s="773"/>
      <c r="AG9" s="774">
        <f>AD9-AE9</f>
        <v>143</v>
      </c>
      <c r="AH9" s="488">
        <v>0</v>
      </c>
      <c r="AI9" s="493">
        <v>0</v>
      </c>
      <c r="AJ9" s="493">
        <v>0</v>
      </c>
      <c r="AK9" s="494">
        <f>AH9-AI9</f>
        <v>0</v>
      </c>
      <c r="AM9" s="495"/>
      <c r="AN9" s="495"/>
      <c r="AO9" s="496">
        <f t="shared" ref="AO9:AO29" si="1">AL9-AM9</f>
        <v>0</v>
      </c>
    </row>
    <row r="10" spans="1:41" customFormat="1">
      <c r="A10" s="764">
        <v>2</v>
      </c>
      <c r="B10" s="765">
        <v>2</v>
      </c>
      <c r="C10" s="766" t="s">
        <v>4</v>
      </c>
      <c r="D10" s="767" t="s">
        <v>18</v>
      </c>
      <c r="E10" s="480">
        <v>3569</v>
      </c>
      <c r="F10" s="480">
        <v>4058</v>
      </c>
      <c r="G10" s="480"/>
      <c r="H10" s="481"/>
      <c r="I10" s="480">
        <v>781</v>
      </c>
      <c r="J10" s="480">
        <v>824</v>
      </c>
      <c r="K10" s="481">
        <v>1</v>
      </c>
      <c r="L10" s="481"/>
      <c r="M10" s="482">
        <f t="shared" ref="M10:M33" si="2">J10*K10</f>
        <v>824</v>
      </c>
      <c r="N10" s="768">
        <v>23.7</v>
      </c>
      <c r="O10" s="770"/>
      <c r="P10" s="769">
        <f t="shared" ref="P10:P11" si="3">N10</f>
        <v>23.7</v>
      </c>
      <c r="Q10" s="762">
        <f t="shared" ref="Q10:Q29" si="4">N10-O10</f>
        <v>23.7</v>
      </c>
      <c r="R10" s="487">
        <v>0</v>
      </c>
      <c r="S10" s="770"/>
      <c r="T10" s="770"/>
      <c r="U10" s="762">
        <f t="shared" ref="U10:U29" si="5">R10-S10</f>
        <v>0</v>
      </c>
      <c r="V10" s="488">
        <v>0.95</v>
      </c>
      <c r="W10" s="770"/>
      <c r="X10" s="771">
        <f t="shared" ref="X10:X11" si="6">V10</f>
        <v>1</v>
      </c>
      <c r="Y10" s="762">
        <f t="shared" ref="Y10:Y33" si="7">V10-W10</f>
        <v>1</v>
      </c>
      <c r="Z10" s="488">
        <v>0.81</v>
      </c>
      <c r="AA10" s="770"/>
      <c r="AB10" s="771">
        <f t="shared" ref="AB10:AB11" si="8">Z10</f>
        <v>0.8</v>
      </c>
      <c r="AC10" s="762">
        <f t="shared" si="0"/>
        <v>0.8</v>
      </c>
      <c r="AD10" s="770">
        <f>J10*7</f>
        <v>5768</v>
      </c>
      <c r="AE10" s="775"/>
      <c r="AF10" s="776">
        <v>977</v>
      </c>
      <c r="AG10" s="774">
        <f t="shared" ref="AG10:AG29" si="9">AD10-AE10</f>
        <v>5768</v>
      </c>
      <c r="AH10" s="488">
        <v>0</v>
      </c>
      <c r="AI10" s="499">
        <v>0</v>
      </c>
      <c r="AJ10" s="499">
        <v>0</v>
      </c>
      <c r="AK10" s="494">
        <f t="shared" ref="AK10:AK29" si="10">AH10-AI10</f>
        <v>0</v>
      </c>
      <c r="AM10" s="500"/>
      <c r="AN10" s="500"/>
      <c r="AO10" s="496">
        <f t="shared" si="1"/>
        <v>0</v>
      </c>
    </row>
    <row r="11" spans="1:41" customFormat="1">
      <c r="A11" s="777">
        <v>2</v>
      </c>
      <c r="B11" s="775">
        <v>3</v>
      </c>
      <c r="C11" s="778" t="s">
        <v>4</v>
      </c>
      <c r="D11" s="779" t="s">
        <v>19</v>
      </c>
      <c r="E11" s="504">
        <v>16843</v>
      </c>
      <c r="F11" s="504">
        <v>19149</v>
      </c>
      <c r="G11" s="504"/>
      <c r="H11" s="505"/>
      <c r="I11" s="504">
        <v>3568</v>
      </c>
      <c r="J11" s="504">
        <v>4035</v>
      </c>
      <c r="K11" s="481">
        <v>1</v>
      </c>
      <c r="L11" s="506"/>
      <c r="M11" s="482">
        <f t="shared" si="2"/>
        <v>4035</v>
      </c>
      <c r="N11" s="768">
        <v>116.1</v>
      </c>
      <c r="O11" s="780"/>
      <c r="P11" s="769">
        <f t="shared" si="3"/>
        <v>116.1</v>
      </c>
      <c r="Q11" s="762">
        <f t="shared" si="4"/>
        <v>116.1</v>
      </c>
      <c r="R11" s="487">
        <v>0</v>
      </c>
      <c r="S11" s="780"/>
      <c r="T11" s="770"/>
      <c r="U11" s="762">
        <f t="shared" si="5"/>
        <v>0</v>
      </c>
      <c r="V11" s="488">
        <v>4.6500000000000004</v>
      </c>
      <c r="W11" s="780"/>
      <c r="X11" s="771">
        <f t="shared" si="6"/>
        <v>4.7</v>
      </c>
      <c r="Y11" s="762">
        <f t="shared" si="7"/>
        <v>4.7</v>
      </c>
      <c r="Z11" s="488">
        <v>3.95</v>
      </c>
      <c r="AA11" s="780"/>
      <c r="AB11" s="771">
        <f t="shared" si="8"/>
        <v>4</v>
      </c>
      <c r="AC11" s="762">
        <f t="shared" si="0"/>
        <v>4</v>
      </c>
      <c r="AD11" s="770">
        <f t="shared" ref="AD11:AD29" si="11">J11*7</f>
        <v>28245</v>
      </c>
      <c r="AE11" s="775"/>
      <c r="AF11" s="780">
        <v>0</v>
      </c>
      <c r="AG11" s="774">
        <f t="shared" si="9"/>
        <v>28245</v>
      </c>
      <c r="AH11" s="488">
        <v>0</v>
      </c>
      <c r="AI11" s="499">
        <v>0</v>
      </c>
      <c r="AJ11" s="499">
        <v>0</v>
      </c>
      <c r="AK11" s="494">
        <f t="shared" si="10"/>
        <v>0</v>
      </c>
      <c r="AM11" s="500"/>
      <c r="AN11" s="500"/>
      <c r="AO11" s="496">
        <f t="shared" si="1"/>
        <v>0</v>
      </c>
    </row>
    <row r="12" spans="1:41" customFormat="1">
      <c r="A12" s="777">
        <v>2</v>
      </c>
      <c r="B12" s="775">
        <v>4</v>
      </c>
      <c r="C12" s="781" t="s">
        <v>5</v>
      </c>
      <c r="D12" s="779" t="s">
        <v>20</v>
      </c>
      <c r="E12" s="504">
        <v>7275</v>
      </c>
      <c r="F12" s="504">
        <v>8271</v>
      </c>
      <c r="G12" s="504"/>
      <c r="H12" s="505"/>
      <c r="I12" s="504">
        <v>1587</v>
      </c>
      <c r="J12" s="504">
        <v>1570</v>
      </c>
      <c r="K12" s="481">
        <v>1</v>
      </c>
      <c r="L12" s="506"/>
      <c r="M12" s="482">
        <f t="shared" si="2"/>
        <v>1570</v>
      </c>
      <c r="N12" s="768">
        <v>41.3</v>
      </c>
      <c r="O12" s="771">
        <v>41.3</v>
      </c>
      <c r="P12" s="769"/>
      <c r="Q12" s="762">
        <f t="shared" si="4"/>
        <v>0</v>
      </c>
      <c r="R12" s="487">
        <v>0</v>
      </c>
      <c r="S12" s="780"/>
      <c r="T12" s="770"/>
      <c r="U12" s="762">
        <f t="shared" si="5"/>
        <v>0</v>
      </c>
      <c r="V12" s="488">
        <v>0.61</v>
      </c>
      <c r="W12" s="771">
        <f>V12</f>
        <v>0.6</v>
      </c>
      <c r="X12" s="771"/>
      <c r="Y12" s="762">
        <f t="shared" si="7"/>
        <v>0</v>
      </c>
      <c r="Z12" s="488">
        <v>1.47</v>
      </c>
      <c r="AA12" s="771">
        <f>Z12</f>
        <v>1.5</v>
      </c>
      <c r="AB12" s="771"/>
      <c r="AC12" s="762">
        <f t="shared" si="0"/>
        <v>0</v>
      </c>
      <c r="AD12" s="770">
        <f t="shared" si="11"/>
        <v>10990</v>
      </c>
      <c r="AE12" s="775"/>
      <c r="AF12" s="776">
        <v>1804</v>
      </c>
      <c r="AG12" s="774">
        <f t="shared" si="9"/>
        <v>10990</v>
      </c>
      <c r="AH12" s="488">
        <v>0</v>
      </c>
      <c r="AI12" s="499">
        <v>0</v>
      </c>
      <c r="AJ12" s="499">
        <v>0</v>
      </c>
      <c r="AK12" s="494">
        <f t="shared" si="10"/>
        <v>0</v>
      </c>
      <c r="AL12" s="509"/>
      <c r="AM12" s="500"/>
      <c r="AN12" s="500"/>
      <c r="AO12" s="496">
        <f t="shared" si="1"/>
        <v>0</v>
      </c>
    </row>
    <row r="13" spans="1:41" customFormat="1">
      <c r="A13" s="777">
        <v>2</v>
      </c>
      <c r="B13" s="775">
        <v>5</v>
      </c>
      <c r="C13" s="781" t="s">
        <v>5</v>
      </c>
      <c r="D13" s="779" t="s">
        <v>21</v>
      </c>
      <c r="E13" s="504">
        <v>1627</v>
      </c>
      <c r="F13" s="504">
        <v>1850</v>
      </c>
      <c r="G13" s="504"/>
      <c r="H13" s="505"/>
      <c r="I13" s="510">
        <v>391</v>
      </c>
      <c r="J13" s="510">
        <v>353</v>
      </c>
      <c r="K13" s="481">
        <v>1</v>
      </c>
      <c r="L13" s="506"/>
      <c r="M13" s="482">
        <f t="shared" si="2"/>
        <v>353</v>
      </c>
      <c r="N13" s="768">
        <v>9.3000000000000007</v>
      </c>
      <c r="O13" s="771">
        <f t="shared" ref="O13:O14" si="12">N13</f>
        <v>9.3000000000000007</v>
      </c>
      <c r="P13" s="769"/>
      <c r="Q13" s="762">
        <f t="shared" si="4"/>
        <v>0</v>
      </c>
      <c r="R13" s="487">
        <v>0</v>
      </c>
      <c r="S13" s="771"/>
      <c r="T13" s="770"/>
      <c r="U13" s="762">
        <f t="shared" si="5"/>
        <v>0</v>
      </c>
      <c r="V13" s="488">
        <v>0.37</v>
      </c>
      <c r="W13" s="771">
        <f t="shared" ref="W13:W14" si="13">V13</f>
        <v>0.4</v>
      </c>
      <c r="X13" s="771"/>
      <c r="Y13" s="762">
        <f t="shared" si="7"/>
        <v>0</v>
      </c>
      <c r="Z13" s="488">
        <v>0.32</v>
      </c>
      <c r="AA13" s="771">
        <f t="shared" ref="AA13:AA14" si="14">Z13</f>
        <v>0.3</v>
      </c>
      <c r="AB13" s="771"/>
      <c r="AC13" s="762">
        <f t="shared" si="0"/>
        <v>0</v>
      </c>
      <c r="AD13" s="770">
        <f t="shared" si="11"/>
        <v>2471</v>
      </c>
      <c r="AE13" s="776">
        <v>483</v>
      </c>
      <c r="AG13" s="774">
        <f>AD13-AE13</f>
        <v>1988</v>
      </c>
      <c r="AH13" s="488">
        <v>0</v>
      </c>
      <c r="AI13" s="499">
        <v>0</v>
      </c>
      <c r="AJ13" s="499">
        <v>0</v>
      </c>
      <c r="AK13" s="494">
        <f t="shared" si="10"/>
        <v>0</v>
      </c>
      <c r="AL13" s="509"/>
      <c r="AM13" s="500"/>
      <c r="AN13" s="500"/>
      <c r="AO13" s="496">
        <f t="shared" si="1"/>
        <v>0</v>
      </c>
    </row>
    <row r="14" spans="1:41" customFormat="1">
      <c r="A14" s="782">
        <v>1</v>
      </c>
      <c r="B14" s="775">
        <v>6</v>
      </c>
      <c r="C14" s="781" t="s">
        <v>188</v>
      </c>
      <c r="D14" s="779" t="s">
        <v>22</v>
      </c>
      <c r="E14" s="504">
        <v>5207</v>
      </c>
      <c r="F14" s="504">
        <v>5920</v>
      </c>
      <c r="G14" s="504"/>
      <c r="H14" s="505"/>
      <c r="I14" s="504">
        <v>1122</v>
      </c>
      <c r="J14" s="504">
        <v>1237</v>
      </c>
      <c r="K14" s="481">
        <v>1</v>
      </c>
      <c r="L14" s="506"/>
      <c r="M14" s="482">
        <f t="shared" si="2"/>
        <v>1237</v>
      </c>
      <c r="N14" s="768">
        <v>35.6</v>
      </c>
      <c r="O14" s="771">
        <f t="shared" si="12"/>
        <v>35.6</v>
      </c>
      <c r="P14" s="769"/>
      <c r="Q14" s="762">
        <f t="shared" si="4"/>
        <v>0</v>
      </c>
      <c r="R14" s="487">
        <v>3.03</v>
      </c>
      <c r="S14" s="771">
        <f t="shared" ref="S14" si="15">R14</f>
        <v>3</v>
      </c>
      <c r="T14" s="769"/>
      <c r="U14" s="762">
        <f t="shared" si="5"/>
        <v>0</v>
      </c>
      <c r="V14" s="488">
        <v>1.43</v>
      </c>
      <c r="W14" s="771">
        <f t="shared" si="13"/>
        <v>1.4</v>
      </c>
      <c r="X14" s="771"/>
      <c r="Y14" s="762">
        <f t="shared" si="7"/>
        <v>0</v>
      </c>
      <c r="Z14" s="488">
        <v>1.21</v>
      </c>
      <c r="AA14" s="771">
        <f t="shared" si="14"/>
        <v>1.2</v>
      </c>
      <c r="AB14" s="771"/>
      <c r="AC14" s="762">
        <f t="shared" si="0"/>
        <v>0</v>
      </c>
      <c r="AD14" s="770">
        <f t="shared" si="11"/>
        <v>8659</v>
      </c>
      <c r="AE14" s="780">
        <v>1404</v>
      </c>
      <c r="AG14" s="774">
        <f t="shared" si="9"/>
        <v>7255</v>
      </c>
      <c r="AH14" s="488">
        <v>0</v>
      </c>
      <c r="AI14" s="499">
        <v>0</v>
      </c>
      <c r="AJ14" s="499">
        <v>0</v>
      </c>
      <c r="AK14" s="494">
        <f t="shared" si="10"/>
        <v>0</v>
      </c>
      <c r="AL14" s="509">
        <f>6720+11200+2240+4480+450+750+150+300</f>
        <v>26290</v>
      </c>
      <c r="AM14" s="500"/>
      <c r="AN14" s="500"/>
      <c r="AO14" s="496">
        <f t="shared" si="1"/>
        <v>26290</v>
      </c>
    </row>
    <row r="15" spans="1:41" customFormat="1">
      <c r="A15" s="782">
        <v>1</v>
      </c>
      <c r="B15" s="775">
        <v>7</v>
      </c>
      <c r="C15" s="781" t="s">
        <v>188</v>
      </c>
      <c r="D15" s="779" t="s">
        <v>23</v>
      </c>
      <c r="E15" s="504">
        <v>2300</v>
      </c>
      <c r="F15" s="504">
        <v>2615</v>
      </c>
      <c r="G15" s="504"/>
      <c r="H15" s="505"/>
      <c r="I15" s="504">
        <v>468</v>
      </c>
      <c r="J15" s="504">
        <v>454</v>
      </c>
      <c r="K15" s="481">
        <v>1</v>
      </c>
      <c r="L15" s="506"/>
      <c r="M15" s="482">
        <f t="shared" si="2"/>
        <v>454</v>
      </c>
      <c r="N15" s="768">
        <v>13.1</v>
      </c>
      <c r="O15" s="771">
        <f>N15</f>
        <v>13.1</v>
      </c>
      <c r="P15" s="770"/>
      <c r="Q15" s="762">
        <f t="shared" si="4"/>
        <v>0</v>
      </c>
      <c r="R15" s="487">
        <v>1.1100000000000001</v>
      </c>
      <c r="S15" s="771">
        <f>R15</f>
        <v>1.1000000000000001</v>
      </c>
      <c r="T15" s="775"/>
      <c r="U15" s="762">
        <f t="shared" si="5"/>
        <v>0</v>
      </c>
      <c r="V15" s="488">
        <v>0.53</v>
      </c>
      <c r="W15" s="771">
        <f>V15</f>
        <v>0.5</v>
      </c>
      <c r="X15" s="775"/>
      <c r="Y15" s="762">
        <f t="shared" si="7"/>
        <v>0</v>
      </c>
      <c r="Z15" s="488">
        <v>0.45</v>
      </c>
      <c r="AA15" s="771">
        <f>Z15</f>
        <v>0.5</v>
      </c>
      <c r="AB15" s="775"/>
      <c r="AC15" s="762">
        <f t="shared" si="0"/>
        <v>-0.1</v>
      </c>
      <c r="AD15" s="770">
        <f t="shared" si="11"/>
        <v>3178</v>
      </c>
      <c r="AE15" s="776">
        <v>585</v>
      </c>
      <c r="AF15" s="780"/>
      <c r="AG15" s="774">
        <f t="shared" si="9"/>
        <v>2593</v>
      </c>
      <c r="AH15" s="488">
        <v>2.5099999999999998</v>
      </c>
      <c r="AI15" s="499">
        <v>0</v>
      </c>
      <c r="AJ15" s="512">
        <f>AH15</f>
        <v>2.5099999999999998</v>
      </c>
      <c r="AK15" s="494">
        <f t="shared" si="10"/>
        <v>2.5099999999999998</v>
      </c>
      <c r="AL15" s="509">
        <f>1830+3050+610+1220</f>
        <v>6710</v>
      </c>
      <c r="AM15" s="500"/>
      <c r="AN15" s="500"/>
      <c r="AO15" s="496">
        <f t="shared" si="1"/>
        <v>6710</v>
      </c>
    </row>
    <row r="16" spans="1:41" customFormat="1">
      <c r="A16" s="783">
        <v>2</v>
      </c>
      <c r="B16" s="784">
        <v>8</v>
      </c>
      <c r="C16" s="785" t="s">
        <v>188</v>
      </c>
      <c r="D16" s="786" t="s">
        <v>24</v>
      </c>
      <c r="E16" s="517">
        <v>743</v>
      </c>
      <c r="F16" s="517">
        <v>845</v>
      </c>
      <c r="G16" s="517"/>
      <c r="H16" s="518"/>
      <c r="I16" s="517">
        <v>154</v>
      </c>
      <c r="J16" s="517">
        <v>99</v>
      </c>
      <c r="K16" s="481">
        <v>1</v>
      </c>
      <c r="L16" s="519"/>
      <c r="M16" s="482">
        <f t="shared" si="2"/>
        <v>99</v>
      </c>
      <c r="N16" s="768">
        <v>2.9</v>
      </c>
      <c r="O16" s="771">
        <f t="shared" ref="O16:O25" si="16">N16</f>
        <v>2.9</v>
      </c>
      <c r="P16" s="787"/>
      <c r="Q16" s="762">
        <f t="shared" si="4"/>
        <v>0</v>
      </c>
      <c r="R16" s="487">
        <v>0.24</v>
      </c>
      <c r="S16" s="771">
        <f t="shared" ref="S16:S25" si="17">R16</f>
        <v>0.2</v>
      </c>
      <c r="T16" s="775"/>
      <c r="U16" s="762">
        <f t="shared" si="5"/>
        <v>0</v>
      </c>
      <c r="V16" s="488">
        <v>0.12</v>
      </c>
      <c r="W16" s="771">
        <f t="shared" ref="W16:W25" si="18">V16</f>
        <v>0.1</v>
      </c>
      <c r="X16" s="775"/>
      <c r="Y16" s="762">
        <f t="shared" si="7"/>
        <v>0</v>
      </c>
      <c r="Z16" s="488">
        <v>0.1</v>
      </c>
      <c r="AA16" s="771">
        <f t="shared" ref="AA16:AA25" si="19">Z16</f>
        <v>0.1</v>
      </c>
      <c r="AB16" s="775"/>
      <c r="AC16" s="762">
        <f t="shared" si="0"/>
        <v>0</v>
      </c>
      <c r="AD16" s="770">
        <f t="shared" si="11"/>
        <v>693</v>
      </c>
      <c r="AE16" s="776">
        <v>144</v>
      </c>
      <c r="AF16" s="788"/>
      <c r="AG16" s="774">
        <f t="shared" si="9"/>
        <v>549</v>
      </c>
      <c r="AH16" s="488">
        <v>0.55000000000000004</v>
      </c>
      <c r="AI16" s="499">
        <v>0</v>
      </c>
      <c r="AJ16" s="512">
        <f t="shared" ref="AJ16:AJ18" si="20">AH16</f>
        <v>0.55000000000000004</v>
      </c>
      <c r="AK16" s="494">
        <f t="shared" si="10"/>
        <v>0.55000000000000004</v>
      </c>
      <c r="AL16" s="509">
        <f>600+1000+200+400</f>
        <v>2200</v>
      </c>
      <c r="AM16" s="500">
        <f>AL16</f>
        <v>2200</v>
      </c>
      <c r="AN16" s="523"/>
      <c r="AO16" s="496">
        <f t="shared" si="1"/>
        <v>0</v>
      </c>
    </row>
    <row r="17" spans="1:41" customFormat="1">
      <c r="A17" s="789">
        <v>1</v>
      </c>
      <c r="B17" s="784">
        <v>9</v>
      </c>
      <c r="C17" s="785" t="s">
        <v>188</v>
      </c>
      <c r="D17" s="786" t="s">
        <v>25</v>
      </c>
      <c r="E17" s="517">
        <v>128</v>
      </c>
      <c r="F17" s="517">
        <v>146</v>
      </c>
      <c r="G17" s="517"/>
      <c r="H17" s="518"/>
      <c r="I17" s="525">
        <v>23</v>
      </c>
      <c r="J17" s="525">
        <v>23</v>
      </c>
      <c r="K17" s="481">
        <v>1</v>
      </c>
      <c r="L17" s="519"/>
      <c r="M17" s="482">
        <f t="shared" si="2"/>
        <v>23</v>
      </c>
      <c r="N17" s="768">
        <v>0.8</v>
      </c>
      <c r="O17" s="771">
        <f t="shared" si="16"/>
        <v>0.8</v>
      </c>
      <c r="P17" s="787"/>
      <c r="Q17" s="762">
        <f t="shared" si="4"/>
        <v>0</v>
      </c>
      <c r="R17" s="487">
        <v>7.0000000000000007E-2</v>
      </c>
      <c r="S17" s="771">
        <f t="shared" si="17"/>
        <v>0.1</v>
      </c>
      <c r="T17" s="775"/>
      <c r="U17" s="762">
        <f t="shared" si="5"/>
        <v>0</v>
      </c>
      <c r="V17" s="488">
        <v>0.04</v>
      </c>
      <c r="W17" s="771">
        <f t="shared" si="18"/>
        <v>0</v>
      </c>
      <c r="X17" s="775"/>
      <c r="Y17" s="762">
        <f t="shared" si="7"/>
        <v>0</v>
      </c>
      <c r="Z17" s="488">
        <v>0.03</v>
      </c>
      <c r="AA17" s="771">
        <f t="shared" si="19"/>
        <v>0</v>
      </c>
      <c r="AB17" s="775"/>
      <c r="AC17" s="762">
        <f t="shared" si="0"/>
        <v>0</v>
      </c>
      <c r="AD17" s="770">
        <f t="shared" si="11"/>
        <v>161</v>
      </c>
      <c r="AE17" s="776">
        <v>29</v>
      </c>
      <c r="AF17" s="788"/>
      <c r="AG17" s="774">
        <f t="shared" si="9"/>
        <v>132</v>
      </c>
      <c r="AH17" s="488">
        <v>0.16</v>
      </c>
      <c r="AI17" s="499">
        <v>0</v>
      </c>
      <c r="AJ17" s="512">
        <f t="shared" si="20"/>
        <v>0.16</v>
      </c>
      <c r="AK17" s="494">
        <f t="shared" si="10"/>
        <v>0.16</v>
      </c>
      <c r="AL17" s="509">
        <f>120+200+40+80</f>
        <v>440</v>
      </c>
      <c r="AM17" s="500">
        <f>AL17</f>
        <v>440</v>
      </c>
      <c r="AN17" s="523"/>
      <c r="AO17" s="496">
        <f t="shared" si="1"/>
        <v>0</v>
      </c>
    </row>
    <row r="18" spans="1:41" customFormat="1">
      <c r="A18" s="789">
        <v>1</v>
      </c>
      <c r="B18" s="784">
        <v>11</v>
      </c>
      <c r="C18" s="785" t="s">
        <v>188</v>
      </c>
      <c r="D18" s="790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481">
        <v>1</v>
      </c>
      <c r="L18" s="519"/>
      <c r="M18" s="482">
        <f t="shared" si="2"/>
        <v>55</v>
      </c>
      <c r="N18" s="768">
        <v>0.6</v>
      </c>
      <c r="O18" s="771">
        <f t="shared" si="16"/>
        <v>0.6</v>
      </c>
      <c r="P18" s="787"/>
      <c r="Q18" s="762">
        <f t="shared" si="4"/>
        <v>0</v>
      </c>
      <c r="R18" s="487">
        <v>0.05</v>
      </c>
      <c r="S18" s="771">
        <f t="shared" si="17"/>
        <v>0.1</v>
      </c>
      <c r="T18" s="775"/>
      <c r="U18" s="762">
        <f t="shared" si="5"/>
        <v>-0.1</v>
      </c>
      <c r="V18" s="488">
        <v>0.1</v>
      </c>
      <c r="W18" s="771">
        <f t="shared" si="18"/>
        <v>0.1</v>
      </c>
      <c r="X18" s="775"/>
      <c r="Y18" s="762">
        <f t="shared" si="7"/>
        <v>0</v>
      </c>
      <c r="Z18" s="488">
        <v>0.08</v>
      </c>
      <c r="AA18" s="771">
        <f t="shared" si="19"/>
        <v>0.1</v>
      </c>
      <c r="AB18" s="775"/>
      <c r="AC18" s="762">
        <f t="shared" si="0"/>
        <v>0</v>
      </c>
      <c r="AD18" s="770">
        <f t="shared" si="11"/>
        <v>385</v>
      </c>
      <c r="AE18" s="776">
        <v>73</v>
      </c>
      <c r="AF18" s="788"/>
      <c r="AG18" s="774">
        <f t="shared" si="9"/>
        <v>312</v>
      </c>
      <c r="AH18" s="488">
        <v>0.46</v>
      </c>
      <c r="AI18" s="499">
        <v>0</v>
      </c>
      <c r="AJ18" s="512">
        <f t="shared" si="20"/>
        <v>0.46</v>
      </c>
      <c r="AK18" s="494">
        <f t="shared" si="10"/>
        <v>0.46</v>
      </c>
      <c r="AL18" s="509">
        <f>210+350+70+140</f>
        <v>770</v>
      </c>
      <c r="AM18" s="500">
        <f>AL18</f>
        <v>770</v>
      </c>
      <c r="AN18" s="523"/>
      <c r="AO18" s="496">
        <f t="shared" si="1"/>
        <v>0</v>
      </c>
    </row>
    <row r="19" spans="1:41" customFormat="1">
      <c r="A19" s="783">
        <v>2</v>
      </c>
      <c r="B19" s="784">
        <v>12</v>
      </c>
      <c r="C19" s="785" t="s">
        <v>188</v>
      </c>
      <c r="D19" s="790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481">
        <v>1</v>
      </c>
      <c r="L19" s="519"/>
      <c r="M19" s="482">
        <f t="shared" si="2"/>
        <v>299</v>
      </c>
      <c r="N19" s="768">
        <v>8.6</v>
      </c>
      <c r="O19" s="771">
        <f t="shared" si="16"/>
        <v>8.6</v>
      </c>
      <c r="P19" s="787"/>
      <c r="Q19" s="762">
        <f t="shared" si="4"/>
        <v>0</v>
      </c>
      <c r="R19" s="487">
        <v>0.73</v>
      </c>
      <c r="S19" s="771">
        <f t="shared" si="17"/>
        <v>0.7</v>
      </c>
      <c r="T19" s="775"/>
      <c r="U19" s="762">
        <f t="shared" si="5"/>
        <v>0</v>
      </c>
      <c r="V19" s="488">
        <v>0.35</v>
      </c>
      <c r="W19" s="771">
        <f t="shared" si="18"/>
        <v>0.4</v>
      </c>
      <c r="X19" s="775"/>
      <c r="Y19" s="762">
        <f t="shared" si="7"/>
        <v>-0.1</v>
      </c>
      <c r="Z19" s="488">
        <v>0.3</v>
      </c>
      <c r="AA19" s="771">
        <f t="shared" si="19"/>
        <v>0.3</v>
      </c>
      <c r="AB19" s="775"/>
      <c r="AC19" s="762">
        <f t="shared" si="0"/>
        <v>0</v>
      </c>
      <c r="AD19" s="770">
        <f t="shared" si="11"/>
        <v>2093</v>
      </c>
      <c r="AE19" s="776">
        <v>375</v>
      </c>
      <c r="AF19" s="788"/>
      <c r="AG19" s="774">
        <f t="shared" si="9"/>
        <v>1718</v>
      </c>
      <c r="AH19" s="488">
        <v>0</v>
      </c>
      <c r="AI19" s="499">
        <v>0</v>
      </c>
      <c r="AJ19" s="527">
        <v>0</v>
      </c>
      <c r="AK19" s="494">
        <f t="shared" si="10"/>
        <v>0</v>
      </c>
      <c r="AL19" s="509">
        <f>1020+1700+340+680</f>
        <v>3740</v>
      </c>
      <c r="AM19" s="500"/>
      <c r="AN19" s="500"/>
      <c r="AO19" s="496">
        <f t="shared" si="1"/>
        <v>3740</v>
      </c>
    </row>
    <row r="20" spans="1:41" customFormat="1">
      <c r="A20" s="783">
        <v>2</v>
      </c>
      <c r="B20" s="784">
        <v>13</v>
      </c>
      <c r="C20" s="785" t="s">
        <v>188</v>
      </c>
      <c r="D20" s="790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481">
        <v>1</v>
      </c>
      <c r="L20" s="519"/>
      <c r="M20" s="482">
        <f t="shared" si="2"/>
        <v>86</v>
      </c>
      <c r="N20" s="768">
        <v>2.8</v>
      </c>
      <c r="O20" s="771">
        <f t="shared" si="16"/>
        <v>2.8</v>
      </c>
      <c r="P20" s="787"/>
      <c r="Q20" s="762">
        <f t="shared" si="4"/>
        <v>0</v>
      </c>
      <c r="R20" s="487">
        <v>0.24</v>
      </c>
      <c r="S20" s="771">
        <f t="shared" si="17"/>
        <v>0.2</v>
      </c>
      <c r="T20" s="775"/>
      <c r="U20" s="762">
        <f t="shared" si="5"/>
        <v>0</v>
      </c>
      <c r="V20" s="488">
        <v>0.12</v>
      </c>
      <c r="W20" s="771">
        <f t="shared" si="18"/>
        <v>0.1</v>
      </c>
      <c r="X20" s="775"/>
      <c r="Y20" s="762">
        <f t="shared" si="7"/>
        <v>0</v>
      </c>
      <c r="Z20" s="488">
        <v>0.1</v>
      </c>
      <c r="AA20" s="771">
        <f t="shared" si="19"/>
        <v>0.1</v>
      </c>
      <c r="AB20" s="775"/>
      <c r="AC20" s="762">
        <f t="shared" si="0"/>
        <v>0</v>
      </c>
      <c r="AD20" s="770">
        <f t="shared" si="11"/>
        <v>602</v>
      </c>
      <c r="AE20" s="776">
        <v>77</v>
      </c>
      <c r="AF20" s="788"/>
      <c r="AG20" s="774">
        <f t="shared" si="9"/>
        <v>525</v>
      </c>
      <c r="AH20" s="488">
        <v>0</v>
      </c>
      <c r="AI20" s="499">
        <v>0</v>
      </c>
      <c r="AJ20" s="527">
        <v>0</v>
      </c>
      <c r="AK20" s="494">
        <f t="shared" si="10"/>
        <v>0</v>
      </c>
      <c r="AL20" s="509">
        <f>210+350+70+140</f>
        <v>770</v>
      </c>
      <c r="AM20" s="500"/>
      <c r="AN20" s="500"/>
      <c r="AO20" s="496">
        <f t="shared" si="1"/>
        <v>770</v>
      </c>
    </row>
    <row r="21" spans="1:41" customFormat="1">
      <c r="A21" s="777">
        <v>2</v>
      </c>
      <c r="B21" s="775">
        <v>14</v>
      </c>
      <c r="C21" s="781" t="s">
        <v>188</v>
      </c>
      <c r="D21" s="790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481">
        <v>1</v>
      </c>
      <c r="L21" s="506"/>
      <c r="M21" s="482">
        <f t="shared" si="2"/>
        <v>155</v>
      </c>
      <c r="N21" s="769">
        <v>4.5</v>
      </c>
      <c r="O21" s="771">
        <f t="shared" si="16"/>
        <v>4.5</v>
      </c>
      <c r="P21" s="770"/>
      <c r="Q21" s="762">
        <f t="shared" si="4"/>
        <v>0</v>
      </c>
      <c r="R21" s="488">
        <v>0.39</v>
      </c>
      <c r="S21" s="771">
        <f t="shared" si="17"/>
        <v>0.4</v>
      </c>
      <c r="T21" s="775"/>
      <c r="U21" s="762">
        <f t="shared" si="5"/>
        <v>0</v>
      </c>
      <c r="V21" s="488">
        <v>0.18</v>
      </c>
      <c r="W21" s="771">
        <f t="shared" si="18"/>
        <v>0.2</v>
      </c>
      <c r="X21" s="775"/>
      <c r="Y21" s="762">
        <f t="shared" si="7"/>
        <v>0</v>
      </c>
      <c r="Z21" s="488">
        <v>0.15</v>
      </c>
      <c r="AA21" s="771">
        <f t="shared" si="19"/>
        <v>0.2</v>
      </c>
      <c r="AB21" s="775"/>
      <c r="AC21" s="762">
        <f t="shared" si="0"/>
        <v>-0.1</v>
      </c>
      <c r="AD21" s="770">
        <f t="shared" si="11"/>
        <v>1085</v>
      </c>
      <c r="AE21" s="776">
        <v>144</v>
      </c>
      <c r="AF21" s="780"/>
      <c r="AG21" s="774">
        <f t="shared" si="9"/>
        <v>941</v>
      </c>
      <c r="AH21" s="488">
        <v>0</v>
      </c>
      <c r="AI21" s="499">
        <v>0</v>
      </c>
      <c r="AJ21" s="527">
        <v>0</v>
      </c>
      <c r="AK21" s="494">
        <f t="shared" si="10"/>
        <v>0</v>
      </c>
      <c r="AL21" s="509">
        <f>390+650+130+260</f>
        <v>1430</v>
      </c>
      <c r="AM21" s="500"/>
      <c r="AN21" s="500"/>
      <c r="AO21" s="496">
        <f t="shared" si="1"/>
        <v>1430</v>
      </c>
    </row>
    <row r="22" spans="1:41" customFormat="1">
      <c r="A22" s="777">
        <v>2</v>
      </c>
      <c r="B22" s="775">
        <v>15</v>
      </c>
      <c r="C22" s="781" t="s">
        <v>188</v>
      </c>
      <c r="D22" s="790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481">
        <v>1</v>
      </c>
      <c r="L22" s="506"/>
      <c r="M22" s="482">
        <f t="shared" si="2"/>
        <v>48</v>
      </c>
      <c r="N22" s="769">
        <v>1.4</v>
      </c>
      <c r="O22" s="771">
        <f t="shared" si="16"/>
        <v>1.4</v>
      </c>
      <c r="P22" s="770"/>
      <c r="Q22" s="762">
        <f t="shared" si="4"/>
        <v>0</v>
      </c>
      <c r="R22" s="488">
        <v>0.12</v>
      </c>
      <c r="S22" s="771">
        <f t="shared" si="17"/>
        <v>0.1</v>
      </c>
      <c r="T22" s="775"/>
      <c r="U22" s="762">
        <f t="shared" si="5"/>
        <v>0</v>
      </c>
      <c r="V22" s="488">
        <v>0.06</v>
      </c>
      <c r="W22" s="771">
        <f t="shared" si="18"/>
        <v>0.1</v>
      </c>
      <c r="X22" s="775"/>
      <c r="Y22" s="762">
        <f t="shared" si="7"/>
        <v>0</v>
      </c>
      <c r="Z22" s="488">
        <v>0.05</v>
      </c>
      <c r="AA22" s="771">
        <f t="shared" si="19"/>
        <v>0.1</v>
      </c>
      <c r="AB22" s="775"/>
      <c r="AC22" s="762">
        <f t="shared" si="0"/>
        <v>-0.1</v>
      </c>
      <c r="AD22" s="770">
        <f t="shared" si="11"/>
        <v>336</v>
      </c>
      <c r="AE22" s="776">
        <v>61</v>
      </c>
      <c r="AF22" s="780"/>
      <c r="AG22" s="774">
        <f t="shared" si="9"/>
        <v>275</v>
      </c>
      <c r="AH22" s="488">
        <v>0</v>
      </c>
      <c r="AI22" s="499">
        <v>0</v>
      </c>
      <c r="AJ22" s="527">
        <v>0</v>
      </c>
      <c r="AK22" s="494">
        <f t="shared" si="10"/>
        <v>0</v>
      </c>
      <c r="AL22" s="509">
        <f>150+250+150</f>
        <v>550</v>
      </c>
      <c r="AM22" s="500"/>
      <c r="AN22" s="500"/>
      <c r="AO22" s="496">
        <f t="shared" si="1"/>
        <v>550</v>
      </c>
    </row>
    <row r="23" spans="1:41" customFormat="1">
      <c r="A23" s="777">
        <v>2</v>
      </c>
      <c r="B23" s="775">
        <v>16</v>
      </c>
      <c r="C23" s="781" t="s">
        <v>188</v>
      </c>
      <c r="D23" s="790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481">
        <v>1</v>
      </c>
      <c r="L23" s="506"/>
      <c r="M23" s="482">
        <f t="shared" si="2"/>
        <v>83</v>
      </c>
      <c r="N23" s="769">
        <v>2.4</v>
      </c>
      <c r="O23" s="771">
        <f t="shared" si="16"/>
        <v>2.4</v>
      </c>
      <c r="P23" s="770"/>
      <c r="Q23" s="762">
        <f t="shared" si="4"/>
        <v>0</v>
      </c>
      <c r="R23" s="488">
        <v>0.2</v>
      </c>
      <c r="S23" s="771">
        <f t="shared" si="17"/>
        <v>0.2</v>
      </c>
      <c r="T23" s="775"/>
      <c r="U23" s="762">
        <f t="shared" si="5"/>
        <v>0</v>
      </c>
      <c r="V23" s="488">
        <v>0.1</v>
      </c>
      <c r="W23" s="771">
        <f t="shared" si="18"/>
        <v>0.1</v>
      </c>
      <c r="X23" s="775"/>
      <c r="Y23" s="762">
        <f t="shared" si="7"/>
        <v>0</v>
      </c>
      <c r="Z23" s="488">
        <v>0.08</v>
      </c>
      <c r="AA23" s="771">
        <f t="shared" si="19"/>
        <v>0.1</v>
      </c>
      <c r="AB23" s="775"/>
      <c r="AC23" s="762">
        <f t="shared" si="0"/>
        <v>0</v>
      </c>
      <c r="AD23" s="770">
        <f t="shared" si="11"/>
        <v>581</v>
      </c>
      <c r="AE23" s="776">
        <v>112</v>
      </c>
      <c r="AF23" s="780"/>
      <c r="AG23" s="774">
        <f t="shared" si="9"/>
        <v>469</v>
      </c>
      <c r="AH23" s="488">
        <v>0</v>
      </c>
      <c r="AI23" s="499">
        <v>0</v>
      </c>
      <c r="AJ23" s="527">
        <v>0</v>
      </c>
      <c r="AK23" s="494">
        <f t="shared" si="10"/>
        <v>0</v>
      </c>
      <c r="AL23" s="509">
        <f>360+600+120+240</f>
        <v>1320</v>
      </c>
      <c r="AM23" s="500"/>
      <c r="AN23" s="500"/>
      <c r="AO23" s="496">
        <f t="shared" si="1"/>
        <v>1320</v>
      </c>
    </row>
    <row r="24" spans="1:41" customFormat="1">
      <c r="A24" s="782">
        <v>1</v>
      </c>
      <c r="B24" s="775">
        <v>17</v>
      </c>
      <c r="C24" s="781" t="s">
        <v>188</v>
      </c>
      <c r="D24" s="779" t="s">
        <v>238</v>
      </c>
      <c r="E24" s="504"/>
      <c r="F24" s="504"/>
      <c r="G24" s="504"/>
      <c r="H24" s="505"/>
      <c r="I24" s="504"/>
      <c r="J24" s="504">
        <v>31</v>
      </c>
      <c r="K24" s="481">
        <v>1</v>
      </c>
      <c r="L24" s="506"/>
      <c r="M24" s="482">
        <f t="shared" si="2"/>
        <v>31</v>
      </c>
      <c r="N24" s="769">
        <v>0.8</v>
      </c>
      <c r="O24" s="771">
        <f t="shared" si="16"/>
        <v>0.8</v>
      </c>
      <c r="P24" s="770"/>
      <c r="Q24" s="762">
        <f t="shared" si="4"/>
        <v>0</v>
      </c>
      <c r="R24" s="488">
        <v>0.06</v>
      </c>
      <c r="S24" s="771">
        <f t="shared" si="17"/>
        <v>0.1</v>
      </c>
      <c r="T24" s="775"/>
      <c r="U24" s="762">
        <f t="shared" si="5"/>
        <v>0</v>
      </c>
      <c r="V24" s="488">
        <v>0.03</v>
      </c>
      <c r="W24" s="771">
        <f t="shared" si="18"/>
        <v>0</v>
      </c>
      <c r="X24" s="775"/>
      <c r="Y24" s="762">
        <f t="shared" si="7"/>
        <v>0</v>
      </c>
      <c r="Z24" s="488">
        <v>0.03</v>
      </c>
      <c r="AA24" s="771">
        <f t="shared" si="19"/>
        <v>0</v>
      </c>
      <c r="AB24" s="775"/>
      <c r="AC24" s="762">
        <f t="shared" si="0"/>
        <v>0</v>
      </c>
      <c r="AD24" s="770">
        <f t="shared" si="11"/>
        <v>217</v>
      </c>
      <c r="AE24" s="780">
        <v>37</v>
      </c>
      <c r="AF24" s="780"/>
      <c r="AG24" s="774">
        <f t="shared" si="9"/>
        <v>180</v>
      </c>
      <c r="AH24" s="488">
        <f>0.116+0.147</f>
        <v>0.26</v>
      </c>
      <c r="AI24" s="499">
        <v>0</v>
      </c>
      <c r="AJ24" s="512">
        <f>AH24</f>
        <v>0.26</v>
      </c>
      <c r="AK24" s="494">
        <f t="shared" si="10"/>
        <v>0.26</v>
      </c>
      <c r="AL24" s="509">
        <f>210+350+70+100</f>
        <v>730</v>
      </c>
      <c r="AM24" s="500">
        <f>AL24</f>
        <v>730</v>
      </c>
      <c r="AN24" s="523"/>
      <c r="AO24" s="496">
        <f t="shared" si="1"/>
        <v>0</v>
      </c>
    </row>
    <row r="25" spans="1:41" customFormat="1">
      <c r="A25" s="782">
        <v>1</v>
      </c>
      <c r="B25" s="775">
        <v>18</v>
      </c>
      <c r="C25" s="781" t="s">
        <v>7</v>
      </c>
      <c r="D25" s="779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481">
        <v>1</v>
      </c>
      <c r="L25" s="506"/>
      <c r="M25" s="482">
        <f t="shared" si="2"/>
        <v>405</v>
      </c>
      <c r="N25" s="769">
        <v>12.3</v>
      </c>
      <c r="O25" s="771">
        <f t="shared" si="16"/>
        <v>12.3</v>
      </c>
      <c r="P25" s="769"/>
      <c r="Q25" s="762">
        <f t="shared" si="4"/>
        <v>0</v>
      </c>
      <c r="R25" s="488">
        <v>1.0900000000000001</v>
      </c>
      <c r="S25" s="771">
        <f t="shared" si="17"/>
        <v>1.1000000000000001</v>
      </c>
      <c r="T25" s="769"/>
      <c r="U25" s="762">
        <f t="shared" si="5"/>
        <v>0</v>
      </c>
      <c r="V25" s="488">
        <v>0.52</v>
      </c>
      <c r="W25" s="771">
        <f t="shared" si="18"/>
        <v>0.5</v>
      </c>
      <c r="X25" s="771"/>
      <c r="Y25" s="762">
        <f t="shared" si="7"/>
        <v>0</v>
      </c>
      <c r="Z25" s="488">
        <v>0.44</v>
      </c>
      <c r="AA25" s="771">
        <f t="shared" si="19"/>
        <v>0.4</v>
      </c>
      <c r="AB25" s="771"/>
      <c r="AC25" s="762">
        <f t="shared" si="0"/>
        <v>0</v>
      </c>
      <c r="AD25" s="770">
        <f t="shared" si="11"/>
        <v>2835</v>
      </c>
      <c r="AE25" s="780">
        <v>37</v>
      </c>
      <c r="AF25" s="780"/>
      <c r="AG25" s="774">
        <f t="shared" si="9"/>
        <v>2798</v>
      </c>
      <c r="AH25" s="488">
        <v>2.46</v>
      </c>
      <c r="AI25" s="499">
        <v>0</v>
      </c>
      <c r="AJ25" s="512">
        <f t="shared" ref="AJ25:AJ27" si="21">AH25</f>
        <v>2.46</v>
      </c>
      <c r="AK25" s="494">
        <f t="shared" si="10"/>
        <v>2.46</v>
      </c>
      <c r="AL25" s="509"/>
      <c r="AM25" s="500"/>
      <c r="AN25" s="523"/>
      <c r="AO25" s="496">
        <f t="shared" si="1"/>
        <v>0</v>
      </c>
    </row>
    <row r="26" spans="1:41" customFormat="1">
      <c r="A26" s="782">
        <v>1</v>
      </c>
      <c r="B26" s="775">
        <v>19</v>
      </c>
      <c r="C26" s="781" t="s">
        <v>7</v>
      </c>
      <c r="D26" s="779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481">
        <v>1</v>
      </c>
      <c r="L26" s="506"/>
      <c r="M26" s="482">
        <f t="shared" si="2"/>
        <v>5535</v>
      </c>
      <c r="N26" s="769">
        <v>175.1</v>
      </c>
      <c r="O26" s="771">
        <f>6525*5/1000</f>
        <v>32.6</v>
      </c>
      <c r="P26" s="769">
        <f>N26-O26</f>
        <v>142.5</v>
      </c>
      <c r="Q26" s="762">
        <f t="shared" si="4"/>
        <v>142.5</v>
      </c>
      <c r="R26" s="488">
        <v>14.88</v>
      </c>
      <c r="S26" s="780"/>
      <c r="T26" s="769">
        <f t="shared" ref="T26" si="22">R26</f>
        <v>14.9</v>
      </c>
      <c r="U26" s="762">
        <f t="shared" si="5"/>
        <v>14.9</v>
      </c>
      <c r="V26" s="488">
        <v>7.01</v>
      </c>
      <c r="W26" s="780"/>
      <c r="X26" s="771">
        <f t="shared" ref="X26" si="23">V26</f>
        <v>7</v>
      </c>
      <c r="Y26" s="762">
        <f t="shared" si="7"/>
        <v>7</v>
      </c>
      <c r="Z26" s="488">
        <v>5.95</v>
      </c>
      <c r="AA26" s="780"/>
      <c r="AB26" s="771">
        <f t="shared" ref="AB26:AB31" si="24">Z26</f>
        <v>6</v>
      </c>
      <c r="AC26" s="762">
        <f t="shared" si="0"/>
        <v>6</v>
      </c>
      <c r="AD26" s="770">
        <f t="shared" si="11"/>
        <v>38745</v>
      </c>
      <c r="AE26" s="775">
        <v>5000</v>
      </c>
      <c r="AF26" s="780">
        <v>1444</v>
      </c>
      <c r="AG26" s="774">
        <f t="shared" si="9"/>
        <v>33745</v>
      </c>
      <c r="AH26" s="488">
        <v>33.57</v>
      </c>
      <c r="AI26" s="499">
        <v>0</v>
      </c>
      <c r="AJ26" s="512">
        <f t="shared" si="21"/>
        <v>33.57</v>
      </c>
      <c r="AK26" s="494">
        <f t="shared" si="10"/>
        <v>33.57</v>
      </c>
      <c r="AL26" s="509">
        <f>12000+20000+4000+8000</f>
        <v>44000</v>
      </c>
      <c r="AM26" s="500"/>
      <c r="AN26" s="500">
        <v>4000</v>
      </c>
      <c r="AO26" s="496">
        <f>AL26-AM26-AN26</f>
        <v>40000</v>
      </c>
    </row>
    <row r="27" spans="1:41" customFormat="1">
      <c r="A27" s="782">
        <v>1</v>
      </c>
      <c r="B27" s="775">
        <v>20</v>
      </c>
      <c r="C27" s="781" t="s">
        <v>7</v>
      </c>
      <c r="D27" s="779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481">
        <v>1</v>
      </c>
      <c r="L27" s="506"/>
      <c r="M27" s="482">
        <f t="shared" si="2"/>
        <v>54</v>
      </c>
      <c r="N27" s="769">
        <v>2.9</v>
      </c>
      <c r="O27" s="771">
        <f>N27</f>
        <v>2.9</v>
      </c>
      <c r="P27" s="769"/>
      <c r="Q27" s="762">
        <f t="shared" si="4"/>
        <v>0</v>
      </c>
      <c r="R27" s="488">
        <v>0.24</v>
      </c>
      <c r="S27" s="771">
        <f>R27</f>
        <v>0.2</v>
      </c>
      <c r="T27" s="769"/>
      <c r="U27" s="762">
        <f t="shared" si="5"/>
        <v>0</v>
      </c>
      <c r="V27" s="488">
        <v>0.12</v>
      </c>
      <c r="W27" s="771">
        <f t="shared" ref="W27:W29" si="25">V27</f>
        <v>0.1</v>
      </c>
      <c r="X27" s="771"/>
      <c r="Y27" s="762">
        <f t="shared" si="7"/>
        <v>0</v>
      </c>
      <c r="Z27" s="488">
        <v>0.1</v>
      </c>
      <c r="AA27" s="771">
        <f t="shared" ref="AA27:AA29" si="26">Z27</f>
        <v>0.1</v>
      </c>
      <c r="AB27" s="771"/>
      <c r="AC27" s="762">
        <f t="shared" si="0"/>
        <v>0</v>
      </c>
      <c r="AD27" s="770">
        <f t="shared" si="11"/>
        <v>378</v>
      </c>
      <c r="AE27" s="775">
        <v>95</v>
      </c>
      <c r="AF27" s="776"/>
      <c r="AG27" s="774">
        <f t="shared" si="9"/>
        <v>283</v>
      </c>
      <c r="AH27" s="488">
        <v>0.55000000000000004</v>
      </c>
      <c r="AI27" s="499">
        <v>0</v>
      </c>
      <c r="AJ27" s="512">
        <f t="shared" si="21"/>
        <v>0.55000000000000004</v>
      </c>
      <c r="AK27" s="494">
        <f t="shared" si="10"/>
        <v>0.55000000000000004</v>
      </c>
      <c r="AL27" s="509"/>
      <c r="AM27" s="500"/>
      <c r="AN27" s="523"/>
      <c r="AO27" s="496">
        <f t="shared" si="1"/>
        <v>0</v>
      </c>
    </row>
    <row r="28" spans="1:41" customFormat="1">
      <c r="A28" s="777">
        <v>2</v>
      </c>
      <c r="B28" s="775">
        <v>21</v>
      </c>
      <c r="C28" s="781" t="s">
        <v>7</v>
      </c>
      <c r="D28" s="779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481">
        <v>1</v>
      </c>
      <c r="L28" s="506"/>
      <c r="M28" s="482">
        <f t="shared" si="2"/>
        <v>176</v>
      </c>
      <c r="N28" s="769">
        <v>5.6</v>
      </c>
      <c r="O28" s="771">
        <f t="shared" ref="O28" si="27">N28</f>
        <v>5.6</v>
      </c>
      <c r="P28" s="769"/>
      <c r="Q28" s="762">
        <f t="shared" si="4"/>
        <v>0</v>
      </c>
      <c r="R28" s="488">
        <v>0.48</v>
      </c>
      <c r="S28" s="771">
        <f t="shared" ref="S28" si="28">R28</f>
        <v>0.5</v>
      </c>
      <c r="T28" s="769"/>
      <c r="U28" s="762">
        <f t="shared" si="5"/>
        <v>0</v>
      </c>
      <c r="V28" s="488">
        <v>0.23</v>
      </c>
      <c r="W28" s="771">
        <f t="shared" si="25"/>
        <v>0.2</v>
      </c>
      <c r="X28" s="771"/>
      <c r="Y28" s="762">
        <f t="shared" si="7"/>
        <v>0</v>
      </c>
      <c r="Z28" s="488">
        <v>0.19</v>
      </c>
      <c r="AA28" s="771">
        <f t="shared" si="26"/>
        <v>0.2</v>
      </c>
      <c r="AB28" s="771"/>
      <c r="AC28" s="762">
        <f t="shared" si="0"/>
        <v>0</v>
      </c>
      <c r="AD28" s="770">
        <f t="shared" si="11"/>
        <v>1232</v>
      </c>
      <c r="AE28" s="775">
        <v>210</v>
      </c>
      <c r="AF28" s="776"/>
      <c r="AG28" s="774">
        <f t="shared" si="9"/>
        <v>1022</v>
      </c>
      <c r="AH28" s="488">
        <v>0</v>
      </c>
      <c r="AI28" s="499">
        <v>0</v>
      </c>
      <c r="AJ28" s="499">
        <v>0</v>
      </c>
      <c r="AK28" s="494">
        <f t="shared" si="10"/>
        <v>0</v>
      </c>
      <c r="AL28" s="509"/>
      <c r="AM28" s="500"/>
      <c r="AN28" s="500"/>
      <c r="AO28" s="496">
        <f t="shared" si="1"/>
        <v>0</v>
      </c>
    </row>
    <row r="29" spans="1:41" customFormat="1">
      <c r="A29" s="777">
        <v>2</v>
      </c>
      <c r="B29" s="775">
        <v>22</v>
      </c>
      <c r="C29" s="781" t="s">
        <v>7</v>
      </c>
      <c r="D29" s="779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481">
        <v>1</v>
      </c>
      <c r="L29" s="506"/>
      <c r="M29" s="482">
        <f t="shared" si="2"/>
        <v>112</v>
      </c>
      <c r="N29" s="769">
        <v>3.6</v>
      </c>
      <c r="O29" s="771">
        <f>N29</f>
        <v>3.6</v>
      </c>
      <c r="P29" s="769"/>
      <c r="Q29" s="762">
        <f t="shared" si="4"/>
        <v>0</v>
      </c>
      <c r="R29" s="488">
        <v>0.31</v>
      </c>
      <c r="S29" s="771">
        <f>R29</f>
        <v>0.3</v>
      </c>
      <c r="T29" s="769"/>
      <c r="U29" s="762">
        <f t="shared" si="5"/>
        <v>0</v>
      </c>
      <c r="V29" s="488">
        <v>0.14000000000000001</v>
      </c>
      <c r="W29" s="771">
        <f t="shared" si="25"/>
        <v>0.1</v>
      </c>
      <c r="X29" s="771"/>
      <c r="Y29" s="762">
        <f t="shared" si="7"/>
        <v>0</v>
      </c>
      <c r="Z29" s="488">
        <v>0.12</v>
      </c>
      <c r="AA29" s="771">
        <f t="shared" si="26"/>
        <v>0.1</v>
      </c>
      <c r="AB29" s="771"/>
      <c r="AC29" s="762">
        <f t="shared" si="0"/>
        <v>0</v>
      </c>
      <c r="AD29" s="770">
        <f t="shared" si="11"/>
        <v>784</v>
      </c>
      <c r="AE29" s="775">
        <v>121</v>
      </c>
      <c r="AF29" s="776"/>
      <c r="AG29" s="774">
        <f t="shared" si="9"/>
        <v>663</v>
      </c>
      <c r="AH29" s="488">
        <v>0</v>
      </c>
      <c r="AI29" s="499">
        <v>0</v>
      </c>
      <c r="AJ29" s="499">
        <v>0</v>
      </c>
      <c r="AK29" s="494">
        <f t="shared" si="10"/>
        <v>0</v>
      </c>
      <c r="AL29" s="509"/>
      <c r="AM29" s="500"/>
      <c r="AN29" s="500"/>
      <c r="AO29" s="496">
        <f t="shared" si="1"/>
        <v>0</v>
      </c>
    </row>
    <row r="30" spans="1:41" customFormat="1">
      <c r="A30" s="835"/>
      <c r="B30" s="836"/>
      <c r="C30" s="837" t="s">
        <v>239</v>
      </c>
      <c r="D30" s="836"/>
      <c r="E30" s="531"/>
      <c r="F30" s="531"/>
      <c r="G30" s="531"/>
      <c r="H30" s="531"/>
      <c r="I30" s="531"/>
      <c r="J30" s="532">
        <f>SUM(J9:J29)</f>
        <v>15746</v>
      </c>
      <c r="K30" s="533"/>
      <c r="L30" s="533"/>
      <c r="M30" s="532">
        <f>SUM(M9:M29)</f>
        <v>15746</v>
      </c>
      <c r="N30" s="532">
        <f t="shared" ref="N30:AO30" si="29">SUM(N9:N29)</f>
        <v>467</v>
      </c>
      <c r="O30" s="532">
        <f t="shared" si="29"/>
        <v>185</v>
      </c>
      <c r="P30" s="532">
        <f t="shared" si="29"/>
        <v>282</v>
      </c>
      <c r="Q30" s="532">
        <f t="shared" si="29"/>
        <v>282</v>
      </c>
      <c r="R30" s="532">
        <f t="shared" si="29"/>
        <v>23</v>
      </c>
      <c r="S30" s="532">
        <f t="shared" si="29"/>
        <v>8</v>
      </c>
      <c r="T30" s="532">
        <f t="shared" si="29"/>
        <v>15</v>
      </c>
      <c r="U30" s="532">
        <f t="shared" si="29"/>
        <v>15</v>
      </c>
      <c r="V30" s="532">
        <f t="shared" si="29"/>
        <v>18</v>
      </c>
      <c r="W30" s="532">
        <f t="shared" si="29"/>
        <v>5</v>
      </c>
      <c r="X30" s="532">
        <f t="shared" si="29"/>
        <v>13</v>
      </c>
      <c r="Y30" s="532">
        <f t="shared" si="29"/>
        <v>13</v>
      </c>
      <c r="Z30" s="532">
        <f t="shared" si="29"/>
        <v>16</v>
      </c>
      <c r="AA30" s="532">
        <f t="shared" si="29"/>
        <v>5</v>
      </c>
      <c r="AB30" s="532">
        <f t="shared" si="29"/>
        <v>11</v>
      </c>
      <c r="AC30" s="532">
        <f t="shared" si="29"/>
        <v>11</v>
      </c>
      <c r="AD30" s="532">
        <f t="shared" si="29"/>
        <v>109581</v>
      </c>
      <c r="AE30" s="532">
        <f t="shared" si="29"/>
        <v>8987</v>
      </c>
      <c r="AF30" s="532">
        <f t="shared" si="29"/>
        <v>4225</v>
      </c>
      <c r="AG30" s="532">
        <f t="shared" si="29"/>
        <v>100594</v>
      </c>
      <c r="AH30" s="532">
        <f t="shared" si="29"/>
        <v>41</v>
      </c>
      <c r="AI30" s="532">
        <f t="shared" si="29"/>
        <v>0</v>
      </c>
      <c r="AJ30" s="532">
        <f t="shared" si="29"/>
        <v>41</v>
      </c>
      <c r="AK30" s="532">
        <f t="shared" si="29"/>
        <v>41</v>
      </c>
      <c r="AL30" s="532">
        <f t="shared" si="29"/>
        <v>88950</v>
      </c>
      <c r="AM30" s="532">
        <f t="shared" si="29"/>
        <v>4140</v>
      </c>
      <c r="AN30" s="532">
        <f t="shared" si="29"/>
        <v>4000</v>
      </c>
      <c r="AO30" s="532">
        <f t="shared" si="29"/>
        <v>80810</v>
      </c>
    </row>
    <row r="31" spans="1:41" customFormat="1">
      <c r="A31" s="791">
        <v>1</v>
      </c>
      <c r="B31" s="775">
        <v>23</v>
      </c>
      <c r="C31" s="781" t="s">
        <v>197</v>
      </c>
      <c r="D31" s="779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481">
        <v>1</v>
      </c>
      <c r="L31" s="539"/>
      <c r="M31" s="482">
        <f t="shared" si="2"/>
        <v>5631</v>
      </c>
      <c r="N31" s="769">
        <v>39.4</v>
      </c>
      <c r="O31" s="771">
        <f>3006*2/1000</f>
        <v>6</v>
      </c>
      <c r="P31" s="771">
        <f>N31-O31</f>
        <v>33.4</v>
      </c>
      <c r="Q31" s="762">
        <f>N31-O31</f>
        <v>33.4</v>
      </c>
      <c r="R31" s="488">
        <v>3.36</v>
      </c>
      <c r="S31" s="780"/>
      <c r="T31" s="771">
        <f>R31</f>
        <v>3.4</v>
      </c>
      <c r="U31" s="762">
        <f t="shared" ref="U31:U33" si="30">R31-S31</f>
        <v>3.4</v>
      </c>
      <c r="V31" s="769">
        <v>1.6</v>
      </c>
      <c r="W31" s="780"/>
      <c r="X31" s="771">
        <f>V31</f>
        <v>1.6</v>
      </c>
      <c r="Y31" s="762">
        <f t="shared" si="7"/>
        <v>1.6</v>
      </c>
      <c r="Z31" s="488">
        <v>1.34</v>
      </c>
      <c r="AA31" s="792"/>
      <c r="AB31" s="771">
        <f t="shared" si="24"/>
        <v>1.3</v>
      </c>
      <c r="AC31" s="762">
        <f>Z31-AA31</f>
        <v>1.3</v>
      </c>
      <c r="AD31" s="770">
        <v>0</v>
      </c>
      <c r="AE31" s="792"/>
      <c r="AF31" s="780"/>
      <c r="AG31" s="774"/>
      <c r="AH31" s="770">
        <v>0</v>
      </c>
      <c r="AI31" s="792"/>
      <c r="AJ31" s="780"/>
      <c r="AK31" s="774"/>
      <c r="AL31" s="770">
        <v>0</v>
      </c>
      <c r="AM31" s="792"/>
      <c r="AN31" s="780"/>
      <c r="AO31" s="774"/>
    </row>
    <row r="32" spans="1:41" customFormat="1">
      <c r="A32" s="793">
        <v>3</v>
      </c>
      <c r="B32" s="775">
        <v>24</v>
      </c>
      <c r="C32" s="781" t="s">
        <v>197</v>
      </c>
      <c r="D32" s="790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481">
        <v>1</v>
      </c>
      <c r="L32" s="539"/>
      <c r="M32" s="482">
        <f t="shared" si="2"/>
        <v>11822</v>
      </c>
      <c r="N32" s="769">
        <v>157.9</v>
      </c>
      <c r="O32" s="780"/>
      <c r="P32" s="780"/>
      <c r="Q32" s="762">
        <f t="shared" ref="Q32:Q33" si="31">N32-O32</f>
        <v>157.9</v>
      </c>
      <c r="R32" s="488">
        <v>0</v>
      </c>
      <c r="S32" s="780"/>
      <c r="T32" s="780"/>
      <c r="U32" s="762">
        <f t="shared" si="30"/>
        <v>0</v>
      </c>
      <c r="V32" s="770"/>
      <c r="W32" s="780"/>
      <c r="X32" s="780"/>
      <c r="Y32" s="762">
        <f t="shared" si="7"/>
        <v>0</v>
      </c>
      <c r="Z32" s="770"/>
      <c r="AA32" s="792"/>
      <c r="AB32" s="780"/>
      <c r="AC32" s="762">
        <f t="shared" ref="AC32:AC33" si="32">Z32-AA32</f>
        <v>0</v>
      </c>
      <c r="AD32" s="770">
        <v>0</v>
      </c>
      <c r="AE32" s="792"/>
      <c r="AF32" s="780"/>
      <c r="AG32" s="774"/>
      <c r="AH32" s="770">
        <v>0</v>
      </c>
      <c r="AI32" s="792"/>
      <c r="AJ32" s="780"/>
      <c r="AK32" s="774"/>
      <c r="AL32" s="770">
        <v>0</v>
      </c>
      <c r="AM32" s="792"/>
      <c r="AN32" s="780"/>
      <c r="AO32" s="774"/>
    </row>
    <row r="33" spans="1:41" customFormat="1">
      <c r="A33" s="794">
        <v>3</v>
      </c>
      <c r="B33" s="795">
        <v>25</v>
      </c>
      <c r="C33" s="781" t="s">
        <v>197</v>
      </c>
      <c r="D33" s="796" t="s">
        <v>240</v>
      </c>
      <c r="E33" s="545"/>
      <c r="F33" s="545"/>
      <c r="G33" s="545"/>
      <c r="H33" s="546"/>
      <c r="I33" s="547"/>
      <c r="J33" s="547"/>
      <c r="K33" s="481">
        <v>1</v>
      </c>
      <c r="L33" s="548"/>
      <c r="M33" s="482">
        <f t="shared" si="2"/>
        <v>0</v>
      </c>
      <c r="N33" s="797">
        <v>107.4</v>
      </c>
      <c r="O33" s="798"/>
      <c r="P33" s="798"/>
      <c r="Q33" s="762">
        <f t="shared" si="31"/>
        <v>107.4</v>
      </c>
      <c r="R33" s="553">
        <v>0</v>
      </c>
      <c r="S33" s="798"/>
      <c r="T33" s="798"/>
      <c r="U33" s="762">
        <f t="shared" si="30"/>
        <v>0</v>
      </c>
      <c r="V33" s="799"/>
      <c r="W33" s="798"/>
      <c r="X33" s="798"/>
      <c r="Y33" s="762">
        <f t="shared" si="7"/>
        <v>0</v>
      </c>
      <c r="Z33" s="799"/>
      <c r="AA33" s="800"/>
      <c r="AB33" s="798"/>
      <c r="AC33" s="762">
        <f t="shared" si="32"/>
        <v>0</v>
      </c>
      <c r="AD33" s="799">
        <v>0</v>
      </c>
      <c r="AE33" s="800"/>
      <c r="AF33" s="798"/>
      <c r="AG33" s="774"/>
      <c r="AH33" s="799">
        <v>0</v>
      </c>
      <c r="AI33" s="800"/>
      <c r="AJ33" s="798"/>
      <c r="AK33" s="801"/>
      <c r="AL33" s="799">
        <v>0</v>
      </c>
      <c r="AM33" s="800"/>
      <c r="AN33" s="798"/>
      <c r="AO33" s="801"/>
    </row>
    <row r="34" spans="1:41" customFormat="1">
      <c r="A34" s="835"/>
      <c r="B34" s="836"/>
      <c r="C34" s="837" t="s">
        <v>390</v>
      </c>
      <c r="D34" s="836"/>
      <c r="E34" s="531"/>
      <c r="F34" s="531"/>
      <c r="G34" s="531"/>
      <c r="H34" s="531"/>
      <c r="I34" s="531"/>
      <c r="J34" s="532">
        <f>SUM(J31:J33)</f>
        <v>17453</v>
      </c>
      <c r="K34" s="533"/>
      <c r="L34" s="533"/>
      <c r="M34" s="532">
        <f>SUM(M31:M33)</f>
        <v>17453</v>
      </c>
      <c r="N34" s="532">
        <f t="shared" ref="N34:AO34" si="33">SUM(N31:N33)</f>
        <v>305</v>
      </c>
      <c r="O34" s="532">
        <f t="shared" si="33"/>
        <v>6</v>
      </c>
      <c r="P34" s="532">
        <f t="shared" si="33"/>
        <v>33</v>
      </c>
      <c r="Q34" s="532">
        <f t="shared" si="33"/>
        <v>299</v>
      </c>
      <c r="R34" s="532">
        <f t="shared" si="33"/>
        <v>3</v>
      </c>
      <c r="S34" s="532">
        <f t="shared" si="33"/>
        <v>0</v>
      </c>
      <c r="T34" s="532">
        <f t="shared" si="33"/>
        <v>3</v>
      </c>
      <c r="U34" s="532">
        <f t="shared" si="33"/>
        <v>3</v>
      </c>
      <c r="V34" s="532">
        <f t="shared" si="33"/>
        <v>2</v>
      </c>
      <c r="W34" s="532">
        <f t="shared" si="33"/>
        <v>0</v>
      </c>
      <c r="X34" s="532">
        <f t="shared" si="33"/>
        <v>2</v>
      </c>
      <c r="Y34" s="532">
        <f t="shared" si="33"/>
        <v>2</v>
      </c>
      <c r="Z34" s="532">
        <f t="shared" si="33"/>
        <v>1</v>
      </c>
      <c r="AA34" s="532">
        <f t="shared" si="33"/>
        <v>0</v>
      </c>
      <c r="AB34" s="532">
        <f t="shared" si="33"/>
        <v>1</v>
      </c>
      <c r="AC34" s="532">
        <f t="shared" si="33"/>
        <v>1</v>
      </c>
      <c r="AD34" s="532">
        <f t="shared" si="33"/>
        <v>0</v>
      </c>
      <c r="AE34" s="532">
        <f t="shared" si="33"/>
        <v>0</v>
      </c>
      <c r="AF34" s="532">
        <f t="shared" si="33"/>
        <v>0</v>
      </c>
      <c r="AG34" s="532">
        <f t="shared" si="33"/>
        <v>0</v>
      </c>
      <c r="AH34" s="532">
        <f t="shared" si="33"/>
        <v>0</v>
      </c>
      <c r="AI34" s="532">
        <f t="shared" si="33"/>
        <v>0</v>
      </c>
      <c r="AJ34" s="532">
        <f t="shared" si="33"/>
        <v>0</v>
      </c>
      <c r="AK34" s="532">
        <f t="shared" si="33"/>
        <v>0</v>
      </c>
      <c r="AL34" s="532">
        <f t="shared" si="33"/>
        <v>0</v>
      </c>
      <c r="AM34" s="532">
        <f t="shared" si="33"/>
        <v>0</v>
      </c>
      <c r="AN34" s="532">
        <f t="shared" si="33"/>
        <v>0</v>
      </c>
      <c r="AO34" s="532">
        <f t="shared" si="33"/>
        <v>0</v>
      </c>
    </row>
    <row r="35" spans="1:41" s="763" customFormat="1">
      <c r="A35" s="757"/>
      <c r="B35" s="758"/>
      <c r="C35" s="759"/>
      <c r="D35" s="758" t="s">
        <v>331</v>
      </c>
      <c r="E35" s="545"/>
      <c r="F35" s="545"/>
      <c r="G35" s="545"/>
      <c r="H35" s="545"/>
      <c r="I35" s="545"/>
      <c r="J35" s="760"/>
      <c r="K35" s="761"/>
      <c r="L35" s="761"/>
      <c r="M35" s="760"/>
      <c r="N35" s="760">
        <f>8000*2.5/1000</f>
        <v>20</v>
      </c>
      <c r="O35" s="760"/>
      <c r="P35" s="760"/>
      <c r="Q35" s="762">
        <f t="shared" ref="Q35" si="34">N35-O35</f>
        <v>20</v>
      </c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0"/>
      <c r="AK35" s="760"/>
      <c r="AL35" s="760"/>
      <c r="AM35" s="760"/>
      <c r="AN35" s="760"/>
      <c r="AO35" s="760"/>
    </row>
    <row r="36" spans="1:41" customFormat="1">
      <c r="A36" s="838"/>
      <c r="B36" s="839"/>
      <c r="C36" s="840" t="s">
        <v>205</v>
      </c>
      <c r="D36" s="840"/>
      <c r="E36" s="841">
        <v>138443</v>
      </c>
      <c r="F36" s="841">
        <v>157396</v>
      </c>
      <c r="G36" s="841">
        <v>157396</v>
      </c>
      <c r="H36" s="561">
        <v>1</v>
      </c>
      <c r="I36" s="841">
        <v>27954</v>
      </c>
      <c r="J36" s="841">
        <v>33233</v>
      </c>
      <c r="K36" s="842"/>
      <c r="L36" s="842"/>
      <c r="M36" s="843">
        <f>M30+M34</f>
        <v>33199</v>
      </c>
      <c r="N36" s="843">
        <f>N30+N34+N35</f>
        <v>792</v>
      </c>
      <c r="O36" s="843">
        <f t="shared" ref="O36:Q36" si="35">O30+O34+O35</f>
        <v>191</v>
      </c>
      <c r="P36" s="843">
        <f t="shared" si="35"/>
        <v>315</v>
      </c>
      <c r="Q36" s="843">
        <f t="shared" si="35"/>
        <v>601</v>
      </c>
      <c r="R36" s="843">
        <f t="shared" ref="R36:AO36" si="36">R30+R34</f>
        <v>26</v>
      </c>
      <c r="S36" s="843">
        <f t="shared" si="36"/>
        <v>8</v>
      </c>
      <c r="T36" s="843">
        <f t="shared" si="36"/>
        <v>18</v>
      </c>
      <c r="U36" s="843">
        <f t="shared" si="36"/>
        <v>18</v>
      </c>
      <c r="V36" s="843">
        <f t="shared" si="36"/>
        <v>20</v>
      </c>
      <c r="W36" s="843">
        <f t="shared" si="36"/>
        <v>5</v>
      </c>
      <c r="X36" s="843">
        <f t="shared" si="36"/>
        <v>15</v>
      </c>
      <c r="Y36" s="843">
        <f t="shared" si="36"/>
        <v>15</v>
      </c>
      <c r="Z36" s="843">
        <f t="shared" si="36"/>
        <v>17</v>
      </c>
      <c r="AA36" s="843">
        <f t="shared" si="36"/>
        <v>5</v>
      </c>
      <c r="AB36" s="843">
        <f t="shared" si="36"/>
        <v>12</v>
      </c>
      <c r="AC36" s="843">
        <f t="shared" si="36"/>
        <v>12</v>
      </c>
      <c r="AD36" s="843">
        <f t="shared" si="36"/>
        <v>109581</v>
      </c>
      <c r="AE36" s="843">
        <f t="shared" si="36"/>
        <v>8987</v>
      </c>
      <c r="AF36" s="843">
        <f t="shared" si="36"/>
        <v>4225</v>
      </c>
      <c r="AG36" s="843">
        <f t="shared" si="36"/>
        <v>100594</v>
      </c>
      <c r="AH36" s="843">
        <f t="shared" si="36"/>
        <v>41</v>
      </c>
      <c r="AI36" s="843">
        <f t="shared" si="36"/>
        <v>0</v>
      </c>
      <c r="AJ36" s="843">
        <f t="shared" si="36"/>
        <v>41</v>
      </c>
      <c r="AK36" s="843">
        <f t="shared" si="36"/>
        <v>41</v>
      </c>
      <c r="AL36" s="843">
        <f t="shared" si="36"/>
        <v>88950</v>
      </c>
      <c r="AM36" s="843">
        <f t="shared" si="36"/>
        <v>4140</v>
      </c>
      <c r="AN36" s="843">
        <f t="shared" si="36"/>
        <v>4000</v>
      </c>
      <c r="AO36" s="843">
        <f t="shared" si="36"/>
        <v>80810</v>
      </c>
    </row>
    <row r="37" spans="1:41" ht="15">
      <c r="K37" s="883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E37" s="824"/>
    </row>
    <row r="38" spans="1:41" customFormat="1">
      <c r="D38" s="844" t="s">
        <v>391</v>
      </c>
      <c r="E38" s="845"/>
      <c r="F38" s="845"/>
      <c r="G38" s="845"/>
      <c r="H38" s="845"/>
      <c r="I38" s="845"/>
      <c r="J38" s="846"/>
      <c r="L38" s="847"/>
      <c r="M38" s="847"/>
      <c r="N38" s="848">
        <v>817</v>
      </c>
      <c r="O38" s="847"/>
      <c r="P38" s="847"/>
      <c r="Q38" s="849"/>
      <c r="R38" s="850">
        <v>74.25</v>
      </c>
      <c r="S38" s="847"/>
      <c r="T38" s="847"/>
      <c r="U38" s="849"/>
      <c r="V38" s="851"/>
      <c r="W38" s="847"/>
      <c r="X38" s="847"/>
      <c r="Y38" s="847"/>
      <c r="Z38" s="852">
        <v>19.600000000000001</v>
      </c>
      <c r="AA38" s="847"/>
      <c r="AB38" s="847"/>
      <c r="AC38" s="849"/>
      <c r="AD38" s="853"/>
    </row>
    <row r="39" spans="1:41" customFormat="1">
      <c r="D39" s="854" t="s">
        <v>392</v>
      </c>
      <c r="E39" s="122"/>
      <c r="F39" s="122"/>
      <c r="G39" s="122"/>
      <c r="H39" s="122"/>
      <c r="I39" s="122"/>
      <c r="J39" s="855"/>
      <c r="L39" s="122"/>
      <c r="M39" s="122"/>
      <c r="N39" s="856">
        <f>N44+N45</f>
        <v>0</v>
      </c>
      <c r="O39" s="122"/>
      <c r="P39" s="122"/>
      <c r="Q39" s="855"/>
      <c r="R39" s="856">
        <f>R44</f>
        <v>0</v>
      </c>
      <c r="S39" s="122"/>
      <c r="T39" s="122"/>
      <c r="U39" s="855"/>
      <c r="V39" s="857">
        <v>12.58</v>
      </c>
      <c r="W39" s="122"/>
      <c r="X39" s="122"/>
      <c r="Y39" s="122"/>
      <c r="Z39" s="856">
        <f>Z44</f>
        <v>0</v>
      </c>
      <c r="AA39" s="122"/>
      <c r="AB39" s="122"/>
      <c r="AC39" s="855"/>
    </row>
    <row r="40" spans="1:41" customFormat="1">
      <c r="D40" s="854" t="s">
        <v>393</v>
      </c>
      <c r="E40" s="122"/>
      <c r="F40" s="122"/>
      <c r="G40" s="122"/>
      <c r="H40" s="122"/>
      <c r="I40" s="122"/>
      <c r="J40" s="855"/>
      <c r="L40" s="122"/>
      <c r="M40" s="122"/>
      <c r="N40" s="856">
        <f>SUM(N51:N55)</f>
        <v>0</v>
      </c>
      <c r="O40" s="122"/>
      <c r="P40" s="122"/>
      <c r="Q40" s="855"/>
      <c r="R40" s="856">
        <f>R52</f>
        <v>0</v>
      </c>
      <c r="S40" s="122"/>
      <c r="T40" s="122"/>
      <c r="U40" s="855"/>
      <c r="V40" s="857"/>
      <c r="W40" s="122"/>
      <c r="X40" s="122"/>
      <c r="Y40" s="122"/>
      <c r="Z40" s="856">
        <f>Z52</f>
        <v>0</v>
      </c>
      <c r="AA40" s="122"/>
      <c r="AB40" s="122"/>
      <c r="AC40" s="855"/>
    </row>
    <row r="41" spans="1:41" customFormat="1">
      <c r="D41" s="858" t="s">
        <v>394</v>
      </c>
      <c r="E41" s="859"/>
      <c r="F41" s="859"/>
      <c r="G41" s="859"/>
      <c r="H41" s="859"/>
      <c r="I41" s="859"/>
      <c r="J41" s="860"/>
      <c r="L41" s="859"/>
      <c r="M41" s="859"/>
      <c r="N41" s="861">
        <f>N38-N39-N40</f>
        <v>817</v>
      </c>
      <c r="O41" s="859"/>
      <c r="P41" s="859"/>
      <c r="Q41" s="860"/>
      <c r="R41" s="861">
        <f>R38-R39-R40</f>
        <v>74.25</v>
      </c>
      <c r="S41" s="859"/>
      <c r="T41" s="859"/>
      <c r="U41" s="860"/>
      <c r="V41" s="862"/>
      <c r="W41" s="859"/>
      <c r="X41" s="859"/>
      <c r="Y41" s="859"/>
      <c r="Z41" s="863">
        <f>Z38-Z39-Z40</f>
        <v>19.600000000000001</v>
      </c>
      <c r="AA41" s="859"/>
      <c r="AB41" s="859"/>
      <c r="AC41" s="860"/>
    </row>
  </sheetData>
  <mergeCells count="10">
    <mergeCell ref="AD8:AG8"/>
    <mergeCell ref="AH8:AK8"/>
    <mergeCell ref="AL8:AO8"/>
    <mergeCell ref="L37:AC37"/>
    <mergeCell ref="K6:M6"/>
    <mergeCell ref="C7:J7"/>
    <mergeCell ref="N8:Q8"/>
    <mergeCell ref="R8:U8"/>
    <mergeCell ref="V8:Y8"/>
    <mergeCell ref="Z8:AC8"/>
  </mergeCells>
  <conditionalFormatting sqref="Q32:Q33">
    <cfRule type="cellIs" dxfId="66" priority="21" operator="greaterThan">
      <formula>0</formula>
    </cfRule>
  </conditionalFormatting>
  <conditionalFormatting sqref="U2">
    <cfRule type="cellIs" dxfId="65" priority="22" operator="greaterThan">
      <formula>0</formula>
    </cfRule>
  </conditionalFormatting>
  <conditionalFormatting sqref="AG31:AG33">
    <cfRule type="cellIs" dxfId="64" priority="17" operator="greaterThan">
      <formula>0</formula>
    </cfRule>
  </conditionalFormatting>
  <conditionalFormatting sqref="Q9:Q29">
    <cfRule type="cellIs" dxfId="63" priority="16" operator="greaterThan">
      <formula>0</formula>
    </cfRule>
  </conditionalFormatting>
  <conditionalFormatting sqref="U9:U28">
    <cfRule type="cellIs" dxfId="62" priority="15" operator="greaterThan">
      <formula>0</formula>
    </cfRule>
  </conditionalFormatting>
  <conditionalFormatting sqref="Y9:Y29">
    <cfRule type="cellIs" dxfId="61" priority="14" operator="greaterThan">
      <formula>0</formula>
    </cfRule>
  </conditionalFormatting>
  <conditionalFormatting sqref="AC9:AC29">
    <cfRule type="cellIs" dxfId="60" priority="13" operator="greaterThan">
      <formula>0</formula>
    </cfRule>
  </conditionalFormatting>
  <conditionalFormatting sqref="AG9:AG29">
    <cfRule type="cellIs" dxfId="59" priority="12" operator="greaterThan">
      <formula>0</formula>
    </cfRule>
  </conditionalFormatting>
  <conditionalFormatting sqref="AC31:AC33">
    <cfRule type="cellIs" dxfId="58" priority="11" operator="greaterThan">
      <formula>0</formula>
    </cfRule>
  </conditionalFormatting>
  <conditionalFormatting sqref="Y31:Y33">
    <cfRule type="cellIs" dxfId="57" priority="10" operator="greaterThan">
      <formula>0</formula>
    </cfRule>
  </conditionalFormatting>
  <conditionalFormatting sqref="U29">
    <cfRule type="cellIs" dxfId="56" priority="9" operator="greaterThan">
      <formula>0</formula>
    </cfRule>
  </conditionalFormatting>
  <conditionalFormatting sqref="U31:U33">
    <cfRule type="cellIs" dxfId="55" priority="8" operator="greaterThan">
      <formula>0</formula>
    </cfRule>
  </conditionalFormatting>
  <conditionalFormatting sqref="Q31:Q33">
    <cfRule type="cellIs" dxfId="54" priority="7" operator="greaterThan">
      <formula>0</formula>
    </cfRule>
  </conditionalFormatting>
  <conditionalFormatting sqref="AK31:AK33">
    <cfRule type="cellIs" dxfId="53" priority="6" operator="greaterThan">
      <formula>0</formula>
    </cfRule>
  </conditionalFormatting>
  <conditionalFormatting sqref="AK9:AK29">
    <cfRule type="cellIs" dxfId="52" priority="5" operator="greaterThan">
      <formula>0</formula>
    </cfRule>
  </conditionalFormatting>
  <conditionalFormatting sqref="AO31:AO33">
    <cfRule type="cellIs" dxfId="51" priority="4" operator="greaterThan">
      <formula>0</formula>
    </cfRule>
  </conditionalFormatting>
  <conditionalFormatting sqref="AO9:AO29">
    <cfRule type="cellIs" dxfId="50" priority="3" operator="greaterThan">
      <formula>0</formula>
    </cfRule>
  </conditionalFormatting>
  <conditionalFormatting sqref="U32:U33">
    <cfRule type="cellIs" dxfId="49" priority="20" operator="greaterThan">
      <formula>0</formula>
    </cfRule>
  </conditionalFormatting>
  <conditionalFormatting sqref="Y32:Y33">
    <cfRule type="cellIs" dxfId="48" priority="19" operator="greaterThan">
      <formula>0</formula>
    </cfRule>
  </conditionalFormatting>
  <conditionalFormatting sqref="AC32:AC33">
    <cfRule type="cellIs" dxfId="47" priority="18" operator="greaterThan">
      <formula>0</formula>
    </cfRule>
  </conditionalFormatting>
  <conditionalFormatting sqref="Q35">
    <cfRule type="cellIs" dxfId="46" priority="2" operator="greaterThan">
      <formula>0</formula>
    </cfRule>
  </conditionalFormatting>
  <conditionalFormatting sqref="Q35">
    <cfRule type="cellIs" dxfId="45" priority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28" sqref="C28"/>
    </sheetView>
  </sheetViews>
  <sheetFormatPr defaultColWidth="11" defaultRowHeight="15.75"/>
  <cols>
    <col min="1" max="1" width="14" bestFit="1" customWidth="1"/>
    <col min="3" max="3" width="31" bestFit="1" customWidth="1"/>
  </cols>
  <sheetData>
    <row r="1" spans="1:3">
      <c r="A1" t="s">
        <v>327</v>
      </c>
      <c r="C1" s="864" t="s">
        <v>400</v>
      </c>
    </row>
    <row r="2" spans="1:3">
      <c r="A2" t="s">
        <v>2</v>
      </c>
      <c r="C2" s="17" t="s">
        <v>378</v>
      </c>
    </row>
    <row r="3" spans="1:3">
      <c r="A3" t="s">
        <v>92</v>
      </c>
      <c r="C3" s="17" t="s">
        <v>126</v>
      </c>
    </row>
    <row r="4" spans="1:3">
      <c r="A4" s="122" t="s">
        <v>103</v>
      </c>
      <c r="C4" s="17" t="s">
        <v>66</v>
      </c>
    </row>
    <row r="5" spans="1:3">
      <c r="A5" s="122" t="s">
        <v>597</v>
      </c>
      <c r="C5" s="17" t="s">
        <v>52</v>
      </c>
    </row>
    <row r="6" spans="1:3">
      <c r="A6" s="122" t="s">
        <v>139</v>
      </c>
      <c r="C6" s="1" t="s">
        <v>347</v>
      </c>
    </row>
    <row r="7" spans="1:3">
      <c r="A7" s="122" t="s">
        <v>349</v>
      </c>
      <c r="C7" s="17" t="s">
        <v>353</v>
      </c>
    </row>
    <row r="8" spans="1:3">
      <c r="A8" s="122" t="s">
        <v>302</v>
      </c>
      <c r="C8" s="17" t="s">
        <v>382</v>
      </c>
    </row>
    <row r="9" spans="1:3">
      <c r="A9" s="122" t="s">
        <v>410</v>
      </c>
      <c r="C9" s="17" t="s">
        <v>358</v>
      </c>
    </row>
    <row r="10" spans="1:3">
      <c r="A10" s="122" t="s">
        <v>456</v>
      </c>
      <c r="C10" s="17" t="s">
        <v>96</v>
      </c>
    </row>
    <row r="11" spans="1:3">
      <c r="A11" s="122" t="s">
        <v>462</v>
      </c>
      <c r="C11" s="17" t="s">
        <v>380</v>
      </c>
    </row>
    <row r="12" spans="1:3">
      <c r="A12" s="122" t="s">
        <v>574</v>
      </c>
      <c r="C12" s="17" t="s">
        <v>55</v>
      </c>
    </row>
    <row r="13" spans="1:3">
      <c r="A13" s="122" t="s">
        <v>575</v>
      </c>
      <c r="C13" s="17" t="s">
        <v>54</v>
      </c>
    </row>
    <row r="14" spans="1:3">
      <c r="A14" s="122" t="s">
        <v>596</v>
      </c>
      <c r="C14" s="17" t="s">
        <v>90</v>
      </c>
    </row>
    <row r="15" spans="1:3">
      <c r="A15" t="s">
        <v>607</v>
      </c>
      <c r="C15" s="17" t="s">
        <v>374</v>
      </c>
    </row>
    <row r="16" spans="1:3">
      <c r="A16" s="122" t="s">
        <v>621</v>
      </c>
      <c r="C16" t="s">
        <v>401</v>
      </c>
    </row>
    <row r="17" spans="1:3">
      <c r="A17" s="122" t="s">
        <v>788</v>
      </c>
      <c r="C17" t="s">
        <v>402</v>
      </c>
    </row>
    <row r="18" spans="1:3">
      <c r="C18" s="17" t="s">
        <v>69</v>
      </c>
    </row>
    <row r="19" spans="1:3">
      <c r="C19" s="17" t="s">
        <v>385</v>
      </c>
    </row>
    <row r="20" spans="1:3">
      <c r="C20" s="17" t="s">
        <v>84</v>
      </c>
    </row>
    <row r="21" spans="1:3">
      <c r="C21" s="17" t="s">
        <v>88</v>
      </c>
    </row>
    <row r="22" spans="1:3">
      <c r="C22" s="17" t="s">
        <v>387</v>
      </c>
    </row>
    <row r="23" spans="1:3">
      <c r="C23" t="s">
        <v>403</v>
      </c>
    </row>
    <row r="24" spans="1:3">
      <c r="C24" s="17" t="s">
        <v>389</v>
      </c>
    </row>
    <row r="25" spans="1:3">
      <c r="C25" s="17" t="s">
        <v>56</v>
      </c>
    </row>
    <row r="26" spans="1:3">
      <c r="C26" s="17" t="s">
        <v>338</v>
      </c>
    </row>
    <row r="27" spans="1:3">
      <c r="C27" s="17" t="s">
        <v>339</v>
      </c>
    </row>
    <row r="28" spans="1:3">
      <c r="C28" s="17" t="s">
        <v>355</v>
      </c>
    </row>
    <row r="29" spans="1:3">
      <c r="C29" s="17" t="s">
        <v>128</v>
      </c>
    </row>
    <row r="30" spans="1:3">
      <c r="C30" s="17" t="s">
        <v>67</v>
      </c>
    </row>
    <row r="31" spans="1:3">
      <c r="C31" s="17" t="s">
        <v>68</v>
      </c>
    </row>
    <row r="32" spans="1:3">
      <c r="C32" s="17" t="s">
        <v>348</v>
      </c>
    </row>
    <row r="33" spans="3:3">
      <c r="C33" s="17" t="s">
        <v>101</v>
      </c>
    </row>
    <row r="34" spans="3:3">
      <c r="C34" t="s">
        <v>404</v>
      </c>
    </row>
    <row r="35" spans="3:3">
      <c r="C35" t="s">
        <v>405</v>
      </c>
    </row>
    <row r="36" spans="3:3">
      <c r="C36" s="17" t="s">
        <v>70</v>
      </c>
    </row>
    <row r="37" spans="3:3">
      <c r="C37" s="17" t="s">
        <v>64</v>
      </c>
    </row>
    <row r="38" spans="3:3">
      <c r="C38" s="17" t="s">
        <v>97</v>
      </c>
    </row>
    <row r="39" spans="3:3">
      <c r="C39" s="17" t="s">
        <v>398</v>
      </c>
    </row>
  </sheetData>
  <phoneticPr fontId="39" type="noConversion"/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pane xSplit="9" ySplit="8" topLeftCell="J12" activePane="bottomRight" state="frozen"/>
      <selection activeCell="I22" sqref="I22"/>
      <selection pane="topRight" activeCell="I22" sqref="I22"/>
      <selection pane="bottomLeft" activeCell="I22" sqref="I22"/>
      <selection pane="bottomRight" activeCell="D37" sqref="D37"/>
    </sheetView>
  </sheetViews>
  <sheetFormatPr defaultColWidth="8.875" defaultRowHeight="15.75"/>
  <cols>
    <col min="1" max="1" width="10.125" style="120" bestFit="1" customWidth="1"/>
    <col min="2" max="2" width="8.875" style="120"/>
    <col min="3" max="3" width="39.875" style="120" customWidth="1"/>
    <col min="4" max="4" width="20.5" style="120" customWidth="1"/>
    <col min="5" max="5" width="13.625" style="120" hidden="1" customWidth="1"/>
    <col min="6" max="6" width="14.5" style="120" hidden="1" customWidth="1"/>
    <col min="7" max="7" width="13" style="120" hidden="1" customWidth="1"/>
    <col min="8" max="8" width="9.125" style="120" hidden="1" customWidth="1"/>
    <col min="9" max="9" width="13" style="120" hidden="1" customWidth="1"/>
    <col min="10" max="10" width="24.125" style="120" customWidth="1"/>
    <col min="11" max="13" width="8.875" style="120"/>
    <col min="14" max="14" width="10.5" style="120" bestFit="1" customWidth="1"/>
    <col min="15" max="15" width="12.5" style="120" bestFit="1" customWidth="1"/>
    <col min="16" max="16" width="14.875" style="120" bestFit="1" customWidth="1"/>
    <col min="17" max="17" width="8.875" style="120"/>
    <col min="18" max="18" width="13" style="464" bestFit="1" customWidth="1"/>
    <col min="19" max="19" width="12.5" style="120" bestFit="1" customWidth="1"/>
    <col min="20" max="20" width="14.875" style="120" bestFit="1" customWidth="1"/>
    <col min="21" max="21" width="8.875" style="120"/>
    <col min="22" max="22" width="10.5" style="120" bestFit="1" customWidth="1"/>
    <col min="23" max="23" width="12.5" style="120" bestFit="1" customWidth="1"/>
    <col min="24" max="24" width="14.875" style="120" bestFit="1" customWidth="1"/>
    <col min="25" max="25" width="8.875" style="120"/>
    <col min="26" max="26" width="10.5" style="120" bestFit="1" customWidth="1"/>
    <col min="27" max="27" width="12.5" style="120" bestFit="1" customWidth="1"/>
    <col min="28" max="28" width="14.875" style="120" bestFit="1" customWidth="1"/>
    <col min="29" max="29" width="8.875" style="120"/>
    <col min="30" max="30" width="10.5" style="120" bestFit="1" customWidth="1"/>
    <col min="31" max="31" width="12.5" style="120" bestFit="1" customWidth="1"/>
    <col min="32" max="32" width="14.875" style="120" bestFit="1" customWidth="1"/>
    <col min="33" max="33" width="10.125" style="120" customWidth="1"/>
    <col min="34" max="35" width="13.5" style="120" customWidth="1"/>
    <col min="36" max="36" width="12.125" style="120" customWidth="1"/>
    <col min="37" max="37" width="12" style="120" customWidth="1"/>
    <col min="38" max="38" width="12.5" style="120" customWidth="1"/>
    <col min="39" max="40" width="12.125" style="120" customWidth="1"/>
    <col min="41" max="41" width="12.5" style="120" customWidth="1"/>
    <col min="42" max="16384" width="8.875" style="120"/>
  </cols>
  <sheetData>
    <row r="1" spans="1:41">
      <c r="C1" s="123" t="s">
        <v>152</v>
      </c>
      <c r="G1" s="123" t="s">
        <v>220</v>
      </c>
      <c r="U1" s="322"/>
      <c r="V1" s="274"/>
    </row>
    <row r="2" spans="1:41">
      <c r="C2" s="123" t="s">
        <v>221</v>
      </c>
      <c r="U2" s="322"/>
      <c r="V2" s="274"/>
    </row>
    <row r="3" spans="1:41">
      <c r="C3" s="123" t="s">
        <v>222</v>
      </c>
    </row>
    <row r="4" spans="1:41">
      <c r="C4" s="465" t="s">
        <v>330</v>
      </c>
      <c r="D4" s="121"/>
    </row>
    <row r="5" spans="1:41">
      <c r="C5" s="123"/>
    </row>
    <row r="6" spans="1:41" customFormat="1">
      <c r="A6" s="806"/>
      <c r="B6" s="807"/>
      <c r="C6" s="808" t="s">
        <v>156</v>
      </c>
      <c r="D6" s="807"/>
      <c r="E6" s="809"/>
      <c r="F6" s="809"/>
      <c r="G6" s="809"/>
      <c r="H6" s="807"/>
      <c r="I6" s="807"/>
      <c r="J6" s="807"/>
      <c r="K6" s="1351" t="s">
        <v>224</v>
      </c>
      <c r="L6" s="1352"/>
      <c r="M6" s="1353"/>
      <c r="N6" s="810" t="s">
        <v>333</v>
      </c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2"/>
    </row>
    <row r="7" spans="1:41" customFormat="1" ht="34.5" customHeight="1">
      <c r="A7" s="813" t="s">
        <v>226</v>
      </c>
      <c r="B7" s="814"/>
      <c r="C7" s="1354" t="s">
        <v>162</v>
      </c>
      <c r="D7" s="1355"/>
      <c r="E7" s="1355"/>
      <c r="F7" s="1355"/>
      <c r="G7" s="1355"/>
      <c r="H7" s="1355"/>
      <c r="I7" s="1355"/>
      <c r="J7" s="1355"/>
      <c r="K7" s="815"/>
      <c r="L7" s="816"/>
      <c r="M7" s="816"/>
      <c r="N7" s="817" t="s">
        <v>140</v>
      </c>
      <c r="O7" s="818" t="s">
        <v>334</v>
      </c>
      <c r="P7" s="818" t="s">
        <v>335</v>
      </c>
      <c r="Q7" s="817" t="s">
        <v>133</v>
      </c>
      <c r="R7" s="474" t="s">
        <v>140</v>
      </c>
      <c r="S7" s="818" t="s">
        <v>334</v>
      </c>
      <c r="T7" s="818" t="s">
        <v>335</v>
      </c>
      <c r="U7" s="817" t="s">
        <v>133</v>
      </c>
      <c r="V7" s="817" t="s">
        <v>140</v>
      </c>
      <c r="W7" s="818" t="s">
        <v>334</v>
      </c>
      <c r="X7" s="818" t="s">
        <v>335</v>
      </c>
      <c r="Y7" s="817" t="s">
        <v>133</v>
      </c>
      <c r="Z7" s="817" t="s">
        <v>140</v>
      </c>
      <c r="AA7" s="818" t="s">
        <v>334</v>
      </c>
      <c r="AB7" s="818" t="s">
        <v>335</v>
      </c>
      <c r="AC7" s="817" t="s">
        <v>133</v>
      </c>
      <c r="AD7" s="817" t="s">
        <v>140</v>
      </c>
      <c r="AE7" s="818" t="s">
        <v>334</v>
      </c>
      <c r="AF7" s="818" t="s">
        <v>335</v>
      </c>
      <c r="AG7" s="817" t="s">
        <v>133</v>
      </c>
      <c r="AH7" s="817" t="s">
        <v>140</v>
      </c>
      <c r="AI7" s="818" t="s">
        <v>334</v>
      </c>
      <c r="AJ7" s="818" t="s">
        <v>335</v>
      </c>
      <c r="AK7" s="817" t="s">
        <v>133</v>
      </c>
      <c r="AL7" s="817" t="s">
        <v>140</v>
      </c>
      <c r="AM7" s="818" t="s">
        <v>334</v>
      </c>
      <c r="AN7" s="818" t="s">
        <v>335</v>
      </c>
      <c r="AO7" s="817" t="s">
        <v>133</v>
      </c>
    </row>
    <row r="8" spans="1:41" ht="30" customHeight="1">
      <c r="A8" s="475" t="s">
        <v>227</v>
      </c>
      <c r="B8" s="157"/>
      <c r="C8" s="141" t="s">
        <v>168</v>
      </c>
      <c r="D8" s="141" t="s">
        <v>169</v>
      </c>
      <c r="E8" s="144" t="s">
        <v>170</v>
      </c>
      <c r="F8" s="144" t="s">
        <v>171</v>
      </c>
      <c r="G8" s="144" t="s">
        <v>172</v>
      </c>
      <c r="H8" s="141" t="s">
        <v>173</v>
      </c>
      <c r="I8" s="144" t="s">
        <v>228</v>
      </c>
      <c r="J8" s="144" t="s">
        <v>229</v>
      </c>
      <c r="K8" s="144" t="s">
        <v>230</v>
      </c>
      <c r="L8" s="144" t="s">
        <v>178</v>
      </c>
      <c r="M8" s="144" t="s">
        <v>179</v>
      </c>
      <c r="N8" s="1377" t="s">
        <v>231</v>
      </c>
      <c r="O8" s="1378"/>
      <c r="P8" s="1378"/>
      <c r="Q8" s="1379"/>
      <c r="R8" s="1377" t="s">
        <v>232</v>
      </c>
      <c r="S8" s="1378"/>
      <c r="T8" s="1378"/>
      <c r="U8" s="1379"/>
      <c r="V8" s="1377" t="s">
        <v>233</v>
      </c>
      <c r="W8" s="1378"/>
      <c r="X8" s="1378"/>
      <c r="Y8" s="1379"/>
      <c r="Z8" s="1377" t="s">
        <v>234</v>
      </c>
      <c r="AA8" s="1378"/>
      <c r="AB8" s="1378"/>
      <c r="AC8" s="1379"/>
      <c r="AD8" s="1377" t="s">
        <v>235</v>
      </c>
      <c r="AE8" s="1378"/>
      <c r="AF8" s="1378"/>
      <c r="AG8" s="1379"/>
      <c r="AH8" s="1377" t="s">
        <v>236</v>
      </c>
      <c r="AI8" s="1378"/>
      <c r="AJ8" s="1378"/>
      <c r="AK8" s="1379"/>
      <c r="AL8" s="1377" t="s">
        <v>237</v>
      </c>
      <c r="AM8" s="1378"/>
      <c r="AN8" s="1378"/>
      <c r="AO8" s="1379"/>
    </row>
    <row r="9" spans="1:41" customFormat="1">
      <c r="A9" s="764">
        <v>2</v>
      </c>
      <c r="B9" s="765">
        <v>1</v>
      </c>
      <c r="C9" s="766" t="s">
        <v>8</v>
      </c>
      <c r="D9" s="767" t="s">
        <v>42</v>
      </c>
      <c r="E9" s="480"/>
      <c r="F9" s="480">
        <v>582</v>
      </c>
      <c r="G9" s="480"/>
      <c r="H9" s="481"/>
      <c r="I9" s="480"/>
      <c r="J9" s="480">
        <v>112</v>
      </c>
      <c r="K9" s="481">
        <v>1</v>
      </c>
      <c r="L9" s="481"/>
      <c r="M9" s="482">
        <f>J9*K9</f>
        <v>112</v>
      </c>
      <c r="N9" s="768">
        <v>3.4</v>
      </c>
      <c r="O9" s="769">
        <f>N9</f>
        <v>3.4</v>
      </c>
      <c r="P9" s="769"/>
      <c r="Q9" s="762">
        <f>N9-O9</f>
        <v>0</v>
      </c>
      <c r="R9" s="487">
        <v>0</v>
      </c>
      <c r="S9" s="770"/>
      <c r="T9" s="770"/>
      <c r="U9" s="762">
        <f>R9-S9</f>
        <v>0</v>
      </c>
      <c r="V9" s="488">
        <v>0.13</v>
      </c>
      <c r="W9" s="769">
        <f>V9</f>
        <v>0.1</v>
      </c>
      <c r="X9" s="771"/>
      <c r="Y9" s="762">
        <f>V9-W9</f>
        <v>0</v>
      </c>
      <c r="Z9" s="488">
        <v>0.12</v>
      </c>
      <c r="AA9" s="769">
        <f>Z9</f>
        <v>0.1</v>
      </c>
      <c r="AB9" s="771"/>
      <c r="AC9" s="762">
        <f t="shared" ref="AC9:AC29" si="0">Z9-AA9</f>
        <v>0</v>
      </c>
      <c r="AD9" s="770">
        <v>143</v>
      </c>
      <c r="AE9" s="772"/>
      <c r="AF9" s="773"/>
      <c r="AG9" s="774">
        <f>AD9-AE9</f>
        <v>143</v>
      </c>
      <c r="AH9" s="488">
        <v>0</v>
      </c>
      <c r="AI9" s="493">
        <v>0</v>
      </c>
      <c r="AJ9" s="493">
        <v>0</v>
      </c>
      <c r="AK9" s="494">
        <f>AH9-AI9</f>
        <v>0</v>
      </c>
      <c r="AM9" s="495"/>
      <c r="AN9" s="495"/>
      <c r="AO9" s="496">
        <f t="shared" ref="AO9:AO29" si="1">AL9-AM9</f>
        <v>0</v>
      </c>
    </row>
    <row r="10" spans="1:41" customFormat="1">
      <c r="A10" s="764">
        <v>2</v>
      </c>
      <c r="B10" s="765">
        <v>2</v>
      </c>
      <c r="C10" s="766" t="s">
        <v>4</v>
      </c>
      <c r="D10" s="767" t="s">
        <v>18</v>
      </c>
      <c r="E10" s="480">
        <v>3569</v>
      </c>
      <c r="F10" s="480">
        <v>4058</v>
      </c>
      <c r="G10" s="480"/>
      <c r="H10" s="481"/>
      <c r="I10" s="480">
        <v>781</v>
      </c>
      <c r="J10" s="480">
        <v>824</v>
      </c>
      <c r="K10" s="481">
        <v>1</v>
      </c>
      <c r="L10" s="481"/>
      <c r="M10" s="482">
        <f t="shared" ref="M10:M29" si="2">J10*K10</f>
        <v>824</v>
      </c>
      <c r="N10" s="768">
        <v>23.7</v>
      </c>
      <c r="O10" s="770"/>
      <c r="P10" s="769">
        <f t="shared" ref="P10:P11" si="3">N10</f>
        <v>23.7</v>
      </c>
      <c r="Q10" s="762">
        <f t="shared" ref="Q10:Q29" si="4">N10-O10</f>
        <v>23.7</v>
      </c>
      <c r="R10" s="487">
        <v>0</v>
      </c>
      <c r="S10" s="770"/>
      <c r="T10" s="770"/>
      <c r="U10" s="762">
        <f t="shared" ref="U10:U29" si="5">R10-S10</f>
        <v>0</v>
      </c>
      <c r="V10" s="488">
        <v>0.95</v>
      </c>
      <c r="W10" s="770"/>
      <c r="X10" s="771">
        <f t="shared" ref="X10:X11" si="6">V10</f>
        <v>1</v>
      </c>
      <c r="Y10" s="762">
        <f t="shared" ref="Y10:Y29" si="7">V10-W10</f>
        <v>1</v>
      </c>
      <c r="Z10" s="488">
        <v>0.81</v>
      </c>
      <c r="AA10" s="770"/>
      <c r="AB10" s="771">
        <f t="shared" ref="AB10:AB11" si="8">Z10</f>
        <v>0.8</v>
      </c>
      <c r="AC10" s="762">
        <f t="shared" si="0"/>
        <v>0.8</v>
      </c>
      <c r="AD10" s="770">
        <f>J10*7</f>
        <v>5768</v>
      </c>
      <c r="AE10" s="775"/>
      <c r="AF10" s="776">
        <v>977</v>
      </c>
      <c r="AG10" s="774">
        <f t="shared" ref="AG10:AG29" si="9">AD10-AE10</f>
        <v>5768</v>
      </c>
      <c r="AH10" s="488">
        <v>0</v>
      </c>
      <c r="AI10" s="499">
        <v>0</v>
      </c>
      <c r="AJ10" s="499">
        <v>0</v>
      </c>
      <c r="AK10" s="494">
        <f t="shared" ref="AK10:AK29" si="10">AH10-AI10</f>
        <v>0</v>
      </c>
      <c r="AM10" s="500"/>
      <c r="AN10" s="500"/>
      <c r="AO10" s="496">
        <f t="shared" si="1"/>
        <v>0</v>
      </c>
    </row>
    <row r="11" spans="1:41" customFormat="1">
      <c r="A11" s="777">
        <v>2</v>
      </c>
      <c r="B11" s="775">
        <v>3</v>
      </c>
      <c r="C11" s="778" t="s">
        <v>4</v>
      </c>
      <c r="D11" s="779" t="s">
        <v>19</v>
      </c>
      <c r="E11" s="504">
        <v>16843</v>
      </c>
      <c r="F11" s="504">
        <v>19149</v>
      </c>
      <c r="G11" s="504"/>
      <c r="H11" s="505"/>
      <c r="I11" s="504">
        <v>3568</v>
      </c>
      <c r="J11" s="504">
        <v>4035</v>
      </c>
      <c r="K11" s="481">
        <v>1</v>
      </c>
      <c r="L11" s="506"/>
      <c r="M11" s="482">
        <f t="shared" si="2"/>
        <v>4035</v>
      </c>
      <c r="N11" s="768">
        <v>116.1</v>
      </c>
      <c r="O11" s="780"/>
      <c r="P11" s="769">
        <f t="shared" si="3"/>
        <v>116.1</v>
      </c>
      <c r="Q11" s="762">
        <f t="shared" si="4"/>
        <v>116.1</v>
      </c>
      <c r="R11" s="487">
        <v>0</v>
      </c>
      <c r="S11" s="780"/>
      <c r="T11" s="770"/>
      <c r="U11" s="762">
        <f t="shared" si="5"/>
        <v>0</v>
      </c>
      <c r="V11" s="488">
        <v>4.6500000000000004</v>
      </c>
      <c r="W11" s="780"/>
      <c r="X11" s="771">
        <f t="shared" si="6"/>
        <v>4.7</v>
      </c>
      <c r="Y11" s="762">
        <f t="shared" si="7"/>
        <v>4.7</v>
      </c>
      <c r="Z11" s="488">
        <v>3.95</v>
      </c>
      <c r="AA11" s="780"/>
      <c r="AB11" s="771">
        <f t="shared" si="8"/>
        <v>4</v>
      </c>
      <c r="AC11" s="762">
        <f t="shared" si="0"/>
        <v>4</v>
      </c>
      <c r="AD11" s="770">
        <f t="shared" ref="AD11:AD29" si="11">J11*7</f>
        <v>28245</v>
      </c>
      <c r="AE11" s="775"/>
      <c r="AF11" s="780">
        <v>0</v>
      </c>
      <c r="AG11" s="774">
        <f t="shared" si="9"/>
        <v>28245</v>
      </c>
      <c r="AH11" s="488">
        <v>0</v>
      </c>
      <c r="AI11" s="499">
        <v>0</v>
      </c>
      <c r="AJ11" s="499">
        <v>0</v>
      </c>
      <c r="AK11" s="494">
        <f t="shared" si="10"/>
        <v>0</v>
      </c>
      <c r="AM11" s="500"/>
      <c r="AN11" s="500"/>
      <c r="AO11" s="496">
        <f t="shared" si="1"/>
        <v>0</v>
      </c>
    </row>
    <row r="12" spans="1:41" customFormat="1">
      <c r="A12" s="777">
        <v>2</v>
      </c>
      <c r="B12" s="775">
        <v>4</v>
      </c>
      <c r="C12" s="781" t="s">
        <v>5</v>
      </c>
      <c r="D12" s="779" t="s">
        <v>20</v>
      </c>
      <c r="E12" s="504">
        <v>7275</v>
      </c>
      <c r="F12" s="504">
        <v>8271</v>
      </c>
      <c r="G12" s="504"/>
      <c r="H12" s="505"/>
      <c r="I12" s="504">
        <v>1587</v>
      </c>
      <c r="J12" s="504">
        <v>1570</v>
      </c>
      <c r="K12" s="481">
        <v>1</v>
      </c>
      <c r="L12" s="506"/>
      <c r="M12" s="482">
        <f t="shared" si="2"/>
        <v>1570</v>
      </c>
      <c r="N12" s="768">
        <v>41.3</v>
      </c>
      <c r="O12" s="771">
        <v>41.3</v>
      </c>
      <c r="P12" s="769"/>
      <c r="Q12" s="762">
        <f t="shared" si="4"/>
        <v>0</v>
      </c>
      <c r="R12" s="487">
        <v>0</v>
      </c>
      <c r="S12" s="780"/>
      <c r="T12" s="770"/>
      <c r="U12" s="762">
        <f t="shared" si="5"/>
        <v>0</v>
      </c>
      <c r="V12" s="488">
        <v>0.61</v>
      </c>
      <c r="W12" s="771">
        <v>0.6</v>
      </c>
      <c r="X12" s="771"/>
      <c r="Y12" s="762">
        <f t="shared" si="7"/>
        <v>0</v>
      </c>
      <c r="Z12" s="488">
        <v>1.47</v>
      </c>
      <c r="AA12" s="771">
        <f>Z12</f>
        <v>1.5</v>
      </c>
      <c r="AB12" s="771"/>
      <c r="AC12" s="762">
        <f t="shared" si="0"/>
        <v>0</v>
      </c>
      <c r="AD12" s="770">
        <f t="shared" si="11"/>
        <v>10990</v>
      </c>
      <c r="AE12" s="775"/>
      <c r="AF12" s="776">
        <v>1804</v>
      </c>
      <c r="AG12" s="774">
        <f t="shared" si="9"/>
        <v>10990</v>
      </c>
      <c r="AH12" s="488">
        <v>0</v>
      </c>
      <c r="AI12" s="499">
        <v>0</v>
      </c>
      <c r="AJ12" s="499">
        <v>0</v>
      </c>
      <c r="AK12" s="494">
        <f t="shared" si="10"/>
        <v>0</v>
      </c>
      <c r="AL12" s="509"/>
      <c r="AM12" s="500"/>
      <c r="AN12" s="500"/>
      <c r="AO12" s="496">
        <f t="shared" si="1"/>
        <v>0</v>
      </c>
    </row>
    <row r="13" spans="1:41" customFormat="1">
      <c r="A13" s="777">
        <v>2</v>
      </c>
      <c r="B13" s="775">
        <v>5</v>
      </c>
      <c r="C13" s="781" t="s">
        <v>5</v>
      </c>
      <c r="D13" s="779" t="s">
        <v>21</v>
      </c>
      <c r="E13" s="504">
        <v>1627</v>
      </c>
      <c r="F13" s="504">
        <v>1850</v>
      </c>
      <c r="G13" s="504"/>
      <c r="H13" s="505"/>
      <c r="I13" s="510">
        <v>391</v>
      </c>
      <c r="J13" s="510">
        <v>353</v>
      </c>
      <c r="K13" s="481">
        <v>1</v>
      </c>
      <c r="L13" s="506"/>
      <c r="M13" s="482">
        <f t="shared" si="2"/>
        <v>353</v>
      </c>
      <c r="N13" s="768">
        <v>9.3000000000000007</v>
      </c>
      <c r="O13" s="771">
        <f t="shared" ref="O13:O14" si="12">N13</f>
        <v>9.3000000000000007</v>
      </c>
      <c r="P13" s="769"/>
      <c r="Q13" s="762">
        <f t="shared" si="4"/>
        <v>0</v>
      </c>
      <c r="R13" s="487">
        <v>0</v>
      </c>
      <c r="S13" s="771"/>
      <c r="T13" s="770"/>
      <c r="U13" s="762">
        <f t="shared" si="5"/>
        <v>0</v>
      </c>
      <c r="V13" s="488">
        <v>0.37</v>
      </c>
      <c r="W13" s="771">
        <f t="shared" ref="W13:W14" si="13">V13</f>
        <v>0.4</v>
      </c>
      <c r="X13" s="771"/>
      <c r="Y13" s="762">
        <f t="shared" si="7"/>
        <v>0</v>
      </c>
      <c r="Z13" s="488">
        <v>0.32</v>
      </c>
      <c r="AA13" s="771">
        <f t="shared" ref="AA13:AA14" si="14">Z13</f>
        <v>0.3</v>
      </c>
      <c r="AB13" s="771"/>
      <c r="AC13" s="762">
        <f t="shared" si="0"/>
        <v>0</v>
      </c>
      <c r="AD13" s="770">
        <f t="shared" si="11"/>
        <v>2471</v>
      </c>
      <c r="AE13" s="776">
        <v>483</v>
      </c>
      <c r="AG13" s="774">
        <f>AD13-AE13</f>
        <v>1988</v>
      </c>
      <c r="AH13" s="488">
        <v>0</v>
      </c>
      <c r="AI13" s="499">
        <v>0</v>
      </c>
      <c r="AJ13" s="499">
        <v>0</v>
      </c>
      <c r="AK13" s="494">
        <f t="shared" si="10"/>
        <v>0</v>
      </c>
      <c r="AL13" s="509"/>
      <c r="AM13" s="500"/>
      <c r="AN13" s="500"/>
      <c r="AO13" s="496">
        <f t="shared" si="1"/>
        <v>0</v>
      </c>
    </row>
    <row r="14" spans="1:41" customFormat="1">
      <c r="A14" s="782">
        <v>1</v>
      </c>
      <c r="B14" s="775">
        <v>6</v>
      </c>
      <c r="C14" s="781" t="s">
        <v>188</v>
      </c>
      <c r="D14" s="779" t="s">
        <v>22</v>
      </c>
      <c r="E14" s="504">
        <v>5207</v>
      </c>
      <c r="F14" s="504">
        <v>5920</v>
      </c>
      <c r="G14" s="504"/>
      <c r="H14" s="505"/>
      <c r="I14" s="504">
        <v>1122</v>
      </c>
      <c r="J14" s="504">
        <v>1237</v>
      </c>
      <c r="K14" s="481">
        <v>1</v>
      </c>
      <c r="L14" s="506"/>
      <c r="M14" s="482">
        <f t="shared" si="2"/>
        <v>1237</v>
      </c>
      <c r="N14" s="768">
        <v>35.6</v>
      </c>
      <c r="O14" s="771">
        <f t="shared" si="12"/>
        <v>35.6</v>
      </c>
      <c r="P14" s="769"/>
      <c r="Q14" s="762">
        <f t="shared" si="4"/>
        <v>0</v>
      </c>
      <c r="R14" s="487">
        <v>3.03</v>
      </c>
      <c r="S14" s="771">
        <f t="shared" ref="S14" si="15">R14</f>
        <v>3</v>
      </c>
      <c r="T14" s="769"/>
      <c r="U14" s="762">
        <f t="shared" si="5"/>
        <v>0</v>
      </c>
      <c r="V14" s="488">
        <v>1.43</v>
      </c>
      <c r="W14" s="771">
        <f t="shared" si="13"/>
        <v>1.4</v>
      </c>
      <c r="X14" s="771"/>
      <c r="Y14" s="762">
        <f t="shared" si="7"/>
        <v>0</v>
      </c>
      <c r="Z14" s="488">
        <v>1.21</v>
      </c>
      <c r="AA14" s="771">
        <f t="shared" si="14"/>
        <v>1.2</v>
      </c>
      <c r="AB14" s="771"/>
      <c r="AC14" s="762">
        <f t="shared" si="0"/>
        <v>0</v>
      </c>
      <c r="AD14" s="770">
        <f t="shared" si="11"/>
        <v>8659</v>
      </c>
      <c r="AE14" s="780">
        <v>1404</v>
      </c>
      <c r="AG14" s="774">
        <f t="shared" si="9"/>
        <v>7255</v>
      </c>
      <c r="AH14" s="488">
        <v>0</v>
      </c>
      <c r="AI14" s="499">
        <v>0</v>
      </c>
      <c r="AJ14" s="499">
        <v>0</v>
      </c>
      <c r="AK14" s="494">
        <f t="shared" si="10"/>
        <v>0</v>
      </c>
      <c r="AL14" s="509">
        <f>6720+11200+2240+4480+450+750+150+300</f>
        <v>26290</v>
      </c>
      <c r="AM14" s="500"/>
      <c r="AN14" s="500">
        <f>AL14</f>
        <v>26290</v>
      </c>
      <c r="AO14" s="496">
        <f t="shared" si="1"/>
        <v>26290</v>
      </c>
    </row>
    <row r="15" spans="1:41" customFormat="1">
      <c r="A15" s="782">
        <v>1</v>
      </c>
      <c r="B15" s="775">
        <v>7</v>
      </c>
      <c r="C15" s="781" t="s">
        <v>188</v>
      </c>
      <c r="D15" s="779" t="s">
        <v>23</v>
      </c>
      <c r="E15" s="504">
        <v>2300</v>
      </c>
      <c r="F15" s="504">
        <v>2615</v>
      </c>
      <c r="G15" s="504"/>
      <c r="H15" s="505"/>
      <c r="I15" s="504">
        <v>468</v>
      </c>
      <c r="J15" s="504">
        <v>454</v>
      </c>
      <c r="K15" s="481">
        <v>1</v>
      </c>
      <c r="L15" s="506"/>
      <c r="M15" s="482">
        <f t="shared" si="2"/>
        <v>454</v>
      </c>
      <c r="N15" s="768">
        <v>13.1</v>
      </c>
      <c r="O15" s="771">
        <f>N15</f>
        <v>13.1</v>
      </c>
      <c r="P15" s="770"/>
      <c r="Q15" s="762">
        <f t="shared" si="4"/>
        <v>0</v>
      </c>
      <c r="R15" s="487">
        <v>1.1100000000000001</v>
      </c>
      <c r="S15" s="771">
        <f>R15</f>
        <v>1.1000000000000001</v>
      </c>
      <c r="T15" s="775"/>
      <c r="U15" s="762">
        <f t="shared" si="5"/>
        <v>0</v>
      </c>
      <c r="V15" s="488">
        <v>0.53</v>
      </c>
      <c r="W15" s="771">
        <f>V15</f>
        <v>0.5</v>
      </c>
      <c r="X15" s="775"/>
      <c r="Y15" s="762">
        <f t="shared" si="7"/>
        <v>0</v>
      </c>
      <c r="Z15" s="488">
        <v>0.45</v>
      </c>
      <c r="AA15" s="771">
        <f>Z15</f>
        <v>0.5</v>
      </c>
      <c r="AB15" s="775"/>
      <c r="AC15" s="762">
        <f t="shared" si="0"/>
        <v>-0.1</v>
      </c>
      <c r="AD15" s="770">
        <f t="shared" si="11"/>
        <v>3178</v>
      </c>
      <c r="AE15" s="776">
        <v>585</v>
      </c>
      <c r="AF15" s="780"/>
      <c r="AG15" s="774">
        <f t="shared" si="9"/>
        <v>2593</v>
      </c>
      <c r="AH15" s="488">
        <v>2.5099999999999998</v>
      </c>
      <c r="AI15" s="499">
        <v>0</v>
      </c>
      <c r="AJ15" s="512">
        <f>AH15</f>
        <v>2.5099999999999998</v>
      </c>
      <c r="AK15" s="494">
        <f t="shared" si="10"/>
        <v>2.5099999999999998</v>
      </c>
      <c r="AL15" s="509">
        <f>1830+3050+610+1220</f>
        <v>6710</v>
      </c>
      <c r="AM15" s="500"/>
      <c r="AN15" s="500">
        <f>AL15</f>
        <v>6710</v>
      </c>
      <c r="AO15" s="496">
        <f t="shared" si="1"/>
        <v>6710</v>
      </c>
    </row>
    <row r="16" spans="1:41" customFormat="1">
      <c r="A16" s="783">
        <v>2</v>
      </c>
      <c r="B16" s="784">
        <v>8</v>
      </c>
      <c r="C16" s="785" t="s">
        <v>188</v>
      </c>
      <c r="D16" s="786" t="s">
        <v>24</v>
      </c>
      <c r="E16" s="517">
        <v>743</v>
      </c>
      <c r="F16" s="517">
        <v>845</v>
      </c>
      <c r="G16" s="517"/>
      <c r="H16" s="518"/>
      <c r="I16" s="517">
        <v>154</v>
      </c>
      <c r="J16" s="517">
        <v>99</v>
      </c>
      <c r="K16" s="481">
        <v>1</v>
      </c>
      <c r="L16" s="519"/>
      <c r="M16" s="482">
        <f t="shared" si="2"/>
        <v>99</v>
      </c>
      <c r="N16" s="768">
        <v>2.9</v>
      </c>
      <c r="O16" s="771">
        <f t="shared" ref="O16:O25" si="16">N16</f>
        <v>2.9</v>
      </c>
      <c r="P16" s="787"/>
      <c r="Q16" s="762">
        <f t="shared" si="4"/>
        <v>0</v>
      </c>
      <c r="R16" s="487">
        <v>0.24</v>
      </c>
      <c r="S16" s="771">
        <f t="shared" ref="S16:S25" si="17">R16</f>
        <v>0.2</v>
      </c>
      <c r="T16" s="775"/>
      <c r="U16" s="762">
        <f t="shared" si="5"/>
        <v>0</v>
      </c>
      <c r="V16" s="488">
        <v>0.12</v>
      </c>
      <c r="W16" s="771">
        <f t="shared" ref="W16:W25" si="18">V16</f>
        <v>0.1</v>
      </c>
      <c r="X16" s="775"/>
      <c r="Y16" s="762">
        <f t="shared" si="7"/>
        <v>0</v>
      </c>
      <c r="Z16" s="488">
        <v>0.1</v>
      </c>
      <c r="AA16" s="771">
        <f t="shared" ref="AA16:AA25" si="19">Z16</f>
        <v>0.1</v>
      </c>
      <c r="AB16" s="775"/>
      <c r="AC16" s="762">
        <f t="shared" si="0"/>
        <v>0</v>
      </c>
      <c r="AD16" s="770">
        <f t="shared" si="11"/>
        <v>693</v>
      </c>
      <c r="AE16" s="776">
        <v>144</v>
      </c>
      <c r="AF16" s="788"/>
      <c r="AG16" s="774">
        <f t="shared" si="9"/>
        <v>549</v>
      </c>
      <c r="AH16" s="488">
        <v>0.55000000000000004</v>
      </c>
      <c r="AI16" s="499">
        <v>0</v>
      </c>
      <c r="AJ16" s="512">
        <f t="shared" ref="AJ16:AJ18" si="20">AH16</f>
        <v>0.55000000000000004</v>
      </c>
      <c r="AK16" s="494">
        <f t="shared" si="10"/>
        <v>0.55000000000000004</v>
      </c>
      <c r="AL16" s="509">
        <f>600+1000+200+400</f>
        <v>2200</v>
      </c>
      <c r="AM16" s="500">
        <f>AL16</f>
        <v>2200</v>
      </c>
      <c r="AN16" s="523"/>
      <c r="AO16" s="496">
        <f t="shared" si="1"/>
        <v>0</v>
      </c>
    </row>
    <row r="17" spans="1:41" customFormat="1">
      <c r="A17" s="789">
        <v>1</v>
      </c>
      <c r="B17" s="784">
        <v>9</v>
      </c>
      <c r="C17" s="785" t="s">
        <v>188</v>
      </c>
      <c r="D17" s="786" t="s">
        <v>25</v>
      </c>
      <c r="E17" s="517">
        <v>128</v>
      </c>
      <c r="F17" s="517">
        <v>146</v>
      </c>
      <c r="G17" s="517"/>
      <c r="H17" s="518"/>
      <c r="I17" s="525">
        <v>23</v>
      </c>
      <c r="J17" s="525">
        <v>23</v>
      </c>
      <c r="K17" s="481">
        <v>1</v>
      </c>
      <c r="L17" s="519"/>
      <c r="M17" s="482">
        <f t="shared" si="2"/>
        <v>23</v>
      </c>
      <c r="N17" s="768">
        <v>0.8</v>
      </c>
      <c r="O17" s="771">
        <f t="shared" si="16"/>
        <v>0.8</v>
      </c>
      <c r="P17" s="787"/>
      <c r="Q17" s="762">
        <f t="shared" si="4"/>
        <v>0</v>
      </c>
      <c r="R17" s="487">
        <v>7.0000000000000007E-2</v>
      </c>
      <c r="S17" s="771">
        <f t="shared" si="17"/>
        <v>0.1</v>
      </c>
      <c r="T17" s="775"/>
      <c r="U17" s="762">
        <f t="shared" si="5"/>
        <v>0</v>
      </c>
      <c r="V17" s="488">
        <v>0.04</v>
      </c>
      <c r="W17" s="771">
        <f t="shared" si="18"/>
        <v>0</v>
      </c>
      <c r="X17" s="775"/>
      <c r="Y17" s="762">
        <f t="shared" si="7"/>
        <v>0</v>
      </c>
      <c r="Z17" s="488">
        <v>0.03</v>
      </c>
      <c r="AA17" s="771">
        <f t="shared" si="19"/>
        <v>0</v>
      </c>
      <c r="AB17" s="775"/>
      <c r="AC17" s="762">
        <f t="shared" si="0"/>
        <v>0</v>
      </c>
      <c r="AD17" s="770">
        <f t="shared" si="11"/>
        <v>161</v>
      </c>
      <c r="AE17" s="776">
        <v>29</v>
      </c>
      <c r="AF17" s="788"/>
      <c r="AG17" s="774">
        <f t="shared" si="9"/>
        <v>132</v>
      </c>
      <c r="AH17" s="488">
        <v>0.16</v>
      </c>
      <c r="AI17" s="499">
        <v>0</v>
      </c>
      <c r="AJ17" s="512">
        <f t="shared" si="20"/>
        <v>0.16</v>
      </c>
      <c r="AK17" s="494">
        <f t="shared" si="10"/>
        <v>0.16</v>
      </c>
      <c r="AL17" s="509">
        <f>120+200+40+80</f>
        <v>440</v>
      </c>
      <c r="AM17" s="500">
        <f>AL17</f>
        <v>440</v>
      </c>
      <c r="AN17" s="523"/>
      <c r="AO17" s="496">
        <f t="shared" si="1"/>
        <v>0</v>
      </c>
    </row>
    <row r="18" spans="1:41" customFormat="1">
      <c r="A18" s="789">
        <v>1</v>
      </c>
      <c r="B18" s="784">
        <v>11</v>
      </c>
      <c r="C18" s="785" t="s">
        <v>188</v>
      </c>
      <c r="D18" s="790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481">
        <v>1</v>
      </c>
      <c r="L18" s="519"/>
      <c r="M18" s="482">
        <f t="shared" si="2"/>
        <v>55</v>
      </c>
      <c r="N18" s="768">
        <v>0.6</v>
      </c>
      <c r="O18" s="771">
        <f t="shared" si="16"/>
        <v>0.6</v>
      </c>
      <c r="P18" s="787"/>
      <c r="Q18" s="762">
        <f t="shared" si="4"/>
        <v>0</v>
      </c>
      <c r="R18" s="487">
        <v>0.05</v>
      </c>
      <c r="S18" s="771">
        <f t="shared" si="17"/>
        <v>0.1</v>
      </c>
      <c r="T18" s="775"/>
      <c r="U18" s="762">
        <f t="shared" si="5"/>
        <v>-0.1</v>
      </c>
      <c r="V18" s="488">
        <v>0.1</v>
      </c>
      <c r="W18" s="771">
        <f t="shared" si="18"/>
        <v>0.1</v>
      </c>
      <c r="X18" s="775"/>
      <c r="Y18" s="762">
        <f t="shared" si="7"/>
        <v>0</v>
      </c>
      <c r="Z18" s="488">
        <v>0.08</v>
      </c>
      <c r="AA18" s="771">
        <f t="shared" si="19"/>
        <v>0.1</v>
      </c>
      <c r="AB18" s="775"/>
      <c r="AC18" s="762">
        <f t="shared" si="0"/>
        <v>0</v>
      </c>
      <c r="AD18" s="770">
        <f t="shared" si="11"/>
        <v>385</v>
      </c>
      <c r="AE18" s="776">
        <v>73</v>
      </c>
      <c r="AF18" s="788"/>
      <c r="AG18" s="774">
        <f t="shared" si="9"/>
        <v>312</v>
      </c>
      <c r="AH18" s="488">
        <v>0.46</v>
      </c>
      <c r="AI18" s="499">
        <v>0</v>
      </c>
      <c r="AJ18" s="512">
        <f t="shared" si="20"/>
        <v>0.46</v>
      </c>
      <c r="AK18" s="494">
        <f t="shared" si="10"/>
        <v>0.46</v>
      </c>
      <c r="AL18" s="509">
        <f>210+350+70+140</f>
        <v>770</v>
      </c>
      <c r="AM18" s="500">
        <f>AL18</f>
        <v>770</v>
      </c>
      <c r="AN18" s="523"/>
      <c r="AO18" s="496">
        <f t="shared" si="1"/>
        <v>0</v>
      </c>
    </row>
    <row r="19" spans="1:41" customFormat="1">
      <c r="A19" s="783">
        <v>2</v>
      </c>
      <c r="B19" s="784">
        <v>12</v>
      </c>
      <c r="C19" s="785" t="s">
        <v>188</v>
      </c>
      <c r="D19" s="790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481">
        <v>1</v>
      </c>
      <c r="L19" s="519"/>
      <c r="M19" s="482">
        <f t="shared" si="2"/>
        <v>299</v>
      </c>
      <c r="N19" s="768">
        <v>8.6</v>
      </c>
      <c r="O19" s="771">
        <f t="shared" si="16"/>
        <v>8.6</v>
      </c>
      <c r="P19" s="787"/>
      <c r="Q19" s="762">
        <f t="shared" si="4"/>
        <v>0</v>
      </c>
      <c r="R19" s="487">
        <v>0.73</v>
      </c>
      <c r="S19" s="771">
        <f t="shared" si="17"/>
        <v>0.7</v>
      </c>
      <c r="T19" s="775"/>
      <c r="U19" s="762">
        <f t="shared" si="5"/>
        <v>0</v>
      </c>
      <c r="V19" s="488">
        <v>0.35</v>
      </c>
      <c r="W19" s="771">
        <f t="shared" si="18"/>
        <v>0.4</v>
      </c>
      <c r="X19" s="775"/>
      <c r="Y19" s="762">
        <f t="shared" si="7"/>
        <v>-0.1</v>
      </c>
      <c r="Z19" s="488">
        <v>0.3</v>
      </c>
      <c r="AA19" s="771">
        <f t="shared" si="19"/>
        <v>0.3</v>
      </c>
      <c r="AB19" s="775"/>
      <c r="AC19" s="762">
        <f t="shared" si="0"/>
        <v>0</v>
      </c>
      <c r="AD19" s="770">
        <f t="shared" si="11"/>
        <v>2093</v>
      </c>
      <c r="AE19" s="776">
        <v>375</v>
      </c>
      <c r="AF19" s="788"/>
      <c r="AG19" s="774">
        <f t="shared" si="9"/>
        <v>1718</v>
      </c>
      <c r="AH19" s="488">
        <v>0</v>
      </c>
      <c r="AI19" s="499">
        <v>0</v>
      </c>
      <c r="AJ19" s="527">
        <v>0</v>
      </c>
      <c r="AK19" s="494">
        <f t="shared" si="10"/>
        <v>0</v>
      </c>
      <c r="AL19" s="509">
        <f>1020+1700+340+680</f>
        <v>3740</v>
      </c>
      <c r="AM19" s="500"/>
      <c r="AN19" s="500">
        <f>AL19</f>
        <v>3740</v>
      </c>
      <c r="AO19" s="496">
        <f t="shared" si="1"/>
        <v>3740</v>
      </c>
    </row>
    <row r="20" spans="1:41" customFormat="1">
      <c r="A20" s="783">
        <v>2</v>
      </c>
      <c r="B20" s="784">
        <v>13</v>
      </c>
      <c r="C20" s="785" t="s">
        <v>188</v>
      </c>
      <c r="D20" s="790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481">
        <v>1</v>
      </c>
      <c r="L20" s="519"/>
      <c r="M20" s="482">
        <f t="shared" si="2"/>
        <v>86</v>
      </c>
      <c r="N20" s="768">
        <v>2.8</v>
      </c>
      <c r="O20" s="771">
        <f t="shared" si="16"/>
        <v>2.8</v>
      </c>
      <c r="P20" s="787"/>
      <c r="Q20" s="762">
        <f t="shared" si="4"/>
        <v>0</v>
      </c>
      <c r="R20" s="487">
        <v>0.24</v>
      </c>
      <c r="S20" s="771">
        <f t="shared" si="17"/>
        <v>0.2</v>
      </c>
      <c r="T20" s="775"/>
      <c r="U20" s="762">
        <f t="shared" si="5"/>
        <v>0</v>
      </c>
      <c r="V20" s="488">
        <v>0.12</v>
      </c>
      <c r="W20" s="771">
        <f t="shared" si="18"/>
        <v>0.1</v>
      </c>
      <c r="X20" s="775"/>
      <c r="Y20" s="762">
        <f t="shared" si="7"/>
        <v>0</v>
      </c>
      <c r="Z20" s="488">
        <v>0.1</v>
      </c>
      <c r="AA20" s="771">
        <f t="shared" si="19"/>
        <v>0.1</v>
      </c>
      <c r="AB20" s="775"/>
      <c r="AC20" s="762">
        <f t="shared" si="0"/>
        <v>0</v>
      </c>
      <c r="AD20" s="770">
        <f t="shared" si="11"/>
        <v>602</v>
      </c>
      <c r="AE20" s="776">
        <v>77</v>
      </c>
      <c r="AF20" s="788"/>
      <c r="AG20" s="774">
        <f t="shared" si="9"/>
        <v>525</v>
      </c>
      <c r="AH20" s="488">
        <v>0</v>
      </c>
      <c r="AI20" s="499">
        <v>0</v>
      </c>
      <c r="AJ20" s="527">
        <v>0</v>
      </c>
      <c r="AK20" s="494">
        <f t="shared" si="10"/>
        <v>0</v>
      </c>
      <c r="AL20" s="509">
        <f>210+350+70+140</f>
        <v>770</v>
      </c>
      <c r="AM20" s="500"/>
      <c r="AN20" s="500">
        <f t="shared" ref="AN20:AN23" si="21">AL20</f>
        <v>770</v>
      </c>
      <c r="AO20" s="496">
        <f t="shared" si="1"/>
        <v>770</v>
      </c>
    </row>
    <row r="21" spans="1:41" customFormat="1">
      <c r="A21" s="777">
        <v>2</v>
      </c>
      <c r="B21" s="775">
        <v>14</v>
      </c>
      <c r="C21" s="781" t="s">
        <v>188</v>
      </c>
      <c r="D21" s="790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481">
        <v>1</v>
      </c>
      <c r="L21" s="506"/>
      <c r="M21" s="482">
        <f t="shared" si="2"/>
        <v>155</v>
      </c>
      <c r="N21" s="769">
        <v>4.5</v>
      </c>
      <c r="O21" s="771">
        <f t="shared" si="16"/>
        <v>4.5</v>
      </c>
      <c r="P21" s="770"/>
      <c r="Q21" s="762">
        <f t="shared" si="4"/>
        <v>0</v>
      </c>
      <c r="R21" s="488">
        <v>0.39</v>
      </c>
      <c r="S21" s="771">
        <f t="shared" si="17"/>
        <v>0.4</v>
      </c>
      <c r="T21" s="775"/>
      <c r="U21" s="762">
        <f t="shared" si="5"/>
        <v>0</v>
      </c>
      <c r="V21" s="488">
        <v>0.18</v>
      </c>
      <c r="W21" s="771">
        <f t="shared" si="18"/>
        <v>0.2</v>
      </c>
      <c r="X21" s="775"/>
      <c r="Y21" s="762">
        <f t="shared" si="7"/>
        <v>0</v>
      </c>
      <c r="Z21" s="488">
        <v>0.15</v>
      </c>
      <c r="AA21" s="771">
        <f t="shared" si="19"/>
        <v>0.2</v>
      </c>
      <c r="AB21" s="775"/>
      <c r="AC21" s="762">
        <f t="shared" si="0"/>
        <v>-0.1</v>
      </c>
      <c r="AD21" s="770">
        <f t="shared" si="11"/>
        <v>1085</v>
      </c>
      <c r="AE21" s="776">
        <v>144</v>
      </c>
      <c r="AF21" s="780"/>
      <c r="AG21" s="774">
        <f t="shared" si="9"/>
        <v>941</v>
      </c>
      <c r="AH21" s="488">
        <v>0</v>
      </c>
      <c r="AI21" s="499">
        <v>0</v>
      </c>
      <c r="AJ21" s="527">
        <v>0</v>
      </c>
      <c r="AK21" s="494">
        <f t="shared" si="10"/>
        <v>0</v>
      </c>
      <c r="AL21" s="509">
        <f>390+650+130+260</f>
        <v>1430</v>
      </c>
      <c r="AM21" s="500"/>
      <c r="AN21" s="500">
        <f t="shared" si="21"/>
        <v>1430</v>
      </c>
      <c r="AO21" s="496">
        <f t="shared" si="1"/>
        <v>1430</v>
      </c>
    </row>
    <row r="22" spans="1:41" customFormat="1">
      <c r="A22" s="777">
        <v>2</v>
      </c>
      <c r="B22" s="775">
        <v>15</v>
      </c>
      <c r="C22" s="781" t="s">
        <v>188</v>
      </c>
      <c r="D22" s="790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481">
        <v>1</v>
      </c>
      <c r="L22" s="506"/>
      <c r="M22" s="482">
        <f t="shared" si="2"/>
        <v>48</v>
      </c>
      <c r="N22" s="769">
        <v>1.4</v>
      </c>
      <c r="O22" s="771">
        <f t="shared" si="16"/>
        <v>1.4</v>
      </c>
      <c r="P22" s="770"/>
      <c r="Q22" s="762">
        <f t="shared" si="4"/>
        <v>0</v>
      </c>
      <c r="R22" s="488">
        <v>0.12</v>
      </c>
      <c r="S22" s="771">
        <f t="shared" si="17"/>
        <v>0.1</v>
      </c>
      <c r="T22" s="775"/>
      <c r="U22" s="762">
        <f t="shared" si="5"/>
        <v>0</v>
      </c>
      <c r="V22" s="488">
        <v>0.06</v>
      </c>
      <c r="W22" s="771">
        <f t="shared" si="18"/>
        <v>0.1</v>
      </c>
      <c r="X22" s="775"/>
      <c r="Y22" s="762">
        <f t="shared" si="7"/>
        <v>0</v>
      </c>
      <c r="Z22" s="488">
        <v>0.05</v>
      </c>
      <c r="AA22" s="771">
        <f t="shared" si="19"/>
        <v>0.1</v>
      </c>
      <c r="AB22" s="775"/>
      <c r="AC22" s="762">
        <f t="shared" si="0"/>
        <v>-0.1</v>
      </c>
      <c r="AD22" s="770">
        <f t="shared" si="11"/>
        <v>336</v>
      </c>
      <c r="AE22" s="776">
        <v>61</v>
      </c>
      <c r="AF22" s="780"/>
      <c r="AG22" s="774">
        <f t="shared" si="9"/>
        <v>275</v>
      </c>
      <c r="AH22" s="488">
        <v>0</v>
      </c>
      <c r="AI22" s="499">
        <v>0</v>
      </c>
      <c r="AJ22" s="527">
        <v>0</v>
      </c>
      <c r="AK22" s="494">
        <f t="shared" si="10"/>
        <v>0</v>
      </c>
      <c r="AL22" s="509">
        <f>150+250+150</f>
        <v>550</v>
      </c>
      <c r="AM22" s="500"/>
      <c r="AN22" s="500">
        <f t="shared" si="21"/>
        <v>550</v>
      </c>
      <c r="AO22" s="496">
        <f t="shared" si="1"/>
        <v>550</v>
      </c>
    </row>
    <row r="23" spans="1:41" customFormat="1">
      <c r="A23" s="777">
        <v>2</v>
      </c>
      <c r="B23" s="775">
        <v>16</v>
      </c>
      <c r="C23" s="781" t="s">
        <v>188</v>
      </c>
      <c r="D23" s="790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481">
        <v>1</v>
      </c>
      <c r="L23" s="506"/>
      <c r="M23" s="482">
        <f t="shared" si="2"/>
        <v>83</v>
      </c>
      <c r="N23" s="769">
        <v>2.4</v>
      </c>
      <c r="O23" s="771">
        <f t="shared" si="16"/>
        <v>2.4</v>
      </c>
      <c r="P23" s="770"/>
      <c r="Q23" s="762">
        <f t="shared" si="4"/>
        <v>0</v>
      </c>
      <c r="R23" s="488">
        <v>0.2</v>
      </c>
      <c r="S23" s="771">
        <f t="shared" si="17"/>
        <v>0.2</v>
      </c>
      <c r="T23" s="775"/>
      <c r="U23" s="762">
        <f t="shared" si="5"/>
        <v>0</v>
      </c>
      <c r="V23" s="488">
        <v>0.1</v>
      </c>
      <c r="W23" s="771">
        <f t="shared" si="18"/>
        <v>0.1</v>
      </c>
      <c r="X23" s="775"/>
      <c r="Y23" s="762">
        <f t="shared" si="7"/>
        <v>0</v>
      </c>
      <c r="Z23" s="488">
        <v>0.08</v>
      </c>
      <c r="AA23" s="771">
        <f t="shared" si="19"/>
        <v>0.1</v>
      </c>
      <c r="AB23" s="775"/>
      <c r="AC23" s="762">
        <f t="shared" si="0"/>
        <v>0</v>
      </c>
      <c r="AD23" s="770">
        <f t="shared" si="11"/>
        <v>581</v>
      </c>
      <c r="AE23" s="776">
        <v>112</v>
      </c>
      <c r="AF23" s="780"/>
      <c r="AG23" s="774">
        <f t="shared" si="9"/>
        <v>469</v>
      </c>
      <c r="AH23" s="488">
        <v>0</v>
      </c>
      <c r="AI23" s="499">
        <v>0</v>
      </c>
      <c r="AJ23" s="527">
        <v>0</v>
      </c>
      <c r="AK23" s="494">
        <f t="shared" si="10"/>
        <v>0</v>
      </c>
      <c r="AL23" s="509">
        <f>360+600+120+240</f>
        <v>1320</v>
      </c>
      <c r="AM23" s="500"/>
      <c r="AN23" s="500">
        <f t="shared" si="21"/>
        <v>1320</v>
      </c>
      <c r="AO23" s="496">
        <f t="shared" si="1"/>
        <v>1320</v>
      </c>
    </row>
    <row r="24" spans="1:41" customFormat="1">
      <c r="A24" s="782">
        <v>1</v>
      </c>
      <c r="B24" s="775">
        <v>17</v>
      </c>
      <c r="C24" s="781" t="s">
        <v>188</v>
      </c>
      <c r="D24" s="779" t="s">
        <v>238</v>
      </c>
      <c r="E24" s="504"/>
      <c r="F24" s="504"/>
      <c r="G24" s="504"/>
      <c r="H24" s="505"/>
      <c r="I24" s="504"/>
      <c r="J24" s="504">
        <v>31</v>
      </c>
      <c r="K24" s="481">
        <v>1</v>
      </c>
      <c r="L24" s="506"/>
      <c r="M24" s="482">
        <f t="shared" si="2"/>
        <v>31</v>
      </c>
      <c r="N24" s="769">
        <v>0.8</v>
      </c>
      <c r="O24" s="771">
        <f t="shared" si="16"/>
        <v>0.8</v>
      </c>
      <c r="P24" s="770"/>
      <c r="Q24" s="762">
        <f t="shared" si="4"/>
        <v>0</v>
      </c>
      <c r="R24" s="488">
        <v>0.06</v>
      </c>
      <c r="S24" s="771">
        <f t="shared" si="17"/>
        <v>0.1</v>
      </c>
      <c r="T24" s="775"/>
      <c r="U24" s="762">
        <f t="shared" si="5"/>
        <v>0</v>
      </c>
      <c r="V24" s="488">
        <v>0.03</v>
      </c>
      <c r="W24" s="771">
        <f t="shared" si="18"/>
        <v>0</v>
      </c>
      <c r="X24" s="775"/>
      <c r="Y24" s="762">
        <f t="shared" si="7"/>
        <v>0</v>
      </c>
      <c r="Z24" s="488">
        <v>0.03</v>
      </c>
      <c r="AA24" s="771">
        <f t="shared" si="19"/>
        <v>0</v>
      </c>
      <c r="AB24" s="775"/>
      <c r="AC24" s="762">
        <f t="shared" si="0"/>
        <v>0</v>
      </c>
      <c r="AD24" s="770">
        <f t="shared" si="11"/>
        <v>217</v>
      </c>
      <c r="AE24" s="780">
        <v>37</v>
      </c>
      <c r="AF24" s="780"/>
      <c r="AG24" s="774">
        <f t="shared" si="9"/>
        <v>180</v>
      </c>
      <c r="AH24" s="488">
        <f>0.116+0.147</f>
        <v>0.26</v>
      </c>
      <c r="AI24" s="499">
        <v>0</v>
      </c>
      <c r="AJ24" s="512">
        <f>AH24</f>
        <v>0.26</v>
      </c>
      <c r="AK24" s="494">
        <f t="shared" si="10"/>
        <v>0.26</v>
      </c>
      <c r="AL24" s="509">
        <f>210+350+70+100</f>
        <v>730</v>
      </c>
      <c r="AM24" s="500">
        <f>AL24</f>
        <v>730</v>
      </c>
      <c r="AN24" s="523"/>
      <c r="AO24" s="496">
        <f t="shared" si="1"/>
        <v>0</v>
      </c>
    </row>
    <row r="25" spans="1:41" customFormat="1">
      <c r="A25" s="782">
        <v>1</v>
      </c>
      <c r="B25" s="775">
        <v>18</v>
      </c>
      <c r="C25" s="781" t="s">
        <v>7</v>
      </c>
      <c r="D25" s="779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481">
        <v>1</v>
      </c>
      <c r="L25" s="506"/>
      <c r="M25" s="482">
        <f t="shared" si="2"/>
        <v>405</v>
      </c>
      <c r="N25" s="769">
        <v>12.3</v>
      </c>
      <c r="O25" s="771">
        <f t="shared" si="16"/>
        <v>12.3</v>
      </c>
      <c r="P25" s="769"/>
      <c r="Q25" s="762">
        <f t="shared" si="4"/>
        <v>0</v>
      </c>
      <c r="R25" s="488">
        <v>1.0900000000000001</v>
      </c>
      <c r="S25" s="771">
        <f t="shared" si="17"/>
        <v>1.1000000000000001</v>
      </c>
      <c r="T25" s="769"/>
      <c r="U25" s="762">
        <f t="shared" si="5"/>
        <v>0</v>
      </c>
      <c r="V25" s="488">
        <v>0.52</v>
      </c>
      <c r="W25" s="771">
        <f t="shared" si="18"/>
        <v>0.5</v>
      </c>
      <c r="X25" s="771"/>
      <c r="Y25" s="762">
        <f t="shared" si="7"/>
        <v>0</v>
      </c>
      <c r="Z25" s="488">
        <v>0.44</v>
      </c>
      <c r="AA25" s="771">
        <f t="shared" si="19"/>
        <v>0.4</v>
      </c>
      <c r="AB25" s="771"/>
      <c r="AC25" s="762">
        <f t="shared" si="0"/>
        <v>0</v>
      </c>
      <c r="AD25" s="770">
        <f t="shared" si="11"/>
        <v>2835</v>
      </c>
      <c r="AE25" s="780">
        <v>37</v>
      </c>
      <c r="AF25" s="780"/>
      <c r="AG25" s="774">
        <f t="shared" si="9"/>
        <v>2798</v>
      </c>
      <c r="AH25" s="488">
        <v>2.46</v>
      </c>
      <c r="AI25" s="499">
        <v>0</v>
      </c>
      <c r="AJ25" s="512">
        <f t="shared" ref="AJ25:AJ27" si="22">AH25</f>
        <v>2.46</v>
      </c>
      <c r="AK25" s="494">
        <f t="shared" si="10"/>
        <v>2.46</v>
      </c>
      <c r="AL25" s="509"/>
      <c r="AM25" s="500"/>
      <c r="AN25" s="523"/>
      <c r="AO25" s="496">
        <f t="shared" si="1"/>
        <v>0</v>
      </c>
    </row>
    <row r="26" spans="1:41" customFormat="1">
      <c r="A26" s="782">
        <v>1</v>
      </c>
      <c r="B26" s="775">
        <v>19</v>
      </c>
      <c r="C26" s="781" t="s">
        <v>7</v>
      </c>
      <c r="D26" s="779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481">
        <v>1</v>
      </c>
      <c r="L26" s="506"/>
      <c r="M26" s="482">
        <f t="shared" si="2"/>
        <v>5535</v>
      </c>
      <c r="N26" s="769">
        <v>175.1</v>
      </c>
      <c r="O26" s="780"/>
      <c r="P26" s="769">
        <f t="shared" ref="P26" si="23">N26</f>
        <v>175.1</v>
      </c>
      <c r="Q26" s="762">
        <f t="shared" si="4"/>
        <v>175.1</v>
      </c>
      <c r="R26" s="488">
        <v>14.88</v>
      </c>
      <c r="S26" s="780"/>
      <c r="T26" s="769">
        <f t="shared" ref="T26" si="24">R26</f>
        <v>14.9</v>
      </c>
      <c r="U26" s="762">
        <f t="shared" si="5"/>
        <v>14.9</v>
      </c>
      <c r="V26" s="488">
        <v>7.01</v>
      </c>
      <c r="W26" s="780"/>
      <c r="X26" s="771">
        <f t="shared" ref="X26" si="25">V26</f>
        <v>7</v>
      </c>
      <c r="Y26" s="762">
        <f t="shared" si="7"/>
        <v>7</v>
      </c>
      <c r="Z26" s="488">
        <v>5.95</v>
      </c>
      <c r="AA26" s="780"/>
      <c r="AB26" s="771">
        <f t="shared" ref="AB26" si="26">Z26</f>
        <v>6</v>
      </c>
      <c r="AC26" s="762">
        <f t="shared" si="0"/>
        <v>6</v>
      </c>
      <c r="AD26" s="770">
        <f t="shared" si="11"/>
        <v>38745</v>
      </c>
      <c r="AE26" s="775">
        <v>5000</v>
      </c>
      <c r="AF26" s="780">
        <v>1444</v>
      </c>
      <c r="AG26" s="774">
        <f t="shared" si="9"/>
        <v>33745</v>
      </c>
      <c r="AH26" s="488">
        <v>33.57</v>
      </c>
      <c r="AI26" s="499">
        <v>0</v>
      </c>
      <c r="AJ26" s="512">
        <f t="shared" si="22"/>
        <v>33.57</v>
      </c>
      <c r="AK26" s="494">
        <f t="shared" si="10"/>
        <v>33.57</v>
      </c>
      <c r="AL26" s="509">
        <f>12000+20000+4000+8000</f>
        <v>44000</v>
      </c>
      <c r="AM26" s="500"/>
      <c r="AN26" s="500">
        <f t="shared" ref="AN26" si="27">AL26</f>
        <v>44000</v>
      </c>
      <c r="AO26" s="496">
        <f t="shared" si="1"/>
        <v>44000</v>
      </c>
    </row>
    <row r="27" spans="1:41" customFormat="1">
      <c r="A27" s="782">
        <v>1</v>
      </c>
      <c r="B27" s="775">
        <v>20</v>
      </c>
      <c r="C27" s="781" t="s">
        <v>7</v>
      </c>
      <c r="D27" s="779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481">
        <v>1</v>
      </c>
      <c r="L27" s="506"/>
      <c r="M27" s="482">
        <f t="shared" si="2"/>
        <v>54</v>
      </c>
      <c r="N27" s="769">
        <v>2.9</v>
      </c>
      <c r="O27" s="771">
        <f>N27</f>
        <v>2.9</v>
      </c>
      <c r="P27" s="769"/>
      <c r="Q27" s="762">
        <f t="shared" si="4"/>
        <v>0</v>
      </c>
      <c r="R27" s="488">
        <v>0.24</v>
      </c>
      <c r="S27" s="771">
        <f>R27</f>
        <v>0.2</v>
      </c>
      <c r="T27" s="769"/>
      <c r="U27" s="762">
        <f t="shared" si="5"/>
        <v>0</v>
      </c>
      <c r="V27" s="488">
        <v>0.12</v>
      </c>
      <c r="W27" s="771">
        <f t="shared" ref="W27:W29" si="28">V27</f>
        <v>0.1</v>
      </c>
      <c r="X27" s="771"/>
      <c r="Y27" s="762">
        <f t="shared" si="7"/>
        <v>0</v>
      </c>
      <c r="Z27" s="488">
        <v>0.1</v>
      </c>
      <c r="AA27" s="771">
        <f t="shared" ref="AA27:AA29" si="29">Z27</f>
        <v>0.1</v>
      </c>
      <c r="AB27" s="771"/>
      <c r="AC27" s="762">
        <f t="shared" si="0"/>
        <v>0</v>
      </c>
      <c r="AD27" s="770">
        <f t="shared" si="11"/>
        <v>378</v>
      </c>
      <c r="AE27" s="775">
        <v>95</v>
      </c>
      <c r="AF27" s="776"/>
      <c r="AG27" s="774">
        <f t="shared" si="9"/>
        <v>283</v>
      </c>
      <c r="AH27" s="488">
        <v>0.55000000000000004</v>
      </c>
      <c r="AI27" s="499">
        <v>0</v>
      </c>
      <c r="AJ27" s="512">
        <f t="shared" si="22"/>
        <v>0.55000000000000004</v>
      </c>
      <c r="AK27" s="494">
        <f t="shared" si="10"/>
        <v>0.55000000000000004</v>
      </c>
      <c r="AL27" s="509"/>
      <c r="AM27" s="500"/>
      <c r="AN27" s="523"/>
      <c r="AO27" s="496">
        <f t="shared" si="1"/>
        <v>0</v>
      </c>
    </row>
    <row r="28" spans="1:41" customFormat="1">
      <c r="A28" s="777">
        <v>2</v>
      </c>
      <c r="B28" s="775">
        <v>21</v>
      </c>
      <c r="C28" s="781" t="s">
        <v>7</v>
      </c>
      <c r="D28" s="779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481">
        <v>1</v>
      </c>
      <c r="L28" s="506"/>
      <c r="M28" s="482">
        <f t="shared" si="2"/>
        <v>176</v>
      </c>
      <c r="N28" s="769">
        <v>5.6</v>
      </c>
      <c r="O28" s="771">
        <f t="shared" ref="O28" si="30">N28</f>
        <v>5.6</v>
      </c>
      <c r="P28" s="769"/>
      <c r="Q28" s="762">
        <f t="shared" si="4"/>
        <v>0</v>
      </c>
      <c r="R28" s="488">
        <v>0.48</v>
      </c>
      <c r="S28" s="771">
        <f t="shared" ref="S28" si="31">R28</f>
        <v>0.5</v>
      </c>
      <c r="T28" s="769"/>
      <c r="U28" s="762">
        <f t="shared" si="5"/>
        <v>0</v>
      </c>
      <c r="V28" s="488">
        <v>0.23</v>
      </c>
      <c r="W28" s="771">
        <f t="shared" si="28"/>
        <v>0.2</v>
      </c>
      <c r="X28" s="771"/>
      <c r="Y28" s="762">
        <f t="shared" si="7"/>
        <v>0</v>
      </c>
      <c r="Z28" s="488">
        <v>0.19</v>
      </c>
      <c r="AA28" s="771">
        <f t="shared" si="29"/>
        <v>0.2</v>
      </c>
      <c r="AB28" s="771"/>
      <c r="AC28" s="762">
        <f t="shared" si="0"/>
        <v>0</v>
      </c>
      <c r="AD28" s="770">
        <f t="shared" si="11"/>
        <v>1232</v>
      </c>
      <c r="AE28" s="775"/>
      <c r="AF28" s="776">
        <v>210</v>
      </c>
      <c r="AG28" s="774">
        <f t="shared" si="9"/>
        <v>1232</v>
      </c>
      <c r="AH28" s="488">
        <v>0</v>
      </c>
      <c r="AI28" s="499">
        <v>0</v>
      </c>
      <c r="AJ28" s="499">
        <v>0</v>
      </c>
      <c r="AK28" s="494">
        <f t="shared" si="10"/>
        <v>0</v>
      </c>
      <c r="AL28" s="509"/>
      <c r="AM28" s="500"/>
      <c r="AN28" s="500"/>
      <c r="AO28" s="496">
        <f t="shared" si="1"/>
        <v>0</v>
      </c>
    </row>
    <row r="29" spans="1:41" customFormat="1">
      <c r="A29" s="777">
        <v>2</v>
      </c>
      <c r="B29" s="775">
        <v>22</v>
      </c>
      <c r="C29" s="781" t="s">
        <v>7</v>
      </c>
      <c r="D29" s="779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481">
        <v>1</v>
      </c>
      <c r="L29" s="506"/>
      <c r="M29" s="482">
        <f t="shared" si="2"/>
        <v>112</v>
      </c>
      <c r="N29" s="769">
        <v>3.6</v>
      </c>
      <c r="O29" s="771">
        <f>N29</f>
        <v>3.6</v>
      </c>
      <c r="P29" s="769"/>
      <c r="Q29" s="762">
        <f t="shared" si="4"/>
        <v>0</v>
      </c>
      <c r="R29" s="488">
        <v>0.31</v>
      </c>
      <c r="S29" s="771">
        <f>R29</f>
        <v>0.3</v>
      </c>
      <c r="T29" s="769"/>
      <c r="U29" s="762">
        <f t="shared" si="5"/>
        <v>0</v>
      </c>
      <c r="V29" s="488">
        <v>0.14000000000000001</v>
      </c>
      <c r="W29" s="771">
        <f t="shared" si="28"/>
        <v>0.1</v>
      </c>
      <c r="X29" s="771"/>
      <c r="Y29" s="762">
        <f t="shared" si="7"/>
        <v>0</v>
      </c>
      <c r="Z29" s="488">
        <v>0.12</v>
      </c>
      <c r="AA29" s="771">
        <f t="shared" si="29"/>
        <v>0.1</v>
      </c>
      <c r="AB29" s="771"/>
      <c r="AC29" s="762">
        <f t="shared" si="0"/>
        <v>0</v>
      </c>
      <c r="AD29" s="770">
        <f t="shared" si="11"/>
        <v>784</v>
      </c>
      <c r="AE29" s="775">
        <v>121</v>
      </c>
      <c r="AF29" s="776"/>
      <c r="AG29" s="774">
        <f t="shared" si="9"/>
        <v>663</v>
      </c>
      <c r="AH29" s="488">
        <v>0</v>
      </c>
      <c r="AI29" s="499">
        <v>0</v>
      </c>
      <c r="AJ29" s="499">
        <v>0</v>
      </c>
      <c r="AK29" s="494">
        <f t="shared" si="10"/>
        <v>0</v>
      </c>
      <c r="AL29" s="509"/>
      <c r="AM29" s="500"/>
      <c r="AN29" s="500"/>
      <c r="AO29" s="496">
        <f t="shared" si="1"/>
        <v>0</v>
      </c>
    </row>
    <row r="30" spans="1:41">
      <c r="A30" s="528"/>
      <c r="B30" s="529"/>
      <c r="C30" s="530" t="s">
        <v>239</v>
      </c>
      <c r="D30" s="529"/>
      <c r="E30" s="531"/>
      <c r="F30" s="531"/>
      <c r="G30" s="531"/>
      <c r="H30" s="531"/>
      <c r="I30" s="531"/>
      <c r="J30" s="532">
        <f>SUM(J10:J29)</f>
        <v>15634</v>
      </c>
      <c r="K30" s="533"/>
      <c r="L30" s="533"/>
      <c r="M30" s="534"/>
      <c r="N30" s="535"/>
      <c r="O30" s="535"/>
      <c r="P30" s="535"/>
      <c r="Q30" s="535"/>
      <c r="R30" s="536"/>
      <c r="S30" s="535"/>
      <c r="T30" s="535"/>
      <c r="U30" s="535"/>
      <c r="V30" s="535"/>
      <c r="W30" s="535"/>
      <c r="X30" s="535"/>
      <c r="Y30" s="535"/>
      <c r="Z30" s="535"/>
      <c r="AA30" s="537"/>
      <c r="AB30" s="535"/>
      <c r="AC30" s="535"/>
      <c r="AD30" s="535"/>
      <c r="AE30" s="537"/>
      <c r="AF30" s="535"/>
      <c r="AG30" s="535"/>
      <c r="AH30" s="535"/>
      <c r="AI30" s="537"/>
      <c r="AJ30" s="535"/>
      <c r="AK30" s="535"/>
      <c r="AL30" s="535"/>
      <c r="AM30" s="537"/>
      <c r="AN30" s="535"/>
      <c r="AO30" s="535"/>
    </row>
    <row r="31" spans="1:41" customFormat="1">
      <c r="A31" s="791">
        <v>1</v>
      </c>
      <c r="B31" s="775">
        <v>23</v>
      </c>
      <c r="C31" s="781" t="s">
        <v>197</v>
      </c>
      <c r="D31" s="779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481">
        <v>1</v>
      </c>
      <c r="L31" s="539"/>
      <c r="M31" s="482">
        <f t="shared" ref="M31:M33" si="32">J31*K31</f>
        <v>5631</v>
      </c>
      <c r="N31" s="769">
        <v>39.4</v>
      </c>
      <c r="O31" s="780"/>
      <c r="P31" s="780"/>
      <c r="Q31" s="762">
        <f t="shared" ref="Q31:Q35" si="33">N31-O31</f>
        <v>39.4</v>
      </c>
      <c r="R31" s="488">
        <v>3.36</v>
      </c>
      <c r="S31" s="780"/>
      <c r="T31" s="771">
        <f>R31</f>
        <v>3.4</v>
      </c>
      <c r="U31" s="762">
        <f t="shared" ref="U31:U33" si="34">R31-S31</f>
        <v>3.4</v>
      </c>
      <c r="V31" s="769">
        <v>1.6</v>
      </c>
      <c r="W31" s="780"/>
      <c r="X31" s="771">
        <f>V31</f>
        <v>1.6</v>
      </c>
      <c r="Y31" s="762">
        <f t="shared" ref="Y31:Y33" si="35">V31-W31</f>
        <v>1.6</v>
      </c>
      <c r="Z31" s="488">
        <v>1.34</v>
      </c>
      <c r="AA31" s="792"/>
      <c r="AB31" s="771">
        <f t="shared" ref="AB31" si="36">Z31</f>
        <v>1.3</v>
      </c>
      <c r="AC31" s="762">
        <f>Z31-AA31</f>
        <v>1.3</v>
      </c>
      <c r="AD31" s="770">
        <v>0</v>
      </c>
      <c r="AE31" s="792"/>
      <c r="AF31" s="780"/>
      <c r="AG31" s="774"/>
      <c r="AH31" s="770">
        <v>0</v>
      </c>
      <c r="AI31" s="792"/>
      <c r="AJ31" s="780"/>
      <c r="AK31" s="774"/>
      <c r="AL31" s="770">
        <v>0</v>
      </c>
      <c r="AM31" s="792"/>
      <c r="AN31" s="780"/>
      <c r="AO31" s="774"/>
    </row>
    <row r="32" spans="1:41" customFormat="1">
      <c r="A32" s="793">
        <v>3</v>
      </c>
      <c r="B32" s="775">
        <v>24</v>
      </c>
      <c r="C32" s="781" t="s">
        <v>197</v>
      </c>
      <c r="D32" s="790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481">
        <v>1</v>
      </c>
      <c r="L32" s="539"/>
      <c r="M32" s="482">
        <f t="shared" si="32"/>
        <v>11822</v>
      </c>
      <c r="N32" s="769">
        <v>157.9</v>
      </c>
      <c r="O32" s="780"/>
      <c r="P32" s="780"/>
      <c r="Q32" s="762">
        <f t="shared" si="33"/>
        <v>157.9</v>
      </c>
      <c r="R32" s="488">
        <v>0</v>
      </c>
      <c r="S32" s="780"/>
      <c r="T32" s="780"/>
      <c r="U32" s="762">
        <f t="shared" si="34"/>
        <v>0</v>
      </c>
      <c r="V32" s="770"/>
      <c r="W32" s="780"/>
      <c r="X32" s="780"/>
      <c r="Y32" s="762">
        <f t="shared" si="35"/>
        <v>0</v>
      </c>
      <c r="Z32" s="770"/>
      <c r="AA32" s="792"/>
      <c r="AB32" s="780"/>
      <c r="AC32" s="762">
        <f t="shared" ref="AC32:AC33" si="37">Z32-AA32</f>
        <v>0</v>
      </c>
      <c r="AD32" s="770">
        <v>0</v>
      </c>
      <c r="AE32" s="792"/>
      <c r="AF32" s="780"/>
      <c r="AG32" s="774"/>
      <c r="AH32" s="770">
        <v>0</v>
      </c>
      <c r="AI32" s="792"/>
      <c r="AJ32" s="780"/>
      <c r="AK32" s="774"/>
      <c r="AL32" s="770">
        <v>0</v>
      </c>
      <c r="AM32" s="792"/>
      <c r="AN32" s="780"/>
      <c r="AO32" s="774"/>
    </row>
    <row r="33" spans="1:41" customFormat="1">
      <c r="A33" s="794">
        <v>3</v>
      </c>
      <c r="B33" s="795">
        <v>25</v>
      </c>
      <c r="C33" s="781" t="s">
        <v>197</v>
      </c>
      <c r="D33" s="796" t="s">
        <v>240</v>
      </c>
      <c r="E33" s="545"/>
      <c r="F33" s="545"/>
      <c r="G33" s="545"/>
      <c r="H33" s="546"/>
      <c r="I33" s="547"/>
      <c r="J33" s="547"/>
      <c r="K33" s="481">
        <v>1</v>
      </c>
      <c r="L33" s="548"/>
      <c r="M33" s="482">
        <f t="shared" si="32"/>
        <v>0</v>
      </c>
      <c r="N33" s="797">
        <v>107.4</v>
      </c>
      <c r="O33" s="798"/>
      <c r="P33" s="798"/>
      <c r="Q33" s="762">
        <f t="shared" si="33"/>
        <v>107.4</v>
      </c>
      <c r="R33" s="553">
        <v>0</v>
      </c>
      <c r="S33" s="798"/>
      <c r="T33" s="798"/>
      <c r="U33" s="762">
        <f t="shared" si="34"/>
        <v>0</v>
      </c>
      <c r="V33" s="799"/>
      <c r="W33" s="798"/>
      <c r="X33" s="798"/>
      <c r="Y33" s="762">
        <f t="shared" si="35"/>
        <v>0</v>
      </c>
      <c r="Z33" s="799"/>
      <c r="AA33" s="800"/>
      <c r="AB33" s="798"/>
      <c r="AC33" s="762">
        <f t="shared" si="37"/>
        <v>0</v>
      </c>
      <c r="AD33" s="799">
        <v>0</v>
      </c>
      <c r="AE33" s="800"/>
      <c r="AF33" s="798"/>
      <c r="AG33" s="774"/>
      <c r="AH33" s="799">
        <v>0</v>
      </c>
      <c r="AI33" s="800"/>
      <c r="AJ33" s="798"/>
      <c r="AK33" s="801"/>
      <c r="AL33" s="799">
        <v>0</v>
      </c>
      <c r="AM33" s="800"/>
      <c r="AN33" s="798"/>
      <c r="AO33" s="801"/>
    </row>
    <row r="34" spans="1:41" s="763" customFormat="1">
      <c r="A34" s="757"/>
      <c r="B34" s="758"/>
      <c r="C34" s="759"/>
      <c r="D34" s="758" t="s">
        <v>331</v>
      </c>
      <c r="E34" s="545"/>
      <c r="F34" s="545"/>
      <c r="G34" s="545"/>
      <c r="H34" s="545"/>
      <c r="I34" s="545"/>
      <c r="J34" s="760"/>
      <c r="K34" s="761"/>
      <c r="L34" s="761"/>
      <c r="M34" s="760"/>
      <c r="N34" s="760">
        <f>8000*2.5/1000</f>
        <v>20</v>
      </c>
      <c r="O34" s="760"/>
      <c r="P34" s="760"/>
      <c r="Q34" s="762">
        <f t="shared" si="33"/>
        <v>20</v>
      </c>
      <c r="R34" s="760"/>
      <c r="S34" s="760"/>
      <c r="T34" s="760"/>
      <c r="U34" s="760"/>
      <c r="V34" s="760"/>
      <c r="W34" s="760"/>
      <c r="X34" s="760"/>
      <c r="Y34" s="760"/>
      <c r="Z34" s="760"/>
      <c r="AA34" s="760"/>
      <c r="AB34" s="760"/>
      <c r="AC34" s="760"/>
      <c r="AD34" s="760"/>
      <c r="AE34" s="760"/>
      <c r="AF34" s="760"/>
      <c r="AG34" s="760"/>
      <c r="AH34" s="760"/>
      <c r="AI34" s="760"/>
      <c r="AJ34" s="760"/>
      <c r="AK34" s="760"/>
      <c r="AL34" s="760"/>
      <c r="AM34" s="760"/>
      <c r="AN34" s="760"/>
      <c r="AO34" s="760"/>
    </row>
    <row r="35" spans="1:41" ht="15">
      <c r="A35" s="557"/>
      <c r="B35" s="558"/>
      <c r="C35" s="559" t="s">
        <v>205</v>
      </c>
      <c r="D35" s="559"/>
      <c r="E35" s="560">
        <v>138443</v>
      </c>
      <c r="F35" s="560">
        <v>157396</v>
      </c>
      <c r="G35" s="560">
        <v>157396</v>
      </c>
      <c r="H35" s="561">
        <v>1</v>
      </c>
      <c r="I35" s="560">
        <v>27954</v>
      </c>
      <c r="J35" s="560">
        <v>33233</v>
      </c>
      <c r="K35" s="562"/>
      <c r="L35" s="562"/>
      <c r="M35" s="563"/>
      <c r="N35" s="564">
        <f>SUM(N31:N33, N9:N29)</f>
        <v>772</v>
      </c>
      <c r="O35" s="564">
        <f t="shared" ref="O35:P35" si="38">SUM(O31:O33, O9:O29)</f>
        <v>152</v>
      </c>
      <c r="P35" s="564">
        <f t="shared" si="38"/>
        <v>315</v>
      </c>
      <c r="Q35" s="564">
        <f t="shared" si="33"/>
        <v>620</v>
      </c>
      <c r="R35" s="565"/>
      <c r="S35" s="564"/>
      <c r="T35" s="564"/>
      <c r="U35" s="564"/>
      <c r="V35" s="564">
        <f>SUM(V31:V32)</f>
        <v>2</v>
      </c>
      <c r="W35" s="564"/>
      <c r="X35" s="564"/>
      <c r="Y35" s="564"/>
      <c r="Z35" s="564">
        <f>SUM(Z31:Z32)</f>
        <v>1</v>
      </c>
      <c r="AA35" s="566"/>
      <c r="AB35" s="564"/>
      <c r="AC35" s="566"/>
      <c r="AD35" s="564">
        <f>SUM(AD31:AD33, AD9:AD29)</f>
        <v>109581</v>
      </c>
      <c r="AE35" s="564">
        <f>SUM(AE31:AE33, AE9:AE29)</f>
        <v>8777</v>
      </c>
      <c r="AF35" s="564">
        <f>SUM(AF31:AF33, AF9:AF29)</f>
        <v>4435</v>
      </c>
      <c r="AG35" s="566"/>
      <c r="AH35" s="564">
        <f>SUM(AH31:AH32)</f>
        <v>0</v>
      </c>
      <c r="AI35" s="566"/>
      <c r="AJ35" s="564"/>
      <c r="AK35" s="566"/>
      <c r="AL35" s="564">
        <f>SUM(AL31:AL32)</f>
        <v>0</v>
      </c>
      <c r="AM35" s="566"/>
      <c r="AN35" s="564"/>
      <c r="AO35" s="566"/>
    </row>
    <row r="36" spans="1:41" s="274" customFormat="1" ht="15">
      <c r="A36" s="161"/>
      <c r="C36" s="161"/>
      <c r="D36" s="161"/>
      <c r="E36" s="161"/>
      <c r="F36" s="161"/>
      <c r="G36" s="161"/>
      <c r="H36" s="161"/>
      <c r="I36" s="161"/>
      <c r="J36" s="161"/>
      <c r="K36" s="567"/>
      <c r="L36" s="568"/>
      <c r="M36" s="567"/>
      <c r="N36" s="569"/>
      <c r="O36" s="569"/>
      <c r="P36" s="569"/>
      <c r="Q36" s="569"/>
      <c r="R36" s="570"/>
      <c r="S36" s="571"/>
      <c r="T36" s="569"/>
      <c r="U36" s="571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</row>
    <row r="37" spans="1:41" ht="15">
      <c r="K37" s="830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E37" s="824"/>
    </row>
    <row r="38" spans="1:41">
      <c r="O38" s="824">
        <f>SUM(O35,P35)</f>
        <v>467</v>
      </c>
    </row>
    <row r="39" spans="1:41">
      <c r="C39" s="120" t="s">
        <v>241</v>
      </c>
    </row>
    <row r="40" spans="1:41">
      <c r="C40" s="120" t="s">
        <v>242</v>
      </c>
      <c r="D40" s="120" t="s">
        <v>243</v>
      </c>
    </row>
    <row r="41" spans="1:41">
      <c r="D41" s="120" t="s">
        <v>244</v>
      </c>
    </row>
  </sheetData>
  <mergeCells count="10">
    <mergeCell ref="AD8:AG8"/>
    <mergeCell ref="AH8:AK8"/>
    <mergeCell ref="AL8:AO8"/>
    <mergeCell ref="L37:AC37"/>
    <mergeCell ref="K6:M6"/>
    <mergeCell ref="C7:J7"/>
    <mergeCell ref="N8:Q8"/>
    <mergeCell ref="R8:U8"/>
    <mergeCell ref="V8:Y8"/>
    <mergeCell ref="Z8:AC8"/>
  </mergeCells>
  <conditionalFormatting sqref="Q30">
    <cfRule type="cellIs" dxfId="44" priority="23" operator="greaterThan">
      <formula>0</formula>
    </cfRule>
  </conditionalFormatting>
  <conditionalFormatting sqref="U2">
    <cfRule type="cellIs" dxfId="43" priority="22" operator="greaterThan">
      <formula>0</formula>
    </cfRule>
  </conditionalFormatting>
  <conditionalFormatting sqref="Q34">
    <cfRule type="cellIs" dxfId="42" priority="21" operator="greaterThan">
      <formula>0</formula>
    </cfRule>
  </conditionalFormatting>
  <conditionalFormatting sqref="Q34">
    <cfRule type="cellIs" dxfId="41" priority="20" operator="greaterThan">
      <formula>0</formula>
    </cfRule>
  </conditionalFormatting>
  <conditionalFormatting sqref="Q9:Q29">
    <cfRule type="cellIs" dxfId="40" priority="19" operator="greaterThan">
      <formula>0</formula>
    </cfRule>
  </conditionalFormatting>
  <conditionalFormatting sqref="U9:U28">
    <cfRule type="cellIs" dxfId="39" priority="18" operator="greaterThan">
      <formula>0</formula>
    </cfRule>
  </conditionalFormatting>
  <conditionalFormatting sqref="Y9:Y29">
    <cfRule type="cellIs" dxfId="38" priority="17" operator="greaterThan">
      <formula>0</formula>
    </cfRule>
  </conditionalFormatting>
  <conditionalFormatting sqref="AC9:AC29">
    <cfRule type="cellIs" dxfId="37" priority="16" operator="greaterThan">
      <formula>0</formula>
    </cfRule>
  </conditionalFormatting>
  <conditionalFormatting sqref="AG9:AG29">
    <cfRule type="cellIs" dxfId="36" priority="15" operator="greaterThan">
      <formula>0</formula>
    </cfRule>
  </conditionalFormatting>
  <conditionalFormatting sqref="U29">
    <cfRule type="cellIs" dxfId="35" priority="14" operator="greaterThan">
      <formula>0</formula>
    </cfRule>
  </conditionalFormatting>
  <conditionalFormatting sqref="AK9:AK29">
    <cfRule type="cellIs" dxfId="34" priority="13" operator="greaterThan">
      <formula>0</formula>
    </cfRule>
  </conditionalFormatting>
  <conditionalFormatting sqref="AO9:AO29">
    <cfRule type="cellIs" dxfId="33" priority="12" operator="greaterThan">
      <formula>0</formula>
    </cfRule>
  </conditionalFormatting>
  <conditionalFormatting sqref="Q32:Q33">
    <cfRule type="cellIs" dxfId="32" priority="11" operator="greaterThan">
      <formula>0</formula>
    </cfRule>
  </conditionalFormatting>
  <conditionalFormatting sqref="U32:U33">
    <cfRule type="cellIs" dxfId="31" priority="10" operator="greaterThan">
      <formula>0</formula>
    </cfRule>
  </conditionalFormatting>
  <conditionalFormatting sqref="Y32:Y33">
    <cfRule type="cellIs" dxfId="30" priority="9" operator="greaterThan">
      <formula>0</formula>
    </cfRule>
  </conditionalFormatting>
  <conditionalFormatting sqref="AC32:AC33">
    <cfRule type="cellIs" dxfId="29" priority="8" operator="greaterThan">
      <formula>0</formula>
    </cfRule>
  </conditionalFormatting>
  <conditionalFormatting sqref="AG31:AG33">
    <cfRule type="cellIs" dxfId="28" priority="7" operator="greaterThan">
      <formula>0</formula>
    </cfRule>
  </conditionalFormatting>
  <conditionalFormatting sqref="AC31:AC33">
    <cfRule type="cellIs" dxfId="27" priority="6" operator="greaterThan">
      <formula>0</formula>
    </cfRule>
  </conditionalFormatting>
  <conditionalFormatting sqref="Y31:Y33">
    <cfRule type="cellIs" dxfId="26" priority="5" operator="greaterThan">
      <formula>0</formula>
    </cfRule>
  </conditionalFormatting>
  <conditionalFormatting sqref="U31:U33">
    <cfRule type="cellIs" dxfId="25" priority="4" operator="greaterThan">
      <formula>0</formula>
    </cfRule>
  </conditionalFormatting>
  <conditionalFormatting sqref="Q31:Q33">
    <cfRule type="cellIs" dxfId="24" priority="3" operator="greaterThan">
      <formula>0</formula>
    </cfRule>
  </conditionalFormatting>
  <conditionalFormatting sqref="AK31:AK33">
    <cfRule type="cellIs" dxfId="23" priority="2" operator="greaterThan">
      <formula>0</formula>
    </cfRule>
  </conditionalFormatting>
  <conditionalFormatting sqref="AO31:AO33">
    <cfRule type="cellIs" dxfId="22" priority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pane xSplit="9" ySplit="8" topLeftCell="J9" activePane="bottomRight" state="frozen"/>
      <selection activeCell="I22" sqref="I22"/>
      <selection pane="topRight" activeCell="I22" sqref="I22"/>
      <selection pane="bottomLeft" activeCell="I22" sqref="I22"/>
      <selection pane="bottomRight" activeCell="S1" sqref="S1:S1048576"/>
    </sheetView>
  </sheetViews>
  <sheetFormatPr defaultColWidth="8.875" defaultRowHeight="15.75"/>
  <cols>
    <col min="1" max="1" width="10.125" style="120" bestFit="1" customWidth="1"/>
    <col min="2" max="2" width="8.875" style="120"/>
    <col min="3" max="3" width="39.875" style="120" customWidth="1"/>
    <col min="4" max="4" width="20.5" style="120" customWidth="1"/>
    <col min="5" max="5" width="13.625" style="120" hidden="1" customWidth="1"/>
    <col min="6" max="6" width="14.5" style="120" hidden="1" customWidth="1"/>
    <col min="7" max="7" width="13" style="120" hidden="1" customWidth="1"/>
    <col min="8" max="8" width="9.125" style="120" hidden="1" customWidth="1"/>
    <col min="9" max="9" width="13" style="120" hidden="1" customWidth="1"/>
    <col min="10" max="10" width="24.125" style="120" customWidth="1"/>
    <col min="11" max="13" width="8.875" style="120"/>
    <col min="14" max="14" width="10.5" style="120" bestFit="1" customWidth="1"/>
    <col min="15" max="15" width="12.5" style="120" bestFit="1" customWidth="1"/>
    <col min="16" max="16" width="14.875" style="120" bestFit="1" customWidth="1"/>
    <col min="17" max="17" width="8.875" style="120"/>
    <col min="18" max="18" width="13" style="464" bestFit="1" customWidth="1"/>
    <col min="19" max="19" width="12.5" style="120" bestFit="1" customWidth="1"/>
    <col min="20" max="20" width="14.875" style="120" bestFit="1" customWidth="1"/>
    <col min="21" max="21" width="8.875" style="120"/>
    <col min="22" max="22" width="10.5" style="120" bestFit="1" customWidth="1"/>
    <col min="23" max="23" width="12.5" style="120" bestFit="1" customWidth="1"/>
    <col min="24" max="24" width="14.875" style="120" bestFit="1" customWidth="1"/>
    <col min="25" max="25" width="8.875" style="120"/>
    <col min="26" max="26" width="10.5" style="120" bestFit="1" customWidth="1"/>
    <col min="27" max="27" width="12.5" style="120" bestFit="1" customWidth="1"/>
    <col min="28" max="28" width="14.875" style="120" bestFit="1" customWidth="1"/>
    <col min="29" max="29" width="8.875" style="120"/>
    <col min="30" max="30" width="10.5" style="120" bestFit="1" customWidth="1"/>
    <col min="31" max="31" width="12.5" style="120" bestFit="1" customWidth="1"/>
    <col min="32" max="32" width="14.875" style="120" bestFit="1" customWidth="1"/>
    <col min="33" max="33" width="10.125" style="120" customWidth="1"/>
    <col min="34" max="35" width="13.5" style="120" customWidth="1"/>
    <col min="36" max="36" width="12.125" style="120" customWidth="1"/>
    <col min="37" max="37" width="12" style="120" customWidth="1"/>
    <col min="38" max="38" width="12.5" style="120" customWidth="1"/>
    <col min="39" max="40" width="12.125" style="120" customWidth="1"/>
    <col min="41" max="41" width="12.5" style="120" customWidth="1"/>
    <col min="42" max="16384" width="8.875" style="120"/>
  </cols>
  <sheetData>
    <row r="1" spans="1:41">
      <c r="C1" s="123" t="s">
        <v>152</v>
      </c>
      <c r="G1" s="123" t="s">
        <v>220</v>
      </c>
      <c r="U1" s="322"/>
      <c r="V1" s="274"/>
    </row>
    <row r="2" spans="1:41">
      <c r="C2" s="123" t="s">
        <v>221</v>
      </c>
      <c r="U2" s="322"/>
      <c r="V2" s="274"/>
    </row>
    <row r="3" spans="1:41">
      <c r="C3" s="123" t="s">
        <v>222</v>
      </c>
    </row>
    <row r="4" spans="1:41">
      <c r="C4" s="465" t="s">
        <v>223</v>
      </c>
      <c r="D4" s="121"/>
    </row>
    <row r="5" spans="1:41">
      <c r="C5" s="123"/>
    </row>
    <row r="6" spans="1:41" ht="15">
      <c r="A6" s="466"/>
      <c r="B6" s="467"/>
      <c r="C6" s="468" t="s">
        <v>156</v>
      </c>
      <c r="D6" s="467"/>
      <c r="E6" s="187"/>
      <c r="F6" s="187"/>
      <c r="G6" s="187"/>
      <c r="H6" s="467"/>
      <c r="I6" s="467"/>
      <c r="J6" s="467"/>
      <c r="K6" s="1390" t="s">
        <v>224</v>
      </c>
      <c r="L6" s="1391"/>
      <c r="M6" s="1392"/>
      <c r="N6" s="469" t="s">
        <v>225</v>
      </c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</row>
    <row r="7" spans="1:41" ht="15">
      <c r="A7" s="189" t="s">
        <v>226</v>
      </c>
      <c r="B7" s="471"/>
      <c r="C7" s="1331" t="s">
        <v>162</v>
      </c>
      <c r="D7" s="1376"/>
      <c r="E7" s="1376"/>
      <c r="F7" s="1376"/>
      <c r="G7" s="1376"/>
      <c r="H7" s="1376"/>
      <c r="I7" s="1376"/>
      <c r="J7" s="1376"/>
      <c r="K7" s="472"/>
      <c r="L7" s="473"/>
      <c r="M7" s="473"/>
      <c r="N7" s="134" t="s">
        <v>140</v>
      </c>
      <c r="O7" s="134" t="s">
        <v>164</v>
      </c>
      <c r="P7" s="134" t="s">
        <v>165</v>
      </c>
      <c r="Q7" s="134" t="s">
        <v>133</v>
      </c>
      <c r="R7" s="474" t="s">
        <v>140</v>
      </c>
      <c r="S7" s="134" t="s">
        <v>164</v>
      </c>
      <c r="T7" s="134" t="s">
        <v>165</v>
      </c>
      <c r="U7" s="134" t="s">
        <v>133</v>
      </c>
      <c r="V7" s="134" t="s">
        <v>140</v>
      </c>
      <c r="W7" s="134" t="s">
        <v>164</v>
      </c>
      <c r="X7" s="134" t="s">
        <v>165</v>
      </c>
      <c r="Y7" s="134" t="s">
        <v>133</v>
      </c>
      <c r="Z7" s="134" t="s">
        <v>140</v>
      </c>
      <c r="AA7" s="134" t="s">
        <v>164</v>
      </c>
      <c r="AB7" s="134" t="s">
        <v>165</v>
      </c>
      <c r="AC7" s="134" t="s">
        <v>133</v>
      </c>
      <c r="AD7" s="134" t="s">
        <v>140</v>
      </c>
      <c r="AE7" s="134" t="s">
        <v>164</v>
      </c>
      <c r="AF7" s="134" t="s">
        <v>165</v>
      </c>
      <c r="AG7" s="134" t="s">
        <v>133</v>
      </c>
      <c r="AH7" s="134" t="s">
        <v>140</v>
      </c>
      <c r="AI7" s="134" t="s">
        <v>164</v>
      </c>
      <c r="AJ7" s="134" t="s">
        <v>165</v>
      </c>
      <c r="AK7" s="134" t="s">
        <v>133</v>
      </c>
      <c r="AL7" s="134" t="s">
        <v>140</v>
      </c>
      <c r="AM7" s="134" t="s">
        <v>164</v>
      </c>
      <c r="AN7" s="134" t="s">
        <v>165</v>
      </c>
      <c r="AO7" s="134" t="s">
        <v>133</v>
      </c>
    </row>
    <row r="8" spans="1:41" ht="30" customHeight="1">
      <c r="A8" s="475" t="s">
        <v>227</v>
      </c>
      <c r="B8" s="157"/>
      <c r="C8" s="141" t="s">
        <v>168</v>
      </c>
      <c r="D8" s="141" t="s">
        <v>169</v>
      </c>
      <c r="E8" s="144" t="s">
        <v>170</v>
      </c>
      <c r="F8" s="144" t="s">
        <v>171</v>
      </c>
      <c r="G8" s="144" t="s">
        <v>172</v>
      </c>
      <c r="H8" s="141" t="s">
        <v>173</v>
      </c>
      <c r="I8" s="144" t="s">
        <v>228</v>
      </c>
      <c r="J8" s="144" t="s">
        <v>229</v>
      </c>
      <c r="K8" s="144" t="s">
        <v>230</v>
      </c>
      <c r="L8" s="144" t="s">
        <v>178</v>
      </c>
      <c r="M8" s="144" t="s">
        <v>179</v>
      </c>
      <c r="N8" s="1377" t="s">
        <v>231</v>
      </c>
      <c r="O8" s="1378"/>
      <c r="P8" s="1378"/>
      <c r="Q8" s="1379"/>
      <c r="R8" s="1377" t="s">
        <v>232</v>
      </c>
      <c r="S8" s="1378"/>
      <c r="T8" s="1378"/>
      <c r="U8" s="1379"/>
      <c r="V8" s="1377" t="s">
        <v>233</v>
      </c>
      <c r="W8" s="1378"/>
      <c r="X8" s="1378"/>
      <c r="Y8" s="1379"/>
      <c r="Z8" s="1377" t="s">
        <v>234</v>
      </c>
      <c r="AA8" s="1378"/>
      <c r="AB8" s="1378"/>
      <c r="AC8" s="1379"/>
      <c r="AD8" s="1377" t="s">
        <v>235</v>
      </c>
      <c r="AE8" s="1378"/>
      <c r="AF8" s="1378"/>
      <c r="AG8" s="1379"/>
      <c r="AH8" s="1377" t="s">
        <v>236</v>
      </c>
      <c r="AI8" s="1378"/>
      <c r="AJ8" s="1378"/>
      <c r="AK8" s="1379"/>
      <c r="AL8" s="1377" t="s">
        <v>237</v>
      </c>
      <c r="AM8" s="1378"/>
      <c r="AN8" s="1378"/>
      <c r="AO8" s="1379"/>
    </row>
    <row r="9" spans="1:41">
      <c r="A9" s="476">
        <v>2</v>
      </c>
      <c r="B9" s="477">
        <v>1</v>
      </c>
      <c r="C9" s="478" t="s">
        <v>8</v>
      </c>
      <c r="D9" s="479" t="s">
        <v>42</v>
      </c>
      <c r="E9" s="480"/>
      <c r="F9" s="480">
        <v>582</v>
      </c>
      <c r="G9" s="480"/>
      <c r="H9" s="481"/>
      <c r="I9" s="480"/>
      <c r="J9" s="480">
        <v>112</v>
      </c>
      <c r="K9" s="481">
        <v>1</v>
      </c>
      <c r="L9" s="481"/>
      <c r="M9" s="482"/>
      <c r="N9" s="483">
        <v>3.4</v>
      </c>
      <c r="O9" s="484"/>
      <c r="P9" s="485">
        <f t="shared" ref="P9:P12" si="0">N9</f>
        <v>3.4</v>
      </c>
      <c r="Q9" s="486">
        <f>N9-O9</f>
        <v>3.4</v>
      </c>
      <c r="R9" s="487">
        <v>0</v>
      </c>
      <c r="S9" s="484"/>
      <c r="T9" s="484"/>
      <c r="U9" s="486">
        <f>R9-S9</f>
        <v>0</v>
      </c>
      <c r="V9" s="488">
        <v>0.13</v>
      </c>
      <c r="W9" s="484"/>
      <c r="X9" s="489">
        <f t="shared" ref="X9:X12" si="1">V9</f>
        <v>0.1</v>
      </c>
      <c r="Y9" s="486">
        <f>V9-W9</f>
        <v>0.1</v>
      </c>
      <c r="Z9" s="488">
        <v>0.12</v>
      </c>
      <c r="AA9" s="484"/>
      <c r="AB9" s="489">
        <f t="shared" ref="AB9:AB12" si="2">Z9</f>
        <v>0.1</v>
      </c>
      <c r="AC9" s="486">
        <f t="shared" ref="AC9:AC29" si="3">Z9-AA9</f>
        <v>0.1</v>
      </c>
      <c r="AD9" s="484">
        <v>143</v>
      </c>
      <c r="AE9" s="490"/>
      <c r="AF9" s="491"/>
      <c r="AG9" s="492">
        <f>AD9-AE9</f>
        <v>143</v>
      </c>
      <c r="AH9" s="488">
        <v>0</v>
      </c>
      <c r="AI9" s="493">
        <v>0</v>
      </c>
      <c r="AJ9" s="493">
        <v>0</v>
      </c>
      <c r="AK9" s="494">
        <f>AH9-AI9</f>
        <v>0</v>
      </c>
      <c r="AM9" s="495"/>
      <c r="AN9" s="495"/>
      <c r="AO9" s="496">
        <f t="shared" ref="AO9:AO29" si="4">AL9-AM9</f>
        <v>0</v>
      </c>
    </row>
    <row r="10" spans="1:41">
      <c r="A10" s="476">
        <v>2</v>
      </c>
      <c r="B10" s="477">
        <v>2</v>
      </c>
      <c r="C10" s="478" t="s">
        <v>4</v>
      </c>
      <c r="D10" s="479" t="s">
        <v>18</v>
      </c>
      <c r="E10" s="480">
        <v>3569</v>
      </c>
      <c r="F10" s="480">
        <v>4058</v>
      </c>
      <c r="G10" s="480"/>
      <c r="H10" s="481"/>
      <c r="I10" s="480">
        <v>781</v>
      </c>
      <c r="J10" s="480">
        <v>824</v>
      </c>
      <c r="K10" s="481">
        <v>1</v>
      </c>
      <c r="L10" s="481"/>
      <c r="M10" s="482"/>
      <c r="N10" s="483">
        <v>23.7</v>
      </c>
      <c r="O10" s="484"/>
      <c r="P10" s="485">
        <f t="shared" si="0"/>
        <v>23.7</v>
      </c>
      <c r="Q10" s="486">
        <f t="shared" ref="Q10:Q29" si="5">N10-O10</f>
        <v>23.7</v>
      </c>
      <c r="R10" s="487">
        <v>0</v>
      </c>
      <c r="S10" s="484"/>
      <c r="T10" s="484"/>
      <c r="U10" s="486">
        <f t="shared" ref="U10:U29" si="6">R10-S10</f>
        <v>0</v>
      </c>
      <c r="V10" s="488">
        <v>0.95</v>
      </c>
      <c r="W10" s="484"/>
      <c r="X10" s="489">
        <f t="shared" si="1"/>
        <v>1</v>
      </c>
      <c r="Y10" s="486">
        <f t="shared" ref="Y10:Y31" si="7">V10-W10</f>
        <v>1</v>
      </c>
      <c r="Z10" s="488">
        <v>0.81</v>
      </c>
      <c r="AA10" s="484"/>
      <c r="AB10" s="489">
        <f t="shared" si="2"/>
        <v>0.8</v>
      </c>
      <c r="AC10" s="486">
        <f t="shared" si="3"/>
        <v>0.8</v>
      </c>
      <c r="AD10" s="484">
        <f>J10*7</f>
        <v>5768</v>
      </c>
      <c r="AE10" s="497"/>
      <c r="AF10" s="498">
        <v>977</v>
      </c>
      <c r="AG10" s="492">
        <f t="shared" ref="AG10:AG29" si="8">AD10-AE10</f>
        <v>5768</v>
      </c>
      <c r="AH10" s="488">
        <v>0</v>
      </c>
      <c r="AI10" s="499">
        <v>0</v>
      </c>
      <c r="AJ10" s="499">
        <v>0</v>
      </c>
      <c r="AK10" s="494">
        <f t="shared" ref="AK10:AK29" si="9">AH10-AI10</f>
        <v>0</v>
      </c>
      <c r="AM10" s="500"/>
      <c r="AN10" s="500"/>
      <c r="AO10" s="496">
        <f t="shared" si="4"/>
        <v>0</v>
      </c>
    </row>
    <row r="11" spans="1:41">
      <c r="A11" s="501">
        <v>2</v>
      </c>
      <c r="B11" s="497">
        <v>3</v>
      </c>
      <c r="C11" s="502" t="s">
        <v>4</v>
      </c>
      <c r="D11" s="503" t="s">
        <v>19</v>
      </c>
      <c r="E11" s="504">
        <v>16843</v>
      </c>
      <c r="F11" s="504">
        <v>19149</v>
      </c>
      <c r="G11" s="504"/>
      <c r="H11" s="505"/>
      <c r="I11" s="504">
        <v>3568</v>
      </c>
      <c r="J11" s="504">
        <v>4035</v>
      </c>
      <c r="K11" s="481">
        <v>1</v>
      </c>
      <c r="L11" s="506"/>
      <c r="M11" s="482"/>
      <c r="N11" s="483">
        <v>116.1</v>
      </c>
      <c r="O11" s="507"/>
      <c r="P11" s="485">
        <f t="shared" si="0"/>
        <v>116.1</v>
      </c>
      <c r="Q11" s="486">
        <f t="shared" si="5"/>
        <v>116.1</v>
      </c>
      <c r="R11" s="487">
        <v>0</v>
      </c>
      <c r="S11" s="507"/>
      <c r="T11" s="484"/>
      <c r="U11" s="486">
        <f t="shared" si="6"/>
        <v>0</v>
      </c>
      <c r="V11" s="488">
        <v>4.6500000000000004</v>
      </c>
      <c r="W11" s="507"/>
      <c r="X11" s="489">
        <f t="shared" si="1"/>
        <v>4.7</v>
      </c>
      <c r="Y11" s="486">
        <f t="shared" si="7"/>
        <v>4.7</v>
      </c>
      <c r="Z11" s="488">
        <v>3.95</v>
      </c>
      <c r="AA11" s="507"/>
      <c r="AB11" s="489">
        <f t="shared" si="2"/>
        <v>4</v>
      </c>
      <c r="AC11" s="486">
        <f t="shared" si="3"/>
        <v>4</v>
      </c>
      <c r="AD11" s="484">
        <f t="shared" ref="AD11:AD29" si="10">J11*7</f>
        <v>28245</v>
      </c>
      <c r="AE11" s="497"/>
      <c r="AF11" s="507">
        <v>0</v>
      </c>
      <c r="AG11" s="492">
        <f t="shared" si="8"/>
        <v>28245</v>
      </c>
      <c r="AH11" s="488">
        <v>0</v>
      </c>
      <c r="AI11" s="499">
        <v>0</v>
      </c>
      <c r="AJ11" s="499">
        <v>0</v>
      </c>
      <c r="AK11" s="494">
        <f t="shared" si="9"/>
        <v>0</v>
      </c>
      <c r="AM11" s="500"/>
      <c r="AN11" s="500"/>
      <c r="AO11" s="496">
        <f t="shared" si="4"/>
        <v>0</v>
      </c>
    </row>
    <row r="12" spans="1:41">
      <c r="A12" s="501">
        <v>2</v>
      </c>
      <c r="B12" s="497">
        <v>4</v>
      </c>
      <c r="C12" s="508" t="s">
        <v>5</v>
      </c>
      <c r="D12" s="503" t="s">
        <v>20</v>
      </c>
      <c r="E12" s="504">
        <v>7275</v>
      </c>
      <c r="F12" s="504">
        <v>8271</v>
      </c>
      <c r="G12" s="504"/>
      <c r="H12" s="505"/>
      <c r="I12" s="504">
        <v>1587</v>
      </c>
      <c r="J12" s="504">
        <v>1570</v>
      </c>
      <c r="K12" s="481">
        <v>1</v>
      </c>
      <c r="L12" s="506"/>
      <c r="M12" s="482"/>
      <c r="N12" s="483">
        <v>41.3</v>
      </c>
      <c r="O12" s="507"/>
      <c r="P12" s="485">
        <f t="shared" si="0"/>
        <v>41.3</v>
      </c>
      <c r="Q12" s="486">
        <f t="shared" si="5"/>
        <v>41.3</v>
      </c>
      <c r="R12" s="487">
        <v>0</v>
      </c>
      <c r="S12" s="507"/>
      <c r="T12" s="484"/>
      <c r="U12" s="486">
        <f t="shared" si="6"/>
        <v>0</v>
      </c>
      <c r="V12" s="488">
        <v>0.61</v>
      </c>
      <c r="W12" s="507"/>
      <c r="X12" s="489">
        <f t="shared" si="1"/>
        <v>0.6</v>
      </c>
      <c r="Y12" s="486">
        <f t="shared" si="7"/>
        <v>0.6</v>
      </c>
      <c r="Z12" s="488">
        <v>1.47</v>
      </c>
      <c r="AA12" s="507"/>
      <c r="AB12" s="489">
        <f t="shared" si="2"/>
        <v>1.5</v>
      </c>
      <c r="AC12" s="486">
        <f t="shared" si="3"/>
        <v>1.5</v>
      </c>
      <c r="AD12" s="484">
        <f t="shared" si="10"/>
        <v>10990</v>
      </c>
      <c r="AE12" s="497"/>
      <c r="AF12" s="498">
        <v>1804</v>
      </c>
      <c r="AG12" s="492">
        <f t="shared" si="8"/>
        <v>10990</v>
      </c>
      <c r="AH12" s="488">
        <v>0</v>
      </c>
      <c r="AI12" s="499">
        <v>0</v>
      </c>
      <c r="AJ12" s="499">
        <v>0</v>
      </c>
      <c r="AK12" s="494">
        <f t="shared" si="9"/>
        <v>0</v>
      </c>
      <c r="AL12" s="509"/>
      <c r="AM12" s="500"/>
      <c r="AN12" s="500"/>
      <c r="AO12" s="496">
        <f t="shared" si="4"/>
        <v>0</v>
      </c>
    </row>
    <row r="13" spans="1:41">
      <c r="A13" s="501">
        <v>2</v>
      </c>
      <c r="B13" s="497">
        <v>5</v>
      </c>
      <c r="C13" s="508" t="s">
        <v>5</v>
      </c>
      <c r="D13" s="503" t="s">
        <v>21</v>
      </c>
      <c r="E13" s="504">
        <v>1627</v>
      </c>
      <c r="F13" s="504">
        <v>1850</v>
      </c>
      <c r="G13" s="504"/>
      <c r="H13" s="505"/>
      <c r="I13" s="510">
        <v>391</v>
      </c>
      <c r="J13" s="510">
        <v>353</v>
      </c>
      <c r="K13" s="481">
        <v>1</v>
      </c>
      <c r="L13" s="506"/>
      <c r="M13" s="482"/>
      <c r="N13" s="483">
        <v>9.3000000000000007</v>
      </c>
      <c r="O13" s="489">
        <f t="shared" ref="O13:O14" si="11">N13</f>
        <v>9.3000000000000007</v>
      </c>
      <c r="P13" s="485"/>
      <c r="Q13" s="486">
        <f t="shared" si="5"/>
        <v>0</v>
      </c>
      <c r="R13" s="487">
        <v>0</v>
      </c>
      <c r="S13" s="489"/>
      <c r="T13" s="484"/>
      <c r="U13" s="486">
        <f t="shared" si="6"/>
        <v>0</v>
      </c>
      <c r="V13" s="488">
        <v>0.37</v>
      </c>
      <c r="W13" s="489">
        <f t="shared" ref="W13:W14" si="12">V13</f>
        <v>0.4</v>
      </c>
      <c r="X13" s="489"/>
      <c r="Y13" s="486">
        <f t="shared" si="7"/>
        <v>0</v>
      </c>
      <c r="Z13" s="488">
        <v>0.32</v>
      </c>
      <c r="AA13" s="489">
        <f t="shared" ref="AA13:AA14" si="13">Z13</f>
        <v>0.3</v>
      </c>
      <c r="AB13" s="489"/>
      <c r="AC13" s="486">
        <f t="shared" si="3"/>
        <v>0</v>
      </c>
      <c r="AD13" s="484">
        <f t="shared" si="10"/>
        <v>2471</v>
      </c>
      <c r="AE13" s="498">
        <v>483</v>
      </c>
      <c r="AG13" s="492">
        <f>AD13-AE13</f>
        <v>1988</v>
      </c>
      <c r="AH13" s="488">
        <v>0</v>
      </c>
      <c r="AI13" s="499">
        <v>0</v>
      </c>
      <c r="AJ13" s="499">
        <v>0</v>
      </c>
      <c r="AK13" s="494">
        <f t="shared" si="9"/>
        <v>0</v>
      </c>
      <c r="AL13" s="509"/>
      <c r="AM13" s="500"/>
      <c r="AN13" s="500"/>
      <c r="AO13" s="496">
        <f t="shared" si="4"/>
        <v>0</v>
      </c>
    </row>
    <row r="14" spans="1:41">
      <c r="A14" s="511">
        <v>1</v>
      </c>
      <c r="B14" s="497">
        <v>6</v>
      </c>
      <c r="C14" s="508" t="s">
        <v>188</v>
      </c>
      <c r="D14" s="503" t="s">
        <v>22</v>
      </c>
      <c r="E14" s="504">
        <v>5207</v>
      </c>
      <c r="F14" s="504">
        <v>5920</v>
      </c>
      <c r="G14" s="504"/>
      <c r="H14" s="505"/>
      <c r="I14" s="504">
        <v>1122</v>
      </c>
      <c r="J14" s="504">
        <v>1237</v>
      </c>
      <c r="K14" s="481">
        <v>1</v>
      </c>
      <c r="L14" s="506"/>
      <c r="M14" s="482"/>
      <c r="N14" s="483">
        <v>35.6</v>
      </c>
      <c r="O14" s="489">
        <f t="shared" si="11"/>
        <v>35.6</v>
      </c>
      <c r="P14" s="485"/>
      <c r="Q14" s="486">
        <f t="shared" si="5"/>
        <v>0</v>
      </c>
      <c r="R14" s="487">
        <v>3.03</v>
      </c>
      <c r="S14" s="489">
        <f t="shared" ref="S14" si="14">R14</f>
        <v>3</v>
      </c>
      <c r="T14" s="485"/>
      <c r="U14" s="486">
        <f t="shared" si="6"/>
        <v>0</v>
      </c>
      <c r="V14" s="488">
        <v>1.43</v>
      </c>
      <c r="W14" s="489">
        <f t="shared" si="12"/>
        <v>1.4</v>
      </c>
      <c r="X14" s="489"/>
      <c r="Y14" s="486">
        <f t="shared" si="7"/>
        <v>0</v>
      </c>
      <c r="Z14" s="488">
        <v>1.21</v>
      </c>
      <c r="AA14" s="489">
        <f t="shared" si="13"/>
        <v>1.2</v>
      </c>
      <c r="AB14" s="489"/>
      <c r="AC14" s="486">
        <f t="shared" si="3"/>
        <v>0</v>
      </c>
      <c r="AD14" s="484">
        <f t="shared" si="10"/>
        <v>8659</v>
      </c>
      <c r="AE14" s="507">
        <v>1404</v>
      </c>
      <c r="AG14" s="492">
        <f t="shared" si="8"/>
        <v>7255</v>
      </c>
      <c r="AH14" s="488">
        <v>0</v>
      </c>
      <c r="AI14" s="499">
        <v>0</v>
      </c>
      <c r="AJ14" s="499">
        <v>0</v>
      </c>
      <c r="AK14" s="494">
        <f t="shared" si="9"/>
        <v>0</v>
      </c>
      <c r="AL14" s="509">
        <f>6720+11200+2240+4480+450+750+150+300</f>
        <v>26290</v>
      </c>
      <c r="AM14" s="500"/>
      <c r="AN14" s="500">
        <f>AL14</f>
        <v>26290</v>
      </c>
      <c r="AO14" s="496">
        <f t="shared" si="4"/>
        <v>26290</v>
      </c>
    </row>
    <row r="15" spans="1:41">
      <c r="A15" s="511">
        <v>1</v>
      </c>
      <c r="B15" s="497">
        <v>7</v>
      </c>
      <c r="C15" s="508" t="s">
        <v>188</v>
      </c>
      <c r="D15" s="503" t="s">
        <v>23</v>
      </c>
      <c r="E15" s="504">
        <v>2300</v>
      </c>
      <c r="F15" s="504">
        <v>2615</v>
      </c>
      <c r="G15" s="504"/>
      <c r="H15" s="505"/>
      <c r="I15" s="504">
        <v>468</v>
      </c>
      <c r="J15" s="504">
        <v>454</v>
      </c>
      <c r="K15" s="481">
        <v>1</v>
      </c>
      <c r="L15" s="506"/>
      <c r="M15" s="482"/>
      <c r="N15" s="483">
        <v>13.1</v>
      </c>
      <c r="O15" s="489">
        <f>N15</f>
        <v>13.1</v>
      </c>
      <c r="P15" s="484"/>
      <c r="Q15" s="486">
        <f t="shared" si="5"/>
        <v>0</v>
      </c>
      <c r="R15" s="487">
        <v>1.1100000000000001</v>
      </c>
      <c r="S15" s="489">
        <f>R15</f>
        <v>1.1000000000000001</v>
      </c>
      <c r="T15" s="497"/>
      <c r="U15" s="486">
        <f t="shared" si="6"/>
        <v>0</v>
      </c>
      <c r="V15" s="488">
        <v>0.53</v>
      </c>
      <c r="W15" s="489">
        <f>V15</f>
        <v>0.5</v>
      </c>
      <c r="X15" s="497"/>
      <c r="Y15" s="486">
        <f t="shared" si="7"/>
        <v>0</v>
      </c>
      <c r="Z15" s="488">
        <v>0.45</v>
      </c>
      <c r="AA15" s="489">
        <f>Z15</f>
        <v>0.5</v>
      </c>
      <c r="AB15" s="497"/>
      <c r="AC15" s="486">
        <f t="shared" si="3"/>
        <v>-0.1</v>
      </c>
      <c r="AD15" s="484">
        <f t="shared" si="10"/>
        <v>3178</v>
      </c>
      <c r="AE15" s="498">
        <v>585</v>
      </c>
      <c r="AF15" s="507"/>
      <c r="AG15" s="492">
        <f t="shared" si="8"/>
        <v>2593</v>
      </c>
      <c r="AH15" s="488">
        <v>2.5099999999999998</v>
      </c>
      <c r="AI15" s="499">
        <v>0</v>
      </c>
      <c r="AJ15" s="512">
        <f>AH15</f>
        <v>2.5099999999999998</v>
      </c>
      <c r="AK15" s="494">
        <f t="shared" si="9"/>
        <v>2.5099999999999998</v>
      </c>
      <c r="AL15" s="509">
        <f>1830+3050+610+1220</f>
        <v>6710</v>
      </c>
      <c r="AM15" s="500"/>
      <c r="AN15" s="500">
        <f>AL15</f>
        <v>6710</v>
      </c>
      <c r="AO15" s="496">
        <f t="shared" si="4"/>
        <v>6710</v>
      </c>
    </row>
    <row r="16" spans="1:41">
      <c r="A16" s="513">
        <v>2</v>
      </c>
      <c r="B16" s="514">
        <v>8</v>
      </c>
      <c r="C16" s="515" t="s">
        <v>188</v>
      </c>
      <c r="D16" s="516" t="s">
        <v>24</v>
      </c>
      <c r="E16" s="517">
        <v>743</v>
      </c>
      <c r="F16" s="517">
        <v>845</v>
      </c>
      <c r="G16" s="517"/>
      <c r="H16" s="518"/>
      <c r="I16" s="517">
        <v>154</v>
      </c>
      <c r="J16" s="517">
        <v>99</v>
      </c>
      <c r="K16" s="481">
        <v>1</v>
      </c>
      <c r="L16" s="519"/>
      <c r="M16" s="520"/>
      <c r="N16" s="483">
        <v>2.9</v>
      </c>
      <c r="O16" s="489">
        <f t="shared" ref="O16:O25" si="15">N16</f>
        <v>2.9</v>
      </c>
      <c r="P16" s="521"/>
      <c r="Q16" s="486">
        <f t="shared" si="5"/>
        <v>0</v>
      </c>
      <c r="R16" s="487">
        <v>0.24</v>
      </c>
      <c r="S16" s="489">
        <f t="shared" ref="S16:S25" si="16">R16</f>
        <v>0.2</v>
      </c>
      <c r="T16" s="497"/>
      <c r="U16" s="486">
        <f t="shared" si="6"/>
        <v>0</v>
      </c>
      <c r="V16" s="488">
        <v>0.12</v>
      </c>
      <c r="W16" s="489">
        <f t="shared" ref="W16:W25" si="17">V16</f>
        <v>0.1</v>
      </c>
      <c r="X16" s="497"/>
      <c r="Y16" s="486">
        <f t="shared" si="7"/>
        <v>0</v>
      </c>
      <c r="Z16" s="488">
        <v>0.1</v>
      </c>
      <c r="AA16" s="489">
        <f t="shared" ref="AA16:AA25" si="18">Z16</f>
        <v>0.1</v>
      </c>
      <c r="AB16" s="497"/>
      <c r="AC16" s="486">
        <f t="shared" si="3"/>
        <v>0</v>
      </c>
      <c r="AD16" s="484">
        <f t="shared" si="10"/>
        <v>693</v>
      </c>
      <c r="AE16" s="498">
        <v>144</v>
      </c>
      <c r="AF16" s="522"/>
      <c r="AG16" s="492">
        <f t="shared" si="8"/>
        <v>549</v>
      </c>
      <c r="AH16" s="488">
        <v>0.55000000000000004</v>
      </c>
      <c r="AI16" s="499">
        <v>0</v>
      </c>
      <c r="AJ16" s="512">
        <f t="shared" ref="AJ16:AJ18" si="19">AH16</f>
        <v>0.55000000000000004</v>
      </c>
      <c r="AK16" s="494">
        <f t="shared" si="9"/>
        <v>0.55000000000000004</v>
      </c>
      <c r="AL16" s="509">
        <f>600+1000+200+400</f>
        <v>2200</v>
      </c>
      <c r="AM16" s="500">
        <f>AL16</f>
        <v>2200</v>
      </c>
      <c r="AN16" s="523"/>
      <c r="AO16" s="496">
        <f t="shared" si="4"/>
        <v>0</v>
      </c>
    </row>
    <row r="17" spans="1:41">
      <c r="A17" s="524">
        <v>1</v>
      </c>
      <c r="B17" s="514">
        <v>9</v>
      </c>
      <c r="C17" s="515" t="s">
        <v>188</v>
      </c>
      <c r="D17" s="516" t="s">
        <v>25</v>
      </c>
      <c r="E17" s="517">
        <v>128</v>
      </c>
      <c r="F17" s="517">
        <v>146</v>
      </c>
      <c r="G17" s="517"/>
      <c r="H17" s="518"/>
      <c r="I17" s="525">
        <v>23</v>
      </c>
      <c r="J17" s="525">
        <v>23</v>
      </c>
      <c r="K17" s="481">
        <v>1</v>
      </c>
      <c r="L17" s="519"/>
      <c r="M17" s="520"/>
      <c r="N17" s="483">
        <v>0.8</v>
      </c>
      <c r="O17" s="489">
        <f t="shared" si="15"/>
        <v>0.8</v>
      </c>
      <c r="P17" s="521"/>
      <c r="Q17" s="486">
        <f t="shared" si="5"/>
        <v>0</v>
      </c>
      <c r="R17" s="487">
        <v>7.0000000000000007E-2</v>
      </c>
      <c r="S17" s="489">
        <f t="shared" si="16"/>
        <v>0.1</v>
      </c>
      <c r="T17" s="497"/>
      <c r="U17" s="486">
        <f t="shared" si="6"/>
        <v>0</v>
      </c>
      <c r="V17" s="488">
        <v>0.04</v>
      </c>
      <c r="W17" s="489">
        <f t="shared" si="17"/>
        <v>0</v>
      </c>
      <c r="X17" s="497"/>
      <c r="Y17" s="486">
        <f t="shared" si="7"/>
        <v>0</v>
      </c>
      <c r="Z17" s="488">
        <v>0.03</v>
      </c>
      <c r="AA17" s="489">
        <f t="shared" si="18"/>
        <v>0</v>
      </c>
      <c r="AB17" s="497"/>
      <c r="AC17" s="486">
        <f t="shared" si="3"/>
        <v>0</v>
      </c>
      <c r="AD17" s="484">
        <f t="shared" si="10"/>
        <v>161</v>
      </c>
      <c r="AE17" s="498">
        <v>29</v>
      </c>
      <c r="AF17" s="522"/>
      <c r="AG17" s="492">
        <f t="shared" si="8"/>
        <v>132</v>
      </c>
      <c r="AH17" s="488">
        <v>0.16</v>
      </c>
      <c r="AI17" s="499">
        <v>0</v>
      </c>
      <c r="AJ17" s="512">
        <f t="shared" si="19"/>
        <v>0.16</v>
      </c>
      <c r="AK17" s="494">
        <f t="shared" si="9"/>
        <v>0.16</v>
      </c>
      <c r="AL17" s="509">
        <f>120+200+40+80</f>
        <v>440</v>
      </c>
      <c r="AM17" s="500">
        <f>AL17</f>
        <v>440</v>
      </c>
      <c r="AN17" s="523"/>
      <c r="AO17" s="496">
        <f t="shared" si="4"/>
        <v>0</v>
      </c>
    </row>
    <row r="18" spans="1:41">
      <c r="A18" s="524">
        <v>1</v>
      </c>
      <c r="B18" s="514">
        <v>11</v>
      </c>
      <c r="C18" s="515" t="s">
        <v>188</v>
      </c>
      <c r="D18" s="526" t="s">
        <v>26</v>
      </c>
      <c r="E18" s="517">
        <v>267</v>
      </c>
      <c r="F18" s="517">
        <v>304</v>
      </c>
      <c r="G18" s="517"/>
      <c r="H18" s="518"/>
      <c r="I18" s="525">
        <v>58</v>
      </c>
      <c r="J18" s="525">
        <v>55</v>
      </c>
      <c r="K18" s="481">
        <v>1</v>
      </c>
      <c r="L18" s="519"/>
      <c r="M18" s="520"/>
      <c r="N18" s="483">
        <v>0.6</v>
      </c>
      <c r="O18" s="489">
        <f t="shared" si="15"/>
        <v>0.6</v>
      </c>
      <c r="P18" s="521"/>
      <c r="Q18" s="486">
        <f t="shared" si="5"/>
        <v>0</v>
      </c>
      <c r="R18" s="487">
        <v>0.05</v>
      </c>
      <c r="S18" s="489">
        <f t="shared" si="16"/>
        <v>0.1</v>
      </c>
      <c r="T18" s="497"/>
      <c r="U18" s="486">
        <f t="shared" si="6"/>
        <v>-0.1</v>
      </c>
      <c r="V18" s="488">
        <v>0.1</v>
      </c>
      <c r="W18" s="489">
        <f t="shared" si="17"/>
        <v>0.1</v>
      </c>
      <c r="X18" s="497"/>
      <c r="Y18" s="486">
        <f t="shared" si="7"/>
        <v>0</v>
      </c>
      <c r="Z18" s="488">
        <v>0.08</v>
      </c>
      <c r="AA18" s="489">
        <f t="shared" si="18"/>
        <v>0.1</v>
      </c>
      <c r="AB18" s="497"/>
      <c r="AC18" s="486">
        <f t="shared" si="3"/>
        <v>0</v>
      </c>
      <c r="AD18" s="484">
        <f t="shared" si="10"/>
        <v>385</v>
      </c>
      <c r="AE18" s="498">
        <v>73</v>
      </c>
      <c r="AF18" s="522"/>
      <c r="AG18" s="492">
        <f t="shared" si="8"/>
        <v>312</v>
      </c>
      <c r="AH18" s="488">
        <v>0.46</v>
      </c>
      <c r="AI18" s="499">
        <v>0</v>
      </c>
      <c r="AJ18" s="512">
        <f t="shared" si="19"/>
        <v>0.46</v>
      </c>
      <c r="AK18" s="494">
        <f t="shared" si="9"/>
        <v>0.46</v>
      </c>
      <c r="AL18" s="509">
        <f>210+350+70+140</f>
        <v>770</v>
      </c>
      <c r="AM18" s="500">
        <f>AL18</f>
        <v>770</v>
      </c>
      <c r="AN18" s="523"/>
      <c r="AO18" s="496">
        <f t="shared" si="4"/>
        <v>0</v>
      </c>
    </row>
    <row r="19" spans="1:41">
      <c r="A19" s="513">
        <v>2</v>
      </c>
      <c r="B19" s="514">
        <v>12</v>
      </c>
      <c r="C19" s="515" t="s">
        <v>188</v>
      </c>
      <c r="D19" s="526" t="s">
        <v>33</v>
      </c>
      <c r="E19" s="517">
        <v>1255</v>
      </c>
      <c r="F19" s="517">
        <v>1427</v>
      </c>
      <c r="G19" s="517"/>
      <c r="H19" s="518"/>
      <c r="I19" s="525">
        <v>300</v>
      </c>
      <c r="J19" s="525">
        <v>299</v>
      </c>
      <c r="K19" s="481">
        <v>1</v>
      </c>
      <c r="L19" s="519"/>
      <c r="M19" s="520"/>
      <c r="N19" s="483">
        <v>8.6</v>
      </c>
      <c r="O19" s="489">
        <f t="shared" si="15"/>
        <v>8.6</v>
      </c>
      <c r="P19" s="521"/>
      <c r="Q19" s="486">
        <f t="shared" si="5"/>
        <v>0</v>
      </c>
      <c r="R19" s="487">
        <v>0.73</v>
      </c>
      <c r="S19" s="489">
        <f t="shared" si="16"/>
        <v>0.7</v>
      </c>
      <c r="T19" s="497"/>
      <c r="U19" s="486">
        <f t="shared" si="6"/>
        <v>0</v>
      </c>
      <c r="V19" s="488">
        <v>0.35</v>
      </c>
      <c r="W19" s="489">
        <f t="shared" si="17"/>
        <v>0.4</v>
      </c>
      <c r="X19" s="497"/>
      <c r="Y19" s="486">
        <f t="shared" si="7"/>
        <v>-0.1</v>
      </c>
      <c r="Z19" s="488">
        <v>0.3</v>
      </c>
      <c r="AA19" s="489">
        <f t="shared" si="18"/>
        <v>0.3</v>
      </c>
      <c r="AB19" s="497"/>
      <c r="AC19" s="486">
        <f t="shared" si="3"/>
        <v>0</v>
      </c>
      <c r="AD19" s="484">
        <f t="shared" si="10"/>
        <v>2093</v>
      </c>
      <c r="AE19" s="498">
        <v>375</v>
      </c>
      <c r="AF19" s="522"/>
      <c r="AG19" s="492">
        <f t="shared" si="8"/>
        <v>1718</v>
      </c>
      <c r="AH19" s="488">
        <v>0</v>
      </c>
      <c r="AI19" s="499">
        <v>0</v>
      </c>
      <c r="AJ19" s="527">
        <v>0</v>
      </c>
      <c r="AK19" s="494">
        <f t="shared" si="9"/>
        <v>0</v>
      </c>
      <c r="AL19" s="509">
        <f>1020+1700+340+680</f>
        <v>3740</v>
      </c>
      <c r="AM19" s="500"/>
      <c r="AN19" s="500">
        <f>AL19</f>
        <v>3740</v>
      </c>
      <c r="AO19" s="496">
        <f t="shared" si="4"/>
        <v>3740</v>
      </c>
    </row>
    <row r="20" spans="1:41">
      <c r="A20" s="513">
        <v>2</v>
      </c>
      <c r="B20" s="514">
        <v>13</v>
      </c>
      <c r="C20" s="515" t="s">
        <v>188</v>
      </c>
      <c r="D20" s="526" t="s">
        <v>29</v>
      </c>
      <c r="E20" s="517">
        <v>330</v>
      </c>
      <c r="F20" s="517">
        <v>375</v>
      </c>
      <c r="G20" s="517"/>
      <c r="H20" s="518"/>
      <c r="I20" s="525">
        <v>62</v>
      </c>
      <c r="J20" s="525">
        <v>86</v>
      </c>
      <c r="K20" s="481">
        <v>1</v>
      </c>
      <c r="L20" s="519"/>
      <c r="M20" s="520"/>
      <c r="N20" s="483">
        <v>2.8</v>
      </c>
      <c r="O20" s="489">
        <f t="shared" si="15"/>
        <v>2.8</v>
      </c>
      <c r="P20" s="521"/>
      <c r="Q20" s="486">
        <f t="shared" si="5"/>
        <v>0</v>
      </c>
      <c r="R20" s="487">
        <v>0.24</v>
      </c>
      <c r="S20" s="489">
        <f t="shared" si="16"/>
        <v>0.2</v>
      </c>
      <c r="T20" s="497"/>
      <c r="U20" s="486">
        <f t="shared" si="6"/>
        <v>0</v>
      </c>
      <c r="V20" s="488">
        <v>0.12</v>
      </c>
      <c r="W20" s="489">
        <f t="shared" si="17"/>
        <v>0.1</v>
      </c>
      <c r="X20" s="497"/>
      <c r="Y20" s="486">
        <f t="shared" si="7"/>
        <v>0</v>
      </c>
      <c r="Z20" s="488">
        <v>0.1</v>
      </c>
      <c r="AA20" s="489">
        <f t="shared" si="18"/>
        <v>0.1</v>
      </c>
      <c r="AB20" s="497"/>
      <c r="AC20" s="486">
        <f t="shared" si="3"/>
        <v>0</v>
      </c>
      <c r="AD20" s="484">
        <f t="shared" si="10"/>
        <v>602</v>
      </c>
      <c r="AE20" s="498">
        <v>77</v>
      </c>
      <c r="AF20" s="522"/>
      <c r="AG20" s="492">
        <f t="shared" si="8"/>
        <v>525</v>
      </c>
      <c r="AH20" s="488">
        <v>0</v>
      </c>
      <c r="AI20" s="499">
        <v>0</v>
      </c>
      <c r="AJ20" s="527">
        <v>0</v>
      </c>
      <c r="AK20" s="494">
        <f t="shared" si="9"/>
        <v>0</v>
      </c>
      <c r="AL20" s="509">
        <f>210+350+70+140</f>
        <v>770</v>
      </c>
      <c r="AM20" s="500"/>
      <c r="AN20" s="500">
        <f t="shared" ref="AN20:AN23" si="20">AL20</f>
        <v>770</v>
      </c>
      <c r="AO20" s="496">
        <f t="shared" si="4"/>
        <v>770</v>
      </c>
    </row>
    <row r="21" spans="1:41">
      <c r="A21" s="501">
        <v>2</v>
      </c>
      <c r="B21" s="497">
        <v>14</v>
      </c>
      <c r="C21" s="508" t="s">
        <v>188</v>
      </c>
      <c r="D21" s="526" t="s">
        <v>30</v>
      </c>
      <c r="E21" s="504">
        <v>602</v>
      </c>
      <c r="F21" s="504">
        <v>684</v>
      </c>
      <c r="G21" s="504"/>
      <c r="H21" s="505"/>
      <c r="I21" s="510">
        <v>115</v>
      </c>
      <c r="J21" s="510">
        <v>155</v>
      </c>
      <c r="K21" s="481">
        <v>1</v>
      </c>
      <c r="L21" s="506"/>
      <c r="M21" s="482"/>
      <c r="N21" s="485">
        <v>4.5</v>
      </c>
      <c r="O21" s="489">
        <f t="shared" si="15"/>
        <v>4.5</v>
      </c>
      <c r="P21" s="484"/>
      <c r="Q21" s="486">
        <f t="shared" si="5"/>
        <v>0</v>
      </c>
      <c r="R21" s="488">
        <v>0.39</v>
      </c>
      <c r="S21" s="489">
        <f t="shared" si="16"/>
        <v>0.4</v>
      </c>
      <c r="T21" s="497"/>
      <c r="U21" s="486">
        <f t="shared" si="6"/>
        <v>0</v>
      </c>
      <c r="V21" s="488">
        <v>0.18</v>
      </c>
      <c r="W21" s="489">
        <f t="shared" si="17"/>
        <v>0.2</v>
      </c>
      <c r="X21" s="497"/>
      <c r="Y21" s="486">
        <f t="shared" si="7"/>
        <v>0</v>
      </c>
      <c r="Z21" s="488">
        <v>0.15</v>
      </c>
      <c r="AA21" s="489">
        <f t="shared" si="18"/>
        <v>0.2</v>
      </c>
      <c r="AB21" s="497"/>
      <c r="AC21" s="486">
        <f t="shared" si="3"/>
        <v>-0.1</v>
      </c>
      <c r="AD21" s="484">
        <f t="shared" si="10"/>
        <v>1085</v>
      </c>
      <c r="AE21" s="498">
        <v>144</v>
      </c>
      <c r="AF21" s="507"/>
      <c r="AG21" s="492">
        <f t="shared" si="8"/>
        <v>941</v>
      </c>
      <c r="AH21" s="488">
        <v>0</v>
      </c>
      <c r="AI21" s="499">
        <v>0</v>
      </c>
      <c r="AJ21" s="527">
        <v>0</v>
      </c>
      <c r="AK21" s="494">
        <f t="shared" si="9"/>
        <v>0</v>
      </c>
      <c r="AL21" s="509">
        <f>390+650+130+260</f>
        <v>1430</v>
      </c>
      <c r="AM21" s="500"/>
      <c r="AN21" s="500">
        <f t="shared" si="20"/>
        <v>1430</v>
      </c>
      <c r="AO21" s="496">
        <f t="shared" si="4"/>
        <v>1430</v>
      </c>
    </row>
    <row r="22" spans="1:41">
      <c r="A22" s="501">
        <v>2</v>
      </c>
      <c r="B22" s="497">
        <v>15</v>
      </c>
      <c r="C22" s="508" t="s">
        <v>188</v>
      </c>
      <c r="D22" s="526" t="s">
        <v>31</v>
      </c>
      <c r="E22" s="504">
        <v>237</v>
      </c>
      <c r="F22" s="504">
        <v>269</v>
      </c>
      <c r="G22" s="504"/>
      <c r="H22" s="505"/>
      <c r="I22" s="510">
        <v>48</v>
      </c>
      <c r="J22" s="510">
        <v>48</v>
      </c>
      <c r="K22" s="481">
        <v>1</v>
      </c>
      <c r="L22" s="506"/>
      <c r="M22" s="482"/>
      <c r="N22" s="485">
        <v>1.4</v>
      </c>
      <c r="O22" s="489">
        <f t="shared" si="15"/>
        <v>1.4</v>
      </c>
      <c r="P22" s="484"/>
      <c r="Q22" s="486">
        <f t="shared" si="5"/>
        <v>0</v>
      </c>
      <c r="R22" s="488">
        <v>0.12</v>
      </c>
      <c r="S22" s="489">
        <f t="shared" si="16"/>
        <v>0.1</v>
      </c>
      <c r="T22" s="497"/>
      <c r="U22" s="486">
        <f t="shared" si="6"/>
        <v>0</v>
      </c>
      <c r="V22" s="488">
        <v>0.06</v>
      </c>
      <c r="W22" s="489">
        <f t="shared" si="17"/>
        <v>0.1</v>
      </c>
      <c r="X22" s="497"/>
      <c r="Y22" s="486">
        <f t="shared" si="7"/>
        <v>0</v>
      </c>
      <c r="Z22" s="488">
        <v>0.05</v>
      </c>
      <c r="AA22" s="489">
        <f t="shared" si="18"/>
        <v>0.1</v>
      </c>
      <c r="AB22" s="497"/>
      <c r="AC22" s="486">
        <f t="shared" si="3"/>
        <v>-0.1</v>
      </c>
      <c r="AD22" s="484">
        <f t="shared" si="10"/>
        <v>336</v>
      </c>
      <c r="AE22" s="498">
        <v>61</v>
      </c>
      <c r="AF22" s="507"/>
      <c r="AG22" s="492">
        <f t="shared" si="8"/>
        <v>275</v>
      </c>
      <c r="AH22" s="488">
        <v>0</v>
      </c>
      <c r="AI22" s="499">
        <v>0</v>
      </c>
      <c r="AJ22" s="527">
        <v>0</v>
      </c>
      <c r="AK22" s="494">
        <f t="shared" si="9"/>
        <v>0</v>
      </c>
      <c r="AL22" s="509">
        <f>150+250+150</f>
        <v>550</v>
      </c>
      <c r="AM22" s="500"/>
      <c r="AN22" s="500">
        <f t="shared" si="20"/>
        <v>550</v>
      </c>
      <c r="AO22" s="496">
        <f t="shared" si="4"/>
        <v>550</v>
      </c>
    </row>
    <row r="23" spans="1:41">
      <c r="A23" s="501">
        <v>2</v>
      </c>
      <c r="B23" s="497">
        <v>16</v>
      </c>
      <c r="C23" s="508" t="s">
        <v>188</v>
      </c>
      <c r="D23" s="526" t="s">
        <v>32</v>
      </c>
      <c r="E23" s="504">
        <v>387</v>
      </c>
      <c r="F23" s="504">
        <v>440</v>
      </c>
      <c r="G23" s="504"/>
      <c r="H23" s="505"/>
      <c r="I23" s="510">
        <v>91</v>
      </c>
      <c r="J23" s="510">
        <v>83</v>
      </c>
      <c r="K23" s="481">
        <v>1</v>
      </c>
      <c r="L23" s="506"/>
      <c r="M23" s="482"/>
      <c r="N23" s="485">
        <v>2.4</v>
      </c>
      <c r="O23" s="489">
        <f t="shared" si="15"/>
        <v>2.4</v>
      </c>
      <c r="P23" s="484"/>
      <c r="Q23" s="486">
        <f t="shared" si="5"/>
        <v>0</v>
      </c>
      <c r="R23" s="488">
        <v>0.2</v>
      </c>
      <c r="S23" s="489">
        <f t="shared" si="16"/>
        <v>0.2</v>
      </c>
      <c r="T23" s="497"/>
      <c r="U23" s="486">
        <f t="shared" si="6"/>
        <v>0</v>
      </c>
      <c r="V23" s="488">
        <v>0.1</v>
      </c>
      <c r="W23" s="489">
        <f t="shared" si="17"/>
        <v>0.1</v>
      </c>
      <c r="X23" s="497"/>
      <c r="Y23" s="486">
        <f t="shared" si="7"/>
        <v>0</v>
      </c>
      <c r="Z23" s="488">
        <v>0.08</v>
      </c>
      <c r="AA23" s="489">
        <f t="shared" si="18"/>
        <v>0.1</v>
      </c>
      <c r="AB23" s="497"/>
      <c r="AC23" s="486">
        <f t="shared" si="3"/>
        <v>0</v>
      </c>
      <c r="AD23" s="484">
        <f t="shared" si="10"/>
        <v>581</v>
      </c>
      <c r="AE23" s="498">
        <v>112</v>
      </c>
      <c r="AF23" s="507"/>
      <c r="AG23" s="492">
        <f t="shared" si="8"/>
        <v>469</v>
      </c>
      <c r="AH23" s="488">
        <v>0</v>
      </c>
      <c r="AI23" s="499">
        <v>0</v>
      </c>
      <c r="AJ23" s="527">
        <v>0</v>
      </c>
      <c r="AK23" s="494">
        <f t="shared" si="9"/>
        <v>0</v>
      </c>
      <c r="AL23" s="509">
        <f>360+600+120+240</f>
        <v>1320</v>
      </c>
      <c r="AM23" s="500"/>
      <c r="AN23" s="500">
        <f t="shared" si="20"/>
        <v>1320</v>
      </c>
      <c r="AO23" s="496">
        <f t="shared" si="4"/>
        <v>1320</v>
      </c>
    </row>
    <row r="24" spans="1:41">
      <c r="A24" s="511">
        <v>1</v>
      </c>
      <c r="B24" s="497">
        <v>17</v>
      </c>
      <c r="C24" s="508" t="s">
        <v>188</v>
      </c>
      <c r="D24" s="503" t="s">
        <v>238</v>
      </c>
      <c r="E24" s="504"/>
      <c r="F24" s="504"/>
      <c r="G24" s="504"/>
      <c r="H24" s="505"/>
      <c r="I24" s="504"/>
      <c r="J24" s="504">
        <v>31</v>
      </c>
      <c r="K24" s="481">
        <v>1</v>
      </c>
      <c r="L24" s="506"/>
      <c r="M24" s="482"/>
      <c r="N24" s="485">
        <v>0.8</v>
      </c>
      <c r="O24" s="489">
        <f t="shared" si="15"/>
        <v>0.8</v>
      </c>
      <c r="P24" s="484"/>
      <c r="Q24" s="486">
        <f t="shared" si="5"/>
        <v>0</v>
      </c>
      <c r="R24" s="488">
        <v>0.06</v>
      </c>
      <c r="S24" s="489">
        <f t="shared" si="16"/>
        <v>0.1</v>
      </c>
      <c r="T24" s="497"/>
      <c r="U24" s="486">
        <f t="shared" si="6"/>
        <v>0</v>
      </c>
      <c r="V24" s="488">
        <v>0.03</v>
      </c>
      <c r="W24" s="489">
        <f t="shared" si="17"/>
        <v>0</v>
      </c>
      <c r="X24" s="497"/>
      <c r="Y24" s="486">
        <f t="shared" si="7"/>
        <v>0</v>
      </c>
      <c r="Z24" s="488">
        <v>0.03</v>
      </c>
      <c r="AA24" s="489">
        <f t="shared" si="18"/>
        <v>0</v>
      </c>
      <c r="AB24" s="497"/>
      <c r="AC24" s="486">
        <f t="shared" si="3"/>
        <v>0</v>
      </c>
      <c r="AD24" s="484">
        <f t="shared" si="10"/>
        <v>217</v>
      </c>
      <c r="AE24" s="507">
        <v>37</v>
      </c>
      <c r="AF24" s="507"/>
      <c r="AG24" s="492">
        <f t="shared" si="8"/>
        <v>180</v>
      </c>
      <c r="AH24" s="488">
        <f>0.116+0.147</f>
        <v>0.26</v>
      </c>
      <c r="AI24" s="499">
        <v>0</v>
      </c>
      <c r="AJ24" s="512">
        <f>AH24</f>
        <v>0.26</v>
      </c>
      <c r="AK24" s="494">
        <f t="shared" si="9"/>
        <v>0.26</v>
      </c>
      <c r="AL24" s="509">
        <f>210+350+70+100</f>
        <v>730</v>
      </c>
      <c r="AM24" s="500">
        <f>AL24</f>
        <v>730</v>
      </c>
      <c r="AN24" s="523"/>
      <c r="AO24" s="496">
        <f t="shared" si="4"/>
        <v>0</v>
      </c>
    </row>
    <row r="25" spans="1:41">
      <c r="A25" s="511">
        <v>1</v>
      </c>
      <c r="B25" s="497">
        <v>18</v>
      </c>
      <c r="C25" s="508" t="s">
        <v>7</v>
      </c>
      <c r="D25" s="503" t="s">
        <v>201</v>
      </c>
      <c r="E25" s="504">
        <v>1959</v>
      </c>
      <c r="F25" s="504">
        <v>2227</v>
      </c>
      <c r="G25" s="504"/>
      <c r="H25" s="505"/>
      <c r="I25" s="510">
        <v>323</v>
      </c>
      <c r="J25" s="510">
        <v>405</v>
      </c>
      <c r="K25" s="481">
        <v>1</v>
      </c>
      <c r="L25" s="506"/>
      <c r="M25" s="482"/>
      <c r="N25" s="485">
        <v>12.3</v>
      </c>
      <c r="O25" s="489">
        <f t="shared" si="15"/>
        <v>12.3</v>
      </c>
      <c r="P25" s="485"/>
      <c r="Q25" s="486">
        <f t="shared" si="5"/>
        <v>0</v>
      </c>
      <c r="R25" s="488">
        <v>1.0900000000000001</v>
      </c>
      <c r="S25" s="489">
        <f t="shared" si="16"/>
        <v>1.1000000000000001</v>
      </c>
      <c r="T25" s="485"/>
      <c r="U25" s="486">
        <f t="shared" si="6"/>
        <v>0</v>
      </c>
      <c r="V25" s="488">
        <v>0.52</v>
      </c>
      <c r="W25" s="489">
        <f t="shared" si="17"/>
        <v>0.5</v>
      </c>
      <c r="X25" s="489"/>
      <c r="Y25" s="486">
        <f t="shared" si="7"/>
        <v>0</v>
      </c>
      <c r="Z25" s="488">
        <v>0.44</v>
      </c>
      <c r="AA25" s="489">
        <f t="shared" si="18"/>
        <v>0.4</v>
      </c>
      <c r="AB25" s="489"/>
      <c r="AC25" s="486">
        <f t="shared" si="3"/>
        <v>0</v>
      </c>
      <c r="AD25" s="484">
        <f t="shared" si="10"/>
        <v>2835</v>
      </c>
      <c r="AE25" s="507">
        <v>37</v>
      </c>
      <c r="AF25" s="507"/>
      <c r="AG25" s="492">
        <f t="shared" si="8"/>
        <v>2798</v>
      </c>
      <c r="AH25" s="488">
        <v>2.46</v>
      </c>
      <c r="AI25" s="499">
        <v>0</v>
      </c>
      <c r="AJ25" s="512">
        <f t="shared" ref="AJ25:AJ27" si="21">AH25</f>
        <v>2.46</v>
      </c>
      <c r="AK25" s="494">
        <f t="shared" si="9"/>
        <v>2.46</v>
      </c>
      <c r="AL25" s="509"/>
      <c r="AM25" s="500"/>
      <c r="AN25" s="523"/>
      <c r="AO25" s="496">
        <f t="shared" si="4"/>
        <v>0</v>
      </c>
    </row>
    <row r="26" spans="1:41">
      <c r="A26" s="511">
        <v>1</v>
      </c>
      <c r="B26" s="497">
        <v>19</v>
      </c>
      <c r="C26" s="508" t="s">
        <v>7</v>
      </c>
      <c r="D26" s="503" t="s">
        <v>37</v>
      </c>
      <c r="E26" s="504">
        <v>28799</v>
      </c>
      <c r="F26" s="504">
        <v>32742</v>
      </c>
      <c r="G26" s="504"/>
      <c r="H26" s="504"/>
      <c r="I26" s="510">
        <v>5153</v>
      </c>
      <c r="J26" s="510">
        <v>5535</v>
      </c>
      <c r="K26" s="481">
        <v>1</v>
      </c>
      <c r="L26" s="506"/>
      <c r="M26" s="482"/>
      <c r="N26" s="485">
        <v>175.1</v>
      </c>
      <c r="O26" s="507"/>
      <c r="P26" s="485">
        <f t="shared" ref="P26:P29" si="22">N26</f>
        <v>175.1</v>
      </c>
      <c r="Q26" s="486">
        <f t="shared" si="5"/>
        <v>175.1</v>
      </c>
      <c r="R26" s="488">
        <v>14.88</v>
      </c>
      <c r="S26" s="507"/>
      <c r="T26" s="485">
        <f t="shared" ref="T26:T29" si="23">R26</f>
        <v>14.9</v>
      </c>
      <c r="U26" s="486">
        <f t="shared" si="6"/>
        <v>14.9</v>
      </c>
      <c r="V26" s="488">
        <v>7.01</v>
      </c>
      <c r="W26" s="507"/>
      <c r="X26" s="489">
        <f t="shared" ref="X26:X29" si="24">V26</f>
        <v>7</v>
      </c>
      <c r="Y26" s="486">
        <f t="shared" si="7"/>
        <v>7</v>
      </c>
      <c r="Z26" s="488">
        <v>5.95</v>
      </c>
      <c r="AA26" s="507"/>
      <c r="AB26" s="489">
        <f t="shared" ref="AB26:AB31" si="25">Z26</f>
        <v>6</v>
      </c>
      <c r="AC26" s="486">
        <f t="shared" si="3"/>
        <v>6</v>
      </c>
      <c r="AD26" s="484">
        <f t="shared" si="10"/>
        <v>38745</v>
      </c>
      <c r="AE26" s="497"/>
      <c r="AF26" s="507">
        <v>6444</v>
      </c>
      <c r="AG26" s="492">
        <f t="shared" si="8"/>
        <v>38745</v>
      </c>
      <c r="AH26" s="488">
        <v>33.57</v>
      </c>
      <c r="AI26" s="499">
        <v>0</v>
      </c>
      <c r="AJ26" s="512">
        <f t="shared" si="21"/>
        <v>33.57</v>
      </c>
      <c r="AK26" s="494">
        <f t="shared" si="9"/>
        <v>33.57</v>
      </c>
      <c r="AL26" s="509">
        <f>12000+20000+4000+8000</f>
        <v>44000</v>
      </c>
      <c r="AM26" s="500"/>
      <c r="AN26" s="500">
        <f t="shared" ref="AN26" si="26">AL26</f>
        <v>44000</v>
      </c>
      <c r="AO26" s="496">
        <f t="shared" si="4"/>
        <v>44000</v>
      </c>
    </row>
    <row r="27" spans="1:41">
      <c r="A27" s="511">
        <v>1</v>
      </c>
      <c r="B27" s="497">
        <v>20</v>
      </c>
      <c r="C27" s="508" t="s">
        <v>7</v>
      </c>
      <c r="D27" s="503" t="s">
        <v>39</v>
      </c>
      <c r="E27" s="504">
        <v>341</v>
      </c>
      <c r="F27" s="504">
        <v>388</v>
      </c>
      <c r="G27" s="504"/>
      <c r="H27" s="504"/>
      <c r="I27" s="510">
        <v>84</v>
      </c>
      <c r="J27" s="510">
        <v>54</v>
      </c>
      <c r="K27" s="481">
        <v>1</v>
      </c>
      <c r="L27" s="506"/>
      <c r="M27" s="482"/>
      <c r="N27" s="485">
        <v>2.9</v>
      </c>
      <c r="O27" s="507"/>
      <c r="P27" s="485">
        <f t="shared" si="22"/>
        <v>2.9</v>
      </c>
      <c r="Q27" s="486">
        <f t="shared" si="5"/>
        <v>2.9</v>
      </c>
      <c r="R27" s="488">
        <v>0.24</v>
      </c>
      <c r="S27" s="507"/>
      <c r="T27" s="485">
        <f t="shared" si="23"/>
        <v>0.2</v>
      </c>
      <c r="U27" s="486">
        <f t="shared" si="6"/>
        <v>0.2</v>
      </c>
      <c r="V27" s="488">
        <v>0.12</v>
      </c>
      <c r="W27" s="507"/>
      <c r="X27" s="489">
        <f t="shared" si="24"/>
        <v>0.1</v>
      </c>
      <c r="Y27" s="486">
        <f t="shared" si="7"/>
        <v>0.1</v>
      </c>
      <c r="Z27" s="488">
        <v>0.1</v>
      </c>
      <c r="AA27" s="507"/>
      <c r="AB27" s="489">
        <f t="shared" si="25"/>
        <v>0.1</v>
      </c>
      <c r="AC27" s="486">
        <f t="shared" si="3"/>
        <v>0.1</v>
      </c>
      <c r="AD27" s="484">
        <f t="shared" si="10"/>
        <v>378</v>
      </c>
      <c r="AE27" s="497"/>
      <c r="AF27" s="498">
        <v>95</v>
      </c>
      <c r="AG27" s="492">
        <f t="shared" si="8"/>
        <v>378</v>
      </c>
      <c r="AH27" s="488">
        <v>0.55000000000000004</v>
      </c>
      <c r="AI27" s="499">
        <v>0</v>
      </c>
      <c r="AJ27" s="512">
        <f t="shared" si="21"/>
        <v>0.55000000000000004</v>
      </c>
      <c r="AK27" s="494">
        <f t="shared" si="9"/>
        <v>0.55000000000000004</v>
      </c>
      <c r="AL27" s="509"/>
      <c r="AM27" s="500"/>
      <c r="AN27" s="523"/>
      <c r="AO27" s="496">
        <f t="shared" si="4"/>
        <v>0</v>
      </c>
    </row>
    <row r="28" spans="1:41">
      <c r="A28" s="501">
        <v>2</v>
      </c>
      <c r="B28" s="497">
        <v>21</v>
      </c>
      <c r="C28" s="508" t="s">
        <v>7</v>
      </c>
      <c r="D28" s="503" t="s">
        <v>41</v>
      </c>
      <c r="E28" s="504">
        <v>915</v>
      </c>
      <c r="F28" s="504">
        <v>1040</v>
      </c>
      <c r="G28" s="504"/>
      <c r="H28" s="504"/>
      <c r="I28" s="510">
        <v>186</v>
      </c>
      <c r="J28" s="510">
        <v>176</v>
      </c>
      <c r="K28" s="481">
        <v>1</v>
      </c>
      <c r="L28" s="506"/>
      <c r="M28" s="482"/>
      <c r="N28" s="485">
        <v>5.6</v>
      </c>
      <c r="O28" s="489">
        <f t="shared" ref="O28" si="27">N28</f>
        <v>5.6</v>
      </c>
      <c r="P28" s="485"/>
      <c r="Q28" s="486">
        <f t="shared" si="5"/>
        <v>0</v>
      </c>
      <c r="R28" s="488">
        <v>0.48</v>
      </c>
      <c r="S28" s="489">
        <f t="shared" ref="S28" si="28">R28</f>
        <v>0.5</v>
      </c>
      <c r="T28" s="485"/>
      <c r="U28" s="486">
        <f t="shared" si="6"/>
        <v>0</v>
      </c>
      <c r="V28" s="488">
        <v>0.23</v>
      </c>
      <c r="W28" s="489">
        <f t="shared" ref="W28" si="29">V28</f>
        <v>0.2</v>
      </c>
      <c r="X28" s="489"/>
      <c r="Y28" s="486">
        <f t="shared" si="7"/>
        <v>0</v>
      </c>
      <c r="Z28" s="488">
        <v>0.19</v>
      </c>
      <c r="AA28" s="489">
        <f t="shared" ref="AA28" si="30">Z28</f>
        <v>0.2</v>
      </c>
      <c r="AB28" s="489"/>
      <c r="AC28" s="486">
        <f t="shared" si="3"/>
        <v>0</v>
      </c>
      <c r="AD28" s="484">
        <f t="shared" si="10"/>
        <v>1232</v>
      </c>
      <c r="AE28" s="497"/>
      <c r="AF28" s="498">
        <v>210</v>
      </c>
      <c r="AG28" s="492">
        <f t="shared" si="8"/>
        <v>1232</v>
      </c>
      <c r="AH28" s="488">
        <v>0</v>
      </c>
      <c r="AI28" s="499">
        <v>0</v>
      </c>
      <c r="AJ28" s="499">
        <v>0</v>
      </c>
      <c r="AK28" s="494">
        <f t="shared" si="9"/>
        <v>0</v>
      </c>
      <c r="AL28" s="509"/>
      <c r="AM28" s="500"/>
      <c r="AN28" s="500"/>
      <c r="AO28" s="496">
        <f t="shared" si="4"/>
        <v>0</v>
      </c>
    </row>
    <row r="29" spans="1:41">
      <c r="A29" s="501">
        <v>2</v>
      </c>
      <c r="B29" s="497">
        <v>22</v>
      </c>
      <c r="C29" s="508" t="s">
        <v>7</v>
      </c>
      <c r="D29" s="503" t="s">
        <v>40</v>
      </c>
      <c r="E29" s="504">
        <v>526</v>
      </c>
      <c r="F29" s="504">
        <v>598</v>
      </c>
      <c r="G29" s="504"/>
      <c r="H29" s="504"/>
      <c r="I29" s="510">
        <v>107</v>
      </c>
      <c r="J29" s="510">
        <v>112</v>
      </c>
      <c r="K29" s="481">
        <v>1</v>
      </c>
      <c r="L29" s="506"/>
      <c r="M29" s="482"/>
      <c r="N29" s="485">
        <v>3.6</v>
      </c>
      <c r="O29" s="507"/>
      <c r="P29" s="485">
        <f t="shared" si="22"/>
        <v>3.6</v>
      </c>
      <c r="Q29" s="486">
        <f t="shared" si="5"/>
        <v>3.6</v>
      </c>
      <c r="R29" s="488">
        <v>0.31</v>
      </c>
      <c r="S29" s="507"/>
      <c r="T29" s="485">
        <f t="shared" si="23"/>
        <v>0.3</v>
      </c>
      <c r="U29" s="486">
        <f t="shared" si="6"/>
        <v>0.3</v>
      </c>
      <c r="V29" s="488">
        <v>0.14000000000000001</v>
      </c>
      <c r="W29" s="507"/>
      <c r="X29" s="489">
        <f t="shared" si="24"/>
        <v>0.1</v>
      </c>
      <c r="Y29" s="486">
        <f t="shared" si="7"/>
        <v>0.1</v>
      </c>
      <c r="Z29" s="488">
        <v>0.12</v>
      </c>
      <c r="AA29" s="507"/>
      <c r="AB29" s="489">
        <f t="shared" si="25"/>
        <v>0.1</v>
      </c>
      <c r="AC29" s="486">
        <f t="shared" si="3"/>
        <v>0.1</v>
      </c>
      <c r="AD29" s="484">
        <f t="shared" si="10"/>
        <v>784</v>
      </c>
      <c r="AE29" s="497"/>
      <c r="AF29" s="498">
        <v>121</v>
      </c>
      <c r="AG29" s="492">
        <f t="shared" si="8"/>
        <v>784</v>
      </c>
      <c r="AH29" s="488">
        <v>0</v>
      </c>
      <c r="AI29" s="499">
        <v>0</v>
      </c>
      <c r="AJ29" s="499">
        <v>0</v>
      </c>
      <c r="AK29" s="494">
        <f t="shared" si="9"/>
        <v>0</v>
      </c>
      <c r="AL29" s="509"/>
      <c r="AM29" s="500"/>
      <c r="AN29" s="500"/>
      <c r="AO29" s="496">
        <f t="shared" si="4"/>
        <v>0</v>
      </c>
    </row>
    <row r="30" spans="1:41">
      <c r="A30" s="528"/>
      <c r="B30" s="529"/>
      <c r="C30" s="530" t="s">
        <v>239</v>
      </c>
      <c r="D30" s="529"/>
      <c r="E30" s="531"/>
      <c r="F30" s="531"/>
      <c r="G30" s="531"/>
      <c r="H30" s="531"/>
      <c r="I30" s="531"/>
      <c r="J30" s="532">
        <f>SUM(J10:J29)</f>
        <v>15634</v>
      </c>
      <c r="K30" s="533"/>
      <c r="L30" s="533"/>
      <c r="M30" s="534"/>
      <c r="N30" s="535"/>
      <c r="O30" s="535"/>
      <c r="P30" s="535"/>
      <c r="Q30" s="535"/>
      <c r="R30" s="536"/>
      <c r="S30" s="535"/>
      <c r="T30" s="535"/>
      <c r="U30" s="535"/>
      <c r="V30" s="535"/>
      <c r="W30" s="535"/>
      <c r="X30" s="535"/>
      <c r="Y30" s="535"/>
      <c r="Z30" s="535"/>
      <c r="AA30" s="537"/>
      <c r="AB30" s="535"/>
      <c r="AC30" s="535"/>
      <c r="AD30" s="535"/>
      <c r="AE30" s="537"/>
      <c r="AF30" s="535"/>
      <c r="AG30" s="535"/>
      <c r="AH30" s="535"/>
      <c r="AI30" s="537"/>
      <c r="AJ30" s="535"/>
      <c r="AK30" s="535"/>
      <c r="AL30" s="535"/>
      <c r="AM30" s="537"/>
      <c r="AN30" s="535"/>
      <c r="AO30" s="535"/>
    </row>
    <row r="31" spans="1:41">
      <c r="A31" s="538">
        <v>1</v>
      </c>
      <c r="B31" s="497">
        <v>23</v>
      </c>
      <c r="C31" s="508" t="s">
        <v>197</v>
      </c>
      <c r="D31" s="503" t="s">
        <v>199</v>
      </c>
      <c r="E31" s="504">
        <v>21047</v>
      </c>
      <c r="F31" s="504">
        <v>23928</v>
      </c>
      <c r="G31" s="504"/>
      <c r="H31" s="505"/>
      <c r="I31" s="510">
        <v>4132</v>
      </c>
      <c r="J31" s="510">
        <v>5631</v>
      </c>
      <c r="K31" s="481">
        <v>1</v>
      </c>
      <c r="L31" s="539"/>
      <c r="M31" s="482"/>
      <c r="N31" s="485">
        <v>39.4</v>
      </c>
      <c r="O31" s="507"/>
      <c r="P31" s="507"/>
      <c r="Q31" s="486">
        <f t="shared" ref="Q31" si="31">N31-O31</f>
        <v>39.4</v>
      </c>
      <c r="R31" s="488">
        <v>3.36</v>
      </c>
      <c r="S31" s="507"/>
      <c r="T31" s="489">
        <f>R31</f>
        <v>3.4</v>
      </c>
      <c r="U31" s="486">
        <f t="shared" ref="U31" si="32">R31-S31</f>
        <v>3.4</v>
      </c>
      <c r="V31" s="485">
        <v>1.6</v>
      </c>
      <c r="W31" s="507"/>
      <c r="X31" s="489">
        <f>V31</f>
        <v>1.6</v>
      </c>
      <c r="Y31" s="486">
        <f t="shared" si="7"/>
        <v>1.6</v>
      </c>
      <c r="Z31" s="488">
        <v>1.34</v>
      </c>
      <c r="AA31" s="540"/>
      <c r="AB31" s="489">
        <f t="shared" si="25"/>
        <v>1.3</v>
      </c>
      <c r="AC31" s="486">
        <f>Z31-AA31</f>
        <v>1.3</v>
      </c>
      <c r="AD31" s="484">
        <v>0</v>
      </c>
      <c r="AE31" s="540"/>
      <c r="AF31" s="507"/>
      <c r="AG31" s="492"/>
      <c r="AH31" s="484">
        <v>0</v>
      </c>
      <c r="AI31" s="540"/>
      <c r="AJ31" s="507"/>
      <c r="AK31" s="492"/>
      <c r="AL31" s="484">
        <v>0</v>
      </c>
      <c r="AM31" s="540"/>
      <c r="AN31" s="507"/>
      <c r="AO31" s="492"/>
    </row>
    <row r="32" spans="1:41">
      <c r="A32" s="541">
        <v>3</v>
      </c>
      <c r="B32" s="497">
        <v>24</v>
      </c>
      <c r="C32" s="508" t="s">
        <v>197</v>
      </c>
      <c r="D32" s="526" t="s">
        <v>35</v>
      </c>
      <c r="E32" s="504">
        <v>43275</v>
      </c>
      <c r="F32" s="504">
        <v>49199</v>
      </c>
      <c r="G32" s="504"/>
      <c r="H32" s="505"/>
      <c r="I32" s="510">
        <v>9054</v>
      </c>
      <c r="J32" s="510">
        <v>11822</v>
      </c>
      <c r="K32" s="481">
        <v>1</v>
      </c>
      <c r="L32" s="539"/>
      <c r="M32" s="482"/>
      <c r="N32" s="485">
        <v>157.9</v>
      </c>
      <c r="O32" s="507"/>
      <c r="P32" s="507"/>
      <c r="Q32" s="492"/>
      <c r="R32" s="488">
        <v>0</v>
      </c>
      <c r="S32" s="507"/>
      <c r="T32" s="507"/>
      <c r="U32" s="492"/>
      <c r="V32" s="484"/>
      <c r="W32" s="507"/>
      <c r="X32" s="507"/>
      <c r="Y32" s="492"/>
      <c r="Z32" s="484"/>
      <c r="AA32" s="540"/>
      <c r="AB32" s="507"/>
      <c r="AC32" s="492"/>
      <c r="AD32" s="484">
        <v>0</v>
      </c>
      <c r="AE32" s="540"/>
      <c r="AF32" s="507"/>
      <c r="AG32" s="492"/>
      <c r="AH32" s="484">
        <v>0</v>
      </c>
      <c r="AI32" s="540"/>
      <c r="AJ32" s="507"/>
      <c r="AK32" s="492"/>
      <c r="AL32" s="484">
        <v>0</v>
      </c>
      <c r="AM32" s="540"/>
      <c r="AN32" s="507"/>
      <c r="AO32" s="492"/>
    </row>
    <row r="33" spans="1:41">
      <c r="A33" s="542">
        <v>3</v>
      </c>
      <c r="B33" s="543">
        <v>25</v>
      </c>
      <c r="C33" s="508" t="s">
        <v>197</v>
      </c>
      <c r="D33" s="544" t="s">
        <v>240</v>
      </c>
      <c r="E33" s="545"/>
      <c r="F33" s="545"/>
      <c r="G33" s="545"/>
      <c r="H33" s="546"/>
      <c r="I33" s="547"/>
      <c r="J33" s="547"/>
      <c r="K33" s="481">
        <v>1</v>
      </c>
      <c r="L33" s="548"/>
      <c r="M33" s="549"/>
      <c r="N33" s="550">
        <v>107.4</v>
      </c>
      <c r="O33" s="551"/>
      <c r="P33" s="551"/>
      <c r="Q33" s="552"/>
      <c r="R33" s="553">
        <v>0</v>
      </c>
      <c r="S33" s="551"/>
      <c r="T33" s="551"/>
      <c r="U33" s="552"/>
      <c r="V33" s="554"/>
      <c r="W33" s="551"/>
      <c r="X33" s="551"/>
      <c r="Y33" s="552"/>
      <c r="Z33" s="554"/>
      <c r="AA33" s="555"/>
      <c r="AB33" s="551"/>
      <c r="AC33" s="556"/>
      <c r="AD33" s="554">
        <v>0</v>
      </c>
      <c r="AE33" s="555"/>
      <c r="AF33" s="551"/>
      <c r="AG33" s="556"/>
      <c r="AH33" s="554">
        <v>0</v>
      </c>
      <c r="AI33" s="555"/>
      <c r="AJ33" s="551"/>
      <c r="AK33" s="556"/>
      <c r="AL33" s="554">
        <v>0</v>
      </c>
      <c r="AM33" s="555"/>
      <c r="AN33" s="551"/>
      <c r="AO33" s="556"/>
    </row>
    <row r="34" spans="1:41" ht="15">
      <c r="A34" s="557"/>
      <c r="B34" s="558"/>
      <c r="C34" s="559" t="s">
        <v>205</v>
      </c>
      <c r="D34" s="559"/>
      <c r="E34" s="560">
        <v>138443</v>
      </c>
      <c r="F34" s="560">
        <v>157396</v>
      </c>
      <c r="G34" s="560">
        <v>157396</v>
      </c>
      <c r="H34" s="561">
        <v>1</v>
      </c>
      <c r="I34" s="560">
        <v>27954</v>
      </c>
      <c r="J34" s="560">
        <v>33233</v>
      </c>
      <c r="K34" s="562"/>
      <c r="L34" s="562"/>
      <c r="M34" s="563"/>
      <c r="N34" s="564"/>
      <c r="O34" s="564"/>
      <c r="P34" s="564"/>
      <c r="Q34" s="564"/>
      <c r="R34" s="565"/>
      <c r="S34" s="564"/>
      <c r="T34" s="564"/>
      <c r="U34" s="564"/>
      <c r="V34" s="564">
        <f>SUM(V31:V32)</f>
        <v>2</v>
      </c>
      <c r="W34" s="564"/>
      <c r="X34" s="564"/>
      <c r="Y34" s="564"/>
      <c r="Z34" s="564">
        <f>SUM(Z31:Z32)</f>
        <v>1</v>
      </c>
      <c r="AA34" s="566"/>
      <c r="AB34" s="564"/>
      <c r="AC34" s="566"/>
      <c r="AD34" s="564">
        <f>SUM(AD31:AD32)</f>
        <v>0</v>
      </c>
      <c r="AE34" s="566"/>
      <c r="AF34" s="564"/>
      <c r="AG34" s="566"/>
      <c r="AH34" s="564">
        <f>SUM(AH31:AH32)</f>
        <v>0</v>
      </c>
      <c r="AI34" s="566"/>
      <c r="AJ34" s="564"/>
      <c r="AK34" s="566"/>
      <c r="AL34" s="564">
        <f>SUM(AL31:AL32)</f>
        <v>0</v>
      </c>
      <c r="AM34" s="566"/>
      <c r="AN34" s="564"/>
      <c r="AO34" s="566"/>
    </row>
    <row r="35" spans="1:41" s="274" customFormat="1" ht="15">
      <c r="A35" s="161"/>
      <c r="C35" s="161"/>
      <c r="D35" s="161"/>
      <c r="E35" s="161"/>
      <c r="F35" s="161"/>
      <c r="G35" s="161"/>
      <c r="H35" s="161"/>
      <c r="I35" s="161"/>
      <c r="J35" s="161"/>
      <c r="K35" s="567"/>
      <c r="L35" s="568"/>
      <c r="M35" s="567"/>
      <c r="N35" s="569"/>
      <c r="O35" s="569"/>
      <c r="P35" s="569"/>
      <c r="Q35" s="569"/>
      <c r="R35" s="570"/>
      <c r="S35" s="571"/>
      <c r="T35" s="569"/>
      <c r="U35" s="571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</row>
    <row r="36" spans="1:41" ht="15">
      <c r="K36" s="747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</row>
    <row r="38" spans="1:41">
      <c r="C38" s="120" t="s">
        <v>241</v>
      </c>
    </row>
    <row r="39" spans="1:41">
      <c r="C39" s="120" t="s">
        <v>242</v>
      </c>
      <c r="D39" s="120" t="s">
        <v>243</v>
      </c>
    </row>
    <row r="40" spans="1:41">
      <c r="D40" s="120" t="s">
        <v>244</v>
      </c>
    </row>
  </sheetData>
  <mergeCells count="10">
    <mergeCell ref="C7:J7"/>
    <mergeCell ref="N8:Q8"/>
    <mergeCell ref="R8:U8"/>
    <mergeCell ref="V8:Y8"/>
    <mergeCell ref="Z8:AC8"/>
    <mergeCell ref="AD8:AG8"/>
    <mergeCell ref="AH8:AK8"/>
    <mergeCell ref="AL8:AO8"/>
    <mergeCell ref="L36:AC36"/>
    <mergeCell ref="K6:M6"/>
  </mergeCells>
  <conditionalFormatting sqref="Q30 Q32:Q33">
    <cfRule type="cellIs" dxfId="21" priority="20" operator="greaterThan">
      <formula>0</formula>
    </cfRule>
  </conditionalFormatting>
  <conditionalFormatting sqref="U32:U33">
    <cfRule type="cellIs" dxfId="20" priority="19" operator="greaterThan">
      <formula>0</formula>
    </cfRule>
  </conditionalFormatting>
  <conditionalFormatting sqref="Y32:Y33">
    <cfRule type="cellIs" dxfId="19" priority="18" operator="greaterThan">
      <formula>0</formula>
    </cfRule>
  </conditionalFormatting>
  <conditionalFormatting sqref="AC32:AC33">
    <cfRule type="cellIs" dxfId="18" priority="17" operator="greaterThan">
      <formula>0</formula>
    </cfRule>
  </conditionalFormatting>
  <conditionalFormatting sqref="U2">
    <cfRule type="cellIs" dxfId="17" priority="16" operator="greaterThan">
      <formula>0</formula>
    </cfRule>
  </conditionalFormatting>
  <conditionalFormatting sqref="AG31:AG33">
    <cfRule type="cellIs" dxfId="16" priority="15" operator="greaterThan">
      <formula>0</formula>
    </cfRule>
  </conditionalFormatting>
  <conditionalFormatting sqref="Q9:Q29">
    <cfRule type="cellIs" dxfId="15" priority="14" operator="greaterThan">
      <formula>0</formula>
    </cfRule>
  </conditionalFormatting>
  <conditionalFormatting sqref="U9:U28">
    <cfRule type="cellIs" dxfId="14" priority="13" operator="greaterThan">
      <formula>0</formula>
    </cfRule>
  </conditionalFormatting>
  <conditionalFormatting sqref="Y9:Y29">
    <cfRule type="cellIs" dxfId="13" priority="12" operator="greaterThan">
      <formula>0</formula>
    </cfRule>
  </conditionalFormatting>
  <conditionalFormatting sqref="AC9:AC29">
    <cfRule type="cellIs" dxfId="12" priority="11" operator="greaterThan">
      <formula>0</formula>
    </cfRule>
  </conditionalFormatting>
  <conditionalFormatting sqref="AG9:AG29">
    <cfRule type="cellIs" dxfId="11" priority="10" operator="greaterThan">
      <formula>0</formula>
    </cfRule>
  </conditionalFormatting>
  <conditionalFormatting sqref="AC31">
    <cfRule type="cellIs" dxfId="10" priority="9" operator="greaterThan">
      <formula>0</formula>
    </cfRule>
  </conditionalFormatting>
  <conditionalFormatting sqref="Y31">
    <cfRule type="cellIs" dxfId="9" priority="8" operator="greaterThan">
      <formula>0</formula>
    </cfRule>
  </conditionalFormatting>
  <conditionalFormatting sqref="U29">
    <cfRule type="cellIs" dxfId="8" priority="7" operator="greaterThan">
      <formula>0</formula>
    </cfRule>
  </conditionalFormatting>
  <conditionalFormatting sqref="U31">
    <cfRule type="cellIs" dxfId="7" priority="6" operator="greaterThan">
      <formula>0</formula>
    </cfRule>
  </conditionalFormatting>
  <conditionalFormatting sqref="Q31">
    <cfRule type="cellIs" dxfId="6" priority="5" operator="greaterThan">
      <formula>0</formula>
    </cfRule>
  </conditionalFormatting>
  <conditionalFormatting sqref="AK31:AK33">
    <cfRule type="cellIs" dxfId="5" priority="4" operator="greaterThan">
      <formula>0</formula>
    </cfRule>
  </conditionalFormatting>
  <conditionalFormatting sqref="AK9:AK29">
    <cfRule type="cellIs" dxfId="4" priority="3" operator="greaterThan">
      <formula>0</formula>
    </cfRule>
  </conditionalFormatting>
  <conditionalFormatting sqref="AO31:AO33">
    <cfRule type="cellIs" dxfId="3" priority="2" operator="greaterThan">
      <formula>0</formula>
    </cfRule>
  </conditionalFormatting>
  <conditionalFormatting sqref="AO9:AO29">
    <cfRule type="cellIs" dxfId="2" priority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A2" workbookViewId="0">
      <pane xSplit="4" ySplit="5" topLeftCell="E7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" defaultRowHeight="15"/>
  <cols>
    <col min="1" max="1" width="16.375" style="586" customWidth="1"/>
    <col min="2" max="2" width="10.875" style="120" hidden="1" customWidth="1"/>
    <col min="3" max="3" width="13.5" style="120" customWidth="1"/>
    <col min="4" max="6" width="19.125" style="120" customWidth="1"/>
    <col min="7" max="8" width="14.375" style="120" customWidth="1"/>
    <col min="9" max="9" width="15.625" style="120" customWidth="1"/>
    <col min="10" max="11" width="11.625" style="120" hidden="1" customWidth="1"/>
    <col min="12" max="12" width="11" style="120" hidden="1" customWidth="1"/>
    <col min="13" max="13" width="11" style="120"/>
    <col min="14" max="14" width="10.875" style="120" customWidth="1"/>
    <col min="15" max="17" width="11" style="120" customWidth="1"/>
    <col min="18" max="19" width="11" style="120"/>
    <col min="20" max="20" width="12" style="120" customWidth="1"/>
    <col min="21" max="22" width="11" style="120" customWidth="1"/>
    <col min="23" max="24" width="11" style="120"/>
    <col min="25" max="29" width="11" style="120" customWidth="1"/>
    <col min="30" max="16384" width="11" style="120"/>
  </cols>
  <sheetData>
    <row r="1" spans="1:32">
      <c r="A1" s="123" t="s">
        <v>152</v>
      </c>
    </row>
    <row r="2" spans="1:32">
      <c r="A2" s="123" t="s">
        <v>265</v>
      </c>
    </row>
    <row r="3" spans="1:32">
      <c r="A3" s="123" t="s">
        <v>266</v>
      </c>
    </row>
    <row r="6" spans="1:32" ht="47.25">
      <c r="A6" s="651" t="s">
        <v>267</v>
      </c>
      <c r="B6" s="652" t="s">
        <v>268</v>
      </c>
      <c r="C6" s="652" t="s">
        <v>168</v>
      </c>
      <c r="D6" s="652" t="s">
        <v>169</v>
      </c>
      <c r="E6" s="653" t="s">
        <v>269</v>
      </c>
      <c r="F6" s="653" t="s">
        <v>270</v>
      </c>
      <c r="G6" s="654" t="s">
        <v>271</v>
      </c>
      <c r="H6" s="654" t="s">
        <v>272</v>
      </c>
      <c r="I6" s="655" t="s">
        <v>273</v>
      </c>
      <c r="J6" s="656" t="s">
        <v>274</v>
      </c>
      <c r="K6" s="656" t="s">
        <v>275</v>
      </c>
      <c r="L6" s="656" t="s">
        <v>276</v>
      </c>
      <c r="M6" s="657" t="s">
        <v>277</v>
      </c>
      <c r="N6" s="657" t="s">
        <v>278</v>
      </c>
      <c r="O6" s="658" t="s">
        <v>279</v>
      </c>
      <c r="P6" s="658" t="s">
        <v>280</v>
      </c>
      <c r="Q6" s="658" t="s">
        <v>281</v>
      </c>
      <c r="R6" s="659" t="s">
        <v>282</v>
      </c>
      <c r="S6" s="659" t="s">
        <v>283</v>
      </c>
      <c r="T6" s="660" t="s">
        <v>284</v>
      </c>
      <c r="U6" s="660" t="s">
        <v>285</v>
      </c>
      <c r="V6" s="660" t="s">
        <v>286</v>
      </c>
      <c r="W6" s="661" t="s">
        <v>287</v>
      </c>
      <c r="X6" s="661" t="s">
        <v>288</v>
      </c>
      <c r="Y6" s="662" t="s">
        <v>289</v>
      </c>
      <c r="Z6" s="662" t="s">
        <v>290</v>
      </c>
      <c r="AA6" s="662" t="s">
        <v>291</v>
      </c>
      <c r="AB6" s="663" t="s">
        <v>292</v>
      </c>
      <c r="AC6" s="663" t="s">
        <v>293</v>
      </c>
      <c r="AD6" s="664" t="s">
        <v>294</v>
      </c>
      <c r="AE6" s="664" t="s">
        <v>295</v>
      </c>
      <c r="AF6" s="664" t="s">
        <v>296</v>
      </c>
    </row>
    <row r="7" spans="1:32" ht="15.75">
      <c r="A7" s="665">
        <v>2</v>
      </c>
      <c r="B7" s="497"/>
      <c r="C7" s="497" t="s">
        <v>8</v>
      </c>
      <c r="D7" s="497" t="s">
        <v>42</v>
      </c>
      <c r="E7" s="498">
        <v>112</v>
      </c>
      <c r="F7" s="498">
        <f>E7*5</f>
        <v>560</v>
      </c>
      <c r="G7" s="666">
        <f>(F7*5)/1000</f>
        <v>2.8</v>
      </c>
      <c r="H7" s="666">
        <f>G7+(G7*$E$43)</f>
        <v>3.08</v>
      </c>
      <c r="I7" s="667">
        <f>ROUNDUP(H7,1)</f>
        <v>3.1</v>
      </c>
      <c r="J7" s="668"/>
      <c r="K7" s="668"/>
      <c r="L7" s="668"/>
      <c r="M7" s="498"/>
      <c r="N7" s="669"/>
      <c r="O7" s="670">
        <f>$F7*$F$45</f>
        <v>560</v>
      </c>
      <c r="P7" s="666">
        <f>O7/$C$45</f>
        <v>11.67</v>
      </c>
      <c r="Q7" s="666">
        <f>P7+(P7*$E$45)</f>
        <v>12.25</v>
      </c>
      <c r="R7" s="498">
        <f>ROUNDUP(Q7,0)</f>
        <v>13</v>
      </c>
      <c r="S7" s="671">
        <f>(R7*$D$45)/1000</f>
        <v>0.125</v>
      </c>
      <c r="T7" s="670">
        <f>$F7*$F$46</f>
        <v>1120</v>
      </c>
      <c r="U7" s="666">
        <f>T7/$C$46</f>
        <v>18.670000000000002</v>
      </c>
      <c r="V7" s="666">
        <f>U7+(U7*$E$46)</f>
        <v>20.54</v>
      </c>
      <c r="W7" s="498">
        <f>ROUNDUP(V7,0)</f>
        <v>21</v>
      </c>
      <c r="X7" s="671">
        <f>(W7*$D$46)/1000</f>
        <v>0.107</v>
      </c>
      <c r="Y7" s="497"/>
      <c r="Z7" s="497"/>
      <c r="AA7" s="497"/>
      <c r="AB7" s="497"/>
      <c r="AC7" s="497"/>
      <c r="AD7" s="672">
        <f>N7+S7+X7+AC7</f>
        <v>0.23200000000000001</v>
      </c>
      <c r="AE7" s="673">
        <f>I7</f>
        <v>3.1</v>
      </c>
      <c r="AF7" s="671">
        <f>AD7+AE7</f>
        <v>3.3319999999999999</v>
      </c>
    </row>
    <row r="8" spans="1:32" ht="15.75">
      <c r="A8" s="665">
        <v>2</v>
      </c>
      <c r="B8" s="497"/>
      <c r="C8" s="497" t="s">
        <v>4</v>
      </c>
      <c r="D8" s="497" t="s">
        <v>18</v>
      </c>
      <c r="E8" s="498">
        <v>824</v>
      </c>
      <c r="F8" s="498">
        <f t="shared" ref="F8:F31" si="0">E8*5</f>
        <v>4120</v>
      </c>
      <c r="G8" s="666">
        <f t="shared" ref="G8:G31" si="1">(F8*5)/1000</f>
        <v>20.6</v>
      </c>
      <c r="H8" s="666">
        <f t="shared" ref="H8:H31" si="2">G8+(G8*$E$43)</f>
        <v>22.66</v>
      </c>
      <c r="I8" s="667">
        <f t="shared" ref="I8:I31" si="3">ROUNDUP(H8,1)</f>
        <v>22.7</v>
      </c>
      <c r="J8" s="668"/>
      <c r="K8" s="668"/>
      <c r="L8" s="668"/>
      <c r="M8" s="498"/>
      <c r="N8" s="669"/>
      <c r="O8" s="670">
        <f t="shared" ref="O8:O31" si="4">$F8*$F$45</f>
        <v>4120</v>
      </c>
      <c r="P8" s="666">
        <f t="shared" ref="P8:P31" si="5">O8/$C$45</f>
        <v>85.83</v>
      </c>
      <c r="Q8" s="666">
        <f t="shared" ref="Q8:Q31" si="6">P8+(P8*$E$45)</f>
        <v>90.12</v>
      </c>
      <c r="R8" s="498">
        <f t="shared" ref="R8:R31" si="7">ROUNDUP(Q8,0)</f>
        <v>91</v>
      </c>
      <c r="S8" s="671">
        <f t="shared" ref="S8:S31" si="8">(R8*$D$45)/1000</f>
        <v>0.874</v>
      </c>
      <c r="T8" s="670">
        <f t="shared" ref="T8:T31" si="9">$F8*$F$46</f>
        <v>8240</v>
      </c>
      <c r="U8" s="666">
        <f t="shared" ref="U8:U31" si="10">T8/$C$46</f>
        <v>137.33000000000001</v>
      </c>
      <c r="V8" s="666">
        <f t="shared" ref="V8:V31" si="11">U8+(U8*$E$46)</f>
        <v>151.06</v>
      </c>
      <c r="W8" s="498">
        <f t="shared" ref="W8:W31" si="12">ROUNDUP(V8,0)</f>
        <v>152</v>
      </c>
      <c r="X8" s="671">
        <f t="shared" ref="X8:X31" si="13">(W8*$D$46)/1000</f>
        <v>0.77500000000000002</v>
      </c>
      <c r="Y8" s="497"/>
      <c r="Z8" s="497"/>
      <c r="AA8" s="497"/>
      <c r="AB8" s="497"/>
      <c r="AC8" s="497"/>
      <c r="AD8" s="672">
        <f t="shared" ref="AD8:AD31" si="14">N8+S8+X8+AC8</f>
        <v>1.649</v>
      </c>
      <c r="AE8" s="673">
        <f t="shared" ref="AE8:AE31" si="15">I8</f>
        <v>22.7</v>
      </c>
      <c r="AF8" s="671">
        <f t="shared" ref="AF8:AF31" si="16">AD8+AE8</f>
        <v>24.349</v>
      </c>
    </row>
    <row r="9" spans="1:32" ht="15.75">
      <c r="A9" s="665">
        <v>2</v>
      </c>
      <c r="B9" s="497"/>
      <c r="C9" s="497" t="s">
        <v>4</v>
      </c>
      <c r="D9" s="497" t="s">
        <v>19</v>
      </c>
      <c r="E9" s="498">
        <v>4035</v>
      </c>
      <c r="F9" s="498">
        <f t="shared" si="0"/>
        <v>20175</v>
      </c>
      <c r="G9" s="666">
        <f t="shared" si="1"/>
        <v>100.88</v>
      </c>
      <c r="H9" s="666">
        <f t="shared" si="2"/>
        <v>110.97</v>
      </c>
      <c r="I9" s="667">
        <f t="shared" si="3"/>
        <v>111</v>
      </c>
      <c r="J9" s="668"/>
      <c r="K9" s="668"/>
      <c r="L9" s="668"/>
      <c r="M9" s="498"/>
      <c r="N9" s="669"/>
      <c r="O9" s="670">
        <f t="shared" si="4"/>
        <v>20175</v>
      </c>
      <c r="P9" s="666">
        <f t="shared" si="5"/>
        <v>420.31</v>
      </c>
      <c r="Q9" s="666">
        <f t="shared" si="6"/>
        <v>441.33</v>
      </c>
      <c r="R9" s="498">
        <f t="shared" si="7"/>
        <v>442</v>
      </c>
      <c r="S9" s="671">
        <f t="shared" si="8"/>
        <v>4.2430000000000003</v>
      </c>
      <c r="T9" s="670">
        <f t="shared" si="9"/>
        <v>40350</v>
      </c>
      <c r="U9" s="666">
        <f t="shared" si="10"/>
        <v>672.5</v>
      </c>
      <c r="V9" s="666">
        <f t="shared" si="11"/>
        <v>739.75</v>
      </c>
      <c r="W9" s="498">
        <f t="shared" si="12"/>
        <v>740</v>
      </c>
      <c r="X9" s="671">
        <f t="shared" si="13"/>
        <v>3.774</v>
      </c>
      <c r="Y9" s="497"/>
      <c r="Z9" s="497"/>
      <c r="AA9" s="497"/>
      <c r="AB9" s="497"/>
      <c r="AC9" s="497"/>
      <c r="AD9" s="672">
        <f t="shared" si="14"/>
        <v>8.0169999999999995</v>
      </c>
      <c r="AE9" s="673">
        <f t="shared" si="15"/>
        <v>111</v>
      </c>
      <c r="AF9" s="671">
        <f t="shared" si="16"/>
        <v>119.017</v>
      </c>
    </row>
    <row r="10" spans="1:32" ht="15.75">
      <c r="A10" s="665">
        <v>2</v>
      </c>
      <c r="B10" s="497"/>
      <c r="C10" s="497" t="s">
        <v>5</v>
      </c>
      <c r="D10" s="497" t="s">
        <v>20</v>
      </c>
      <c r="E10" s="498">
        <v>1570</v>
      </c>
      <c r="F10" s="498">
        <f t="shared" si="0"/>
        <v>7850</v>
      </c>
      <c r="G10" s="666">
        <f t="shared" si="1"/>
        <v>39.25</v>
      </c>
      <c r="H10" s="666">
        <f t="shared" si="2"/>
        <v>43.18</v>
      </c>
      <c r="I10" s="667">
        <f t="shared" si="3"/>
        <v>43.2</v>
      </c>
      <c r="J10" s="668"/>
      <c r="K10" s="668"/>
      <c r="L10" s="668"/>
      <c r="M10" s="498"/>
      <c r="N10" s="669"/>
      <c r="O10" s="670">
        <f t="shared" si="4"/>
        <v>7850</v>
      </c>
      <c r="P10" s="666">
        <f t="shared" si="5"/>
        <v>163.54</v>
      </c>
      <c r="Q10" s="666">
        <f t="shared" si="6"/>
        <v>171.72</v>
      </c>
      <c r="R10" s="498">
        <f t="shared" si="7"/>
        <v>172</v>
      </c>
      <c r="S10" s="671">
        <f t="shared" si="8"/>
        <v>1.651</v>
      </c>
      <c r="T10" s="670">
        <f t="shared" si="9"/>
        <v>15700</v>
      </c>
      <c r="U10" s="666">
        <f t="shared" si="10"/>
        <v>261.67</v>
      </c>
      <c r="V10" s="666">
        <f t="shared" si="11"/>
        <v>287.83999999999997</v>
      </c>
      <c r="W10" s="498">
        <f t="shared" si="12"/>
        <v>288</v>
      </c>
      <c r="X10" s="671">
        <f t="shared" si="13"/>
        <v>1.4690000000000001</v>
      </c>
      <c r="Y10" s="497"/>
      <c r="Z10" s="497"/>
      <c r="AA10" s="497"/>
      <c r="AB10" s="497"/>
      <c r="AC10" s="497"/>
      <c r="AD10" s="672">
        <f t="shared" si="14"/>
        <v>3.12</v>
      </c>
      <c r="AE10" s="673">
        <f t="shared" si="15"/>
        <v>43.2</v>
      </c>
      <c r="AF10" s="671">
        <f t="shared" si="16"/>
        <v>46.32</v>
      </c>
    </row>
    <row r="11" spans="1:32" ht="15.75">
      <c r="A11" s="665">
        <v>2</v>
      </c>
      <c r="B11" s="497"/>
      <c r="C11" s="497" t="s">
        <v>5</v>
      </c>
      <c r="D11" s="497" t="s">
        <v>21</v>
      </c>
      <c r="E11" s="498">
        <v>353</v>
      </c>
      <c r="F11" s="498">
        <f t="shared" si="0"/>
        <v>1765</v>
      </c>
      <c r="G11" s="666">
        <f t="shared" si="1"/>
        <v>8.83</v>
      </c>
      <c r="H11" s="666">
        <f t="shared" si="2"/>
        <v>9.7100000000000009</v>
      </c>
      <c r="I11" s="667">
        <f t="shared" si="3"/>
        <v>9.8000000000000007</v>
      </c>
      <c r="J11" s="668"/>
      <c r="K11" s="668"/>
      <c r="L11" s="668"/>
      <c r="M11" s="498"/>
      <c r="N11" s="669"/>
      <c r="O11" s="670">
        <f t="shared" si="4"/>
        <v>1765</v>
      </c>
      <c r="P11" s="666">
        <f t="shared" si="5"/>
        <v>36.770000000000003</v>
      </c>
      <c r="Q11" s="666">
        <f t="shared" si="6"/>
        <v>38.61</v>
      </c>
      <c r="R11" s="498">
        <f t="shared" si="7"/>
        <v>39</v>
      </c>
      <c r="S11" s="671">
        <f t="shared" si="8"/>
        <v>0.374</v>
      </c>
      <c r="T11" s="670">
        <f t="shared" si="9"/>
        <v>3530</v>
      </c>
      <c r="U11" s="666">
        <f t="shared" si="10"/>
        <v>58.83</v>
      </c>
      <c r="V11" s="666">
        <f t="shared" si="11"/>
        <v>64.709999999999994</v>
      </c>
      <c r="W11" s="498">
        <f t="shared" si="12"/>
        <v>65</v>
      </c>
      <c r="X11" s="671">
        <f t="shared" si="13"/>
        <v>0.33200000000000002</v>
      </c>
      <c r="Y11" s="497"/>
      <c r="Z11" s="497"/>
      <c r="AA11" s="497"/>
      <c r="AB11" s="497"/>
      <c r="AC11" s="497"/>
      <c r="AD11" s="672">
        <f t="shared" si="14"/>
        <v>0.70599999999999996</v>
      </c>
      <c r="AE11" s="673">
        <f t="shared" si="15"/>
        <v>9.8000000000000007</v>
      </c>
      <c r="AF11" s="671">
        <f t="shared" si="16"/>
        <v>10.506</v>
      </c>
    </row>
    <row r="12" spans="1:32" ht="15.75">
      <c r="A12" s="665">
        <v>1</v>
      </c>
      <c r="B12" s="497"/>
      <c r="C12" s="497" t="s">
        <v>297</v>
      </c>
      <c r="D12" s="497" t="s">
        <v>298</v>
      </c>
      <c r="E12" s="498">
        <v>1237</v>
      </c>
      <c r="F12" s="498">
        <f t="shared" si="0"/>
        <v>6185</v>
      </c>
      <c r="G12" s="666">
        <f t="shared" si="1"/>
        <v>30.93</v>
      </c>
      <c r="H12" s="666">
        <f t="shared" si="2"/>
        <v>34.020000000000003</v>
      </c>
      <c r="I12" s="667">
        <f t="shared" si="3"/>
        <v>34.1</v>
      </c>
      <c r="J12" s="670">
        <f>F12*$F$44</f>
        <v>6185</v>
      </c>
      <c r="K12" s="666">
        <f>J12/$C$44</f>
        <v>257.70999999999998</v>
      </c>
      <c r="L12" s="666">
        <f>K12+(K12*$E$44)</f>
        <v>283.48</v>
      </c>
      <c r="M12" s="498">
        <f>ROUNDUP(L12,0)</f>
        <v>284</v>
      </c>
      <c r="N12" s="667">
        <f>(M12*$D$44)/1000</f>
        <v>2.9</v>
      </c>
      <c r="O12" s="670">
        <f t="shared" si="4"/>
        <v>6185</v>
      </c>
      <c r="P12" s="666">
        <f t="shared" si="5"/>
        <v>128.85</v>
      </c>
      <c r="Q12" s="666">
        <f t="shared" si="6"/>
        <v>135.29</v>
      </c>
      <c r="R12" s="498">
        <f t="shared" si="7"/>
        <v>136</v>
      </c>
      <c r="S12" s="671">
        <f t="shared" si="8"/>
        <v>1.306</v>
      </c>
      <c r="T12" s="670">
        <f t="shared" si="9"/>
        <v>12370</v>
      </c>
      <c r="U12" s="666">
        <f t="shared" si="10"/>
        <v>206.17</v>
      </c>
      <c r="V12" s="666">
        <f t="shared" si="11"/>
        <v>226.79</v>
      </c>
      <c r="W12" s="498">
        <f t="shared" si="12"/>
        <v>227</v>
      </c>
      <c r="X12" s="671">
        <f t="shared" si="13"/>
        <v>1.1579999999999999</v>
      </c>
      <c r="Y12" s="497"/>
      <c r="Z12" s="497"/>
      <c r="AA12" s="497"/>
      <c r="AB12" s="497"/>
      <c r="AC12" s="497"/>
      <c r="AD12" s="672">
        <f t="shared" si="14"/>
        <v>5.3639999999999999</v>
      </c>
      <c r="AE12" s="673">
        <f t="shared" si="15"/>
        <v>34.1</v>
      </c>
      <c r="AF12" s="671">
        <f t="shared" si="16"/>
        <v>39.463999999999999</v>
      </c>
    </row>
    <row r="13" spans="1:32" ht="15.75">
      <c r="A13" s="665">
        <v>1</v>
      </c>
      <c r="B13" s="497"/>
      <c r="C13" s="497" t="s">
        <v>297</v>
      </c>
      <c r="D13" s="497" t="s">
        <v>23</v>
      </c>
      <c r="E13" s="498">
        <v>454</v>
      </c>
      <c r="F13" s="498">
        <f t="shared" si="0"/>
        <v>2270</v>
      </c>
      <c r="G13" s="666">
        <f t="shared" si="1"/>
        <v>11.35</v>
      </c>
      <c r="H13" s="666">
        <f t="shared" si="2"/>
        <v>12.49</v>
      </c>
      <c r="I13" s="667">
        <f t="shared" si="3"/>
        <v>12.5</v>
      </c>
      <c r="J13" s="670">
        <f t="shared" ref="J13:J28" si="17">F13*$F$44</f>
        <v>2270</v>
      </c>
      <c r="K13" s="666">
        <f t="shared" ref="K13:K30" si="18">J13/$C$44</f>
        <v>94.58</v>
      </c>
      <c r="L13" s="666">
        <f t="shared" ref="L13:L30" si="19">K13+(K13*$E$44)</f>
        <v>104.04</v>
      </c>
      <c r="M13" s="498">
        <f t="shared" ref="M13:M30" si="20">ROUNDUP(L13,0)</f>
        <v>105</v>
      </c>
      <c r="N13" s="667">
        <f t="shared" ref="N13:N30" si="21">(M13*$D$44)/1000</f>
        <v>1.07</v>
      </c>
      <c r="O13" s="670">
        <f t="shared" si="4"/>
        <v>2270</v>
      </c>
      <c r="P13" s="666">
        <f t="shared" si="5"/>
        <v>47.29</v>
      </c>
      <c r="Q13" s="666">
        <f t="shared" si="6"/>
        <v>49.65</v>
      </c>
      <c r="R13" s="498">
        <f t="shared" si="7"/>
        <v>50</v>
      </c>
      <c r="S13" s="671">
        <f t="shared" si="8"/>
        <v>0.48</v>
      </c>
      <c r="T13" s="670">
        <f t="shared" si="9"/>
        <v>4540</v>
      </c>
      <c r="U13" s="666">
        <f t="shared" si="10"/>
        <v>75.67</v>
      </c>
      <c r="V13" s="666">
        <f t="shared" si="11"/>
        <v>83.24</v>
      </c>
      <c r="W13" s="498">
        <f t="shared" si="12"/>
        <v>84</v>
      </c>
      <c r="X13" s="671">
        <f t="shared" si="13"/>
        <v>0.42799999999999999</v>
      </c>
      <c r="Y13" s="497"/>
      <c r="Z13" s="497"/>
      <c r="AA13" s="497"/>
      <c r="AB13" s="497"/>
      <c r="AC13" s="497"/>
      <c r="AD13" s="672">
        <f t="shared" si="14"/>
        <v>1.978</v>
      </c>
      <c r="AE13" s="673">
        <f t="shared" si="15"/>
        <v>12.5</v>
      </c>
      <c r="AF13" s="671">
        <f t="shared" si="16"/>
        <v>14.478</v>
      </c>
    </row>
    <row r="14" spans="1:32" ht="15.75">
      <c r="A14" s="665">
        <v>1</v>
      </c>
      <c r="B14" s="497"/>
      <c r="C14" s="497" t="s">
        <v>297</v>
      </c>
      <c r="D14" s="497" t="s">
        <v>24</v>
      </c>
      <c r="E14" s="498">
        <v>99</v>
      </c>
      <c r="F14" s="498">
        <f t="shared" si="0"/>
        <v>495</v>
      </c>
      <c r="G14" s="666">
        <f t="shared" si="1"/>
        <v>2.48</v>
      </c>
      <c r="H14" s="666">
        <f t="shared" si="2"/>
        <v>2.73</v>
      </c>
      <c r="I14" s="667">
        <f t="shared" si="3"/>
        <v>2.8</v>
      </c>
      <c r="J14" s="670">
        <f t="shared" si="17"/>
        <v>495</v>
      </c>
      <c r="K14" s="666">
        <f t="shared" si="18"/>
        <v>20.63</v>
      </c>
      <c r="L14" s="666">
        <f t="shared" si="19"/>
        <v>22.69</v>
      </c>
      <c r="M14" s="498">
        <f t="shared" si="20"/>
        <v>23</v>
      </c>
      <c r="N14" s="667">
        <f t="shared" si="21"/>
        <v>0.23</v>
      </c>
      <c r="O14" s="670">
        <f t="shared" si="4"/>
        <v>495</v>
      </c>
      <c r="P14" s="666">
        <f t="shared" si="5"/>
        <v>10.31</v>
      </c>
      <c r="Q14" s="666">
        <f t="shared" si="6"/>
        <v>10.83</v>
      </c>
      <c r="R14" s="498">
        <f t="shared" si="7"/>
        <v>11</v>
      </c>
      <c r="S14" s="671">
        <f t="shared" si="8"/>
        <v>0.106</v>
      </c>
      <c r="T14" s="670">
        <f t="shared" si="9"/>
        <v>990</v>
      </c>
      <c r="U14" s="666">
        <f t="shared" si="10"/>
        <v>16.5</v>
      </c>
      <c r="V14" s="666">
        <f t="shared" si="11"/>
        <v>18.149999999999999</v>
      </c>
      <c r="W14" s="498">
        <f t="shared" si="12"/>
        <v>19</v>
      </c>
      <c r="X14" s="671">
        <f t="shared" si="13"/>
        <v>9.7000000000000003E-2</v>
      </c>
      <c r="Y14" s="497"/>
      <c r="Z14" s="497"/>
      <c r="AA14" s="497"/>
      <c r="AB14" s="497"/>
      <c r="AC14" s="497"/>
      <c r="AD14" s="672">
        <f t="shared" si="14"/>
        <v>0.433</v>
      </c>
      <c r="AE14" s="673">
        <f t="shared" si="15"/>
        <v>2.8</v>
      </c>
      <c r="AF14" s="671">
        <f t="shared" si="16"/>
        <v>3.2330000000000001</v>
      </c>
    </row>
    <row r="15" spans="1:32" ht="15.75">
      <c r="A15" s="665">
        <v>1</v>
      </c>
      <c r="B15" s="497"/>
      <c r="C15" s="497" t="s">
        <v>297</v>
      </c>
      <c r="D15" s="497" t="s">
        <v>299</v>
      </c>
      <c r="E15" s="498">
        <v>23</v>
      </c>
      <c r="F15" s="498">
        <f t="shared" si="0"/>
        <v>115</v>
      </c>
      <c r="G15" s="666">
        <f t="shared" si="1"/>
        <v>0.57999999999999996</v>
      </c>
      <c r="H15" s="666">
        <f t="shared" si="2"/>
        <v>0.64</v>
      </c>
      <c r="I15" s="667">
        <f t="shared" si="3"/>
        <v>0.7</v>
      </c>
      <c r="J15" s="670">
        <f t="shared" si="17"/>
        <v>115</v>
      </c>
      <c r="K15" s="666">
        <f t="shared" si="18"/>
        <v>4.79</v>
      </c>
      <c r="L15" s="666">
        <f t="shared" si="19"/>
        <v>5.27</v>
      </c>
      <c r="M15" s="498">
        <f t="shared" si="20"/>
        <v>6</v>
      </c>
      <c r="N15" s="667">
        <f t="shared" si="21"/>
        <v>0.06</v>
      </c>
      <c r="O15" s="670">
        <f t="shared" si="4"/>
        <v>115</v>
      </c>
      <c r="P15" s="666">
        <f t="shared" si="5"/>
        <v>2.4</v>
      </c>
      <c r="Q15" s="666">
        <f t="shared" si="6"/>
        <v>2.52</v>
      </c>
      <c r="R15" s="498">
        <f t="shared" si="7"/>
        <v>3</v>
      </c>
      <c r="S15" s="671">
        <f t="shared" si="8"/>
        <v>2.9000000000000001E-2</v>
      </c>
      <c r="T15" s="670">
        <f t="shared" si="9"/>
        <v>230</v>
      </c>
      <c r="U15" s="666">
        <f t="shared" si="10"/>
        <v>3.83</v>
      </c>
      <c r="V15" s="666">
        <f t="shared" si="11"/>
        <v>4.21</v>
      </c>
      <c r="W15" s="498">
        <f t="shared" si="12"/>
        <v>5</v>
      </c>
      <c r="X15" s="671">
        <f t="shared" si="13"/>
        <v>2.5999999999999999E-2</v>
      </c>
      <c r="Y15" s="497"/>
      <c r="Z15" s="497"/>
      <c r="AA15" s="497"/>
      <c r="AB15" s="497"/>
      <c r="AC15" s="497"/>
      <c r="AD15" s="672">
        <f t="shared" si="14"/>
        <v>0.115</v>
      </c>
      <c r="AE15" s="673">
        <f t="shared" si="15"/>
        <v>0.7</v>
      </c>
      <c r="AF15" s="671">
        <f t="shared" si="16"/>
        <v>0.81499999999999995</v>
      </c>
    </row>
    <row r="16" spans="1:32" ht="15.75">
      <c r="A16" s="665">
        <v>1</v>
      </c>
      <c r="B16" s="497"/>
      <c r="C16" s="497" t="s">
        <v>297</v>
      </c>
      <c r="D16" s="497" t="s">
        <v>34</v>
      </c>
      <c r="E16" s="498">
        <v>146</v>
      </c>
      <c r="F16" s="498">
        <f t="shared" si="0"/>
        <v>730</v>
      </c>
      <c r="G16" s="666">
        <f t="shared" si="1"/>
        <v>3.65</v>
      </c>
      <c r="H16" s="666">
        <f t="shared" si="2"/>
        <v>4.0199999999999996</v>
      </c>
      <c r="I16" s="667">
        <f t="shared" si="3"/>
        <v>4.0999999999999996</v>
      </c>
      <c r="J16" s="670">
        <f t="shared" si="17"/>
        <v>730</v>
      </c>
      <c r="K16" s="666">
        <f t="shared" si="18"/>
        <v>30.42</v>
      </c>
      <c r="L16" s="666">
        <f t="shared" si="19"/>
        <v>33.46</v>
      </c>
      <c r="M16" s="498">
        <f t="shared" si="20"/>
        <v>34</v>
      </c>
      <c r="N16" s="667">
        <f t="shared" si="21"/>
        <v>0.35</v>
      </c>
      <c r="O16" s="670">
        <f t="shared" si="4"/>
        <v>730</v>
      </c>
      <c r="P16" s="666">
        <f t="shared" si="5"/>
        <v>15.21</v>
      </c>
      <c r="Q16" s="666">
        <f t="shared" si="6"/>
        <v>15.97</v>
      </c>
      <c r="R16" s="498">
        <f t="shared" si="7"/>
        <v>16</v>
      </c>
      <c r="S16" s="671">
        <f t="shared" si="8"/>
        <v>0.154</v>
      </c>
      <c r="T16" s="670">
        <f t="shared" si="9"/>
        <v>1460</v>
      </c>
      <c r="U16" s="666">
        <f t="shared" si="10"/>
        <v>24.33</v>
      </c>
      <c r="V16" s="666">
        <f t="shared" si="11"/>
        <v>26.76</v>
      </c>
      <c r="W16" s="498">
        <f t="shared" si="12"/>
        <v>27</v>
      </c>
      <c r="X16" s="671">
        <f t="shared" si="13"/>
        <v>0.13800000000000001</v>
      </c>
      <c r="Y16" s="497"/>
      <c r="Z16" s="497"/>
      <c r="AA16" s="497"/>
      <c r="AB16" s="497"/>
      <c r="AC16" s="497"/>
      <c r="AD16" s="672">
        <f t="shared" si="14"/>
        <v>0.64200000000000002</v>
      </c>
      <c r="AE16" s="673">
        <f t="shared" si="15"/>
        <v>4.0999999999999996</v>
      </c>
      <c r="AF16" s="671">
        <f t="shared" si="16"/>
        <v>4.742</v>
      </c>
    </row>
    <row r="17" spans="1:32" ht="15.75">
      <c r="A17" s="665">
        <v>1</v>
      </c>
      <c r="B17" s="497"/>
      <c r="C17" s="497" t="s">
        <v>297</v>
      </c>
      <c r="D17" s="497" t="s">
        <v>300</v>
      </c>
      <c r="E17" s="498">
        <v>55</v>
      </c>
      <c r="F17" s="498">
        <f t="shared" si="0"/>
        <v>275</v>
      </c>
      <c r="G17" s="666">
        <f t="shared" si="1"/>
        <v>1.38</v>
      </c>
      <c r="H17" s="666">
        <f t="shared" si="2"/>
        <v>1.52</v>
      </c>
      <c r="I17" s="667">
        <f t="shared" si="3"/>
        <v>1.6</v>
      </c>
      <c r="J17" s="670">
        <f t="shared" si="17"/>
        <v>275</v>
      </c>
      <c r="K17" s="666">
        <f t="shared" si="18"/>
        <v>11.46</v>
      </c>
      <c r="L17" s="666">
        <f t="shared" si="19"/>
        <v>12.61</v>
      </c>
      <c r="M17" s="498">
        <f t="shared" si="20"/>
        <v>13</v>
      </c>
      <c r="N17" s="667">
        <f t="shared" si="21"/>
        <v>0.13</v>
      </c>
      <c r="O17" s="670">
        <f t="shared" si="4"/>
        <v>275</v>
      </c>
      <c r="P17" s="666">
        <f t="shared" si="5"/>
        <v>5.73</v>
      </c>
      <c r="Q17" s="666">
        <f t="shared" si="6"/>
        <v>6.02</v>
      </c>
      <c r="R17" s="498">
        <f t="shared" si="7"/>
        <v>7</v>
      </c>
      <c r="S17" s="671">
        <f t="shared" si="8"/>
        <v>6.7000000000000004E-2</v>
      </c>
      <c r="T17" s="670">
        <f t="shared" si="9"/>
        <v>550</v>
      </c>
      <c r="U17" s="666">
        <f t="shared" si="10"/>
        <v>9.17</v>
      </c>
      <c r="V17" s="666">
        <f t="shared" si="11"/>
        <v>10.09</v>
      </c>
      <c r="W17" s="498">
        <f t="shared" si="12"/>
        <v>11</v>
      </c>
      <c r="X17" s="671">
        <f t="shared" si="13"/>
        <v>5.6000000000000001E-2</v>
      </c>
      <c r="Y17" s="497"/>
      <c r="Z17" s="497"/>
      <c r="AA17" s="497"/>
      <c r="AB17" s="497"/>
      <c r="AC17" s="497"/>
      <c r="AD17" s="672">
        <f t="shared" si="14"/>
        <v>0.253</v>
      </c>
      <c r="AE17" s="673">
        <f t="shared" si="15"/>
        <v>1.6</v>
      </c>
      <c r="AF17" s="671">
        <f t="shared" si="16"/>
        <v>1.853</v>
      </c>
    </row>
    <row r="18" spans="1:32" ht="15.75">
      <c r="A18" s="665">
        <v>1</v>
      </c>
      <c r="B18" s="497"/>
      <c r="C18" s="497" t="s">
        <v>297</v>
      </c>
      <c r="D18" s="497" t="s">
        <v>33</v>
      </c>
      <c r="E18" s="498">
        <v>299</v>
      </c>
      <c r="F18" s="498">
        <f t="shared" si="0"/>
        <v>1495</v>
      </c>
      <c r="G18" s="666">
        <f t="shared" si="1"/>
        <v>7.48</v>
      </c>
      <c r="H18" s="666">
        <f t="shared" si="2"/>
        <v>8.23</v>
      </c>
      <c r="I18" s="667">
        <f t="shared" si="3"/>
        <v>8.3000000000000007</v>
      </c>
      <c r="J18" s="670">
        <f t="shared" si="17"/>
        <v>1495</v>
      </c>
      <c r="K18" s="666">
        <f t="shared" si="18"/>
        <v>62.29</v>
      </c>
      <c r="L18" s="666">
        <f t="shared" si="19"/>
        <v>68.52</v>
      </c>
      <c r="M18" s="498">
        <f t="shared" si="20"/>
        <v>69</v>
      </c>
      <c r="N18" s="667">
        <f t="shared" si="21"/>
        <v>0.7</v>
      </c>
      <c r="O18" s="670">
        <f t="shared" si="4"/>
        <v>1495</v>
      </c>
      <c r="P18" s="666">
        <f t="shared" si="5"/>
        <v>31.15</v>
      </c>
      <c r="Q18" s="666">
        <f t="shared" si="6"/>
        <v>32.71</v>
      </c>
      <c r="R18" s="498">
        <f t="shared" si="7"/>
        <v>33</v>
      </c>
      <c r="S18" s="671">
        <f t="shared" si="8"/>
        <v>0.317</v>
      </c>
      <c r="T18" s="670">
        <f t="shared" si="9"/>
        <v>2990</v>
      </c>
      <c r="U18" s="666">
        <f t="shared" si="10"/>
        <v>49.83</v>
      </c>
      <c r="V18" s="666">
        <f t="shared" si="11"/>
        <v>54.81</v>
      </c>
      <c r="W18" s="498">
        <f t="shared" si="12"/>
        <v>55</v>
      </c>
      <c r="X18" s="671">
        <f t="shared" si="13"/>
        <v>0.28100000000000003</v>
      </c>
      <c r="Y18" s="497"/>
      <c r="Z18" s="497"/>
      <c r="AA18" s="497"/>
      <c r="AB18" s="497"/>
      <c r="AC18" s="497"/>
      <c r="AD18" s="672">
        <f t="shared" si="14"/>
        <v>1.298</v>
      </c>
      <c r="AE18" s="673">
        <f t="shared" si="15"/>
        <v>8.3000000000000007</v>
      </c>
      <c r="AF18" s="671">
        <f t="shared" si="16"/>
        <v>9.5980000000000008</v>
      </c>
    </row>
    <row r="19" spans="1:32" ht="15.75">
      <c r="A19" s="665">
        <v>1</v>
      </c>
      <c r="B19" s="497"/>
      <c r="C19" s="497" t="s">
        <v>297</v>
      </c>
      <c r="D19" s="497" t="s">
        <v>29</v>
      </c>
      <c r="E19" s="498">
        <v>86</v>
      </c>
      <c r="F19" s="498">
        <f t="shared" si="0"/>
        <v>430</v>
      </c>
      <c r="G19" s="666">
        <f t="shared" si="1"/>
        <v>2.15</v>
      </c>
      <c r="H19" s="666">
        <f t="shared" si="2"/>
        <v>2.37</v>
      </c>
      <c r="I19" s="667">
        <f t="shared" si="3"/>
        <v>2.4</v>
      </c>
      <c r="J19" s="670">
        <f t="shared" si="17"/>
        <v>430</v>
      </c>
      <c r="K19" s="666">
        <f t="shared" si="18"/>
        <v>17.920000000000002</v>
      </c>
      <c r="L19" s="666">
        <f t="shared" si="19"/>
        <v>19.71</v>
      </c>
      <c r="M19" s="498">
        <f t="shared" si="20"/>
        <v>20</v>
      </c>
      <c r="N19" s="667">
        <f t="shared" si="21"/>
        <v>0.2</v>
      </c>
      <c r="O19" s="670">
        <f t="shared" si="4"/>
        <v>430</v>
      </c>
      <c r="P19" s="666">
        <f t="shared" si="5"/>
        <v>8.9600000000000009</v>
      </c>
      <c r="Q19" s="666">
        <f t="shared" si="6"/>
        <v>9.41</v>
      </c>
      <c r="R19" s="498">
        <f t="shared" si="7"/>
        <v>10</v>
      </c>
      <c r="S19" s="671">
        <f t="shared" si="8"/>
        <v>9.6000000000000002E-2</v>
      </c>
      <c r="T19" s="670">
        <f t="shared" si="9"/>
        <v>860</v>
      </c>
      <c r="U19" s="666">
        <f t="shared" si="10"/>
        <v>14.33</v>
      </c>
      <c r="V19" s="666">
        <f t="shared" si="11"/>
        <v>15.76</v>
      </c>
      <c r="W19" s="498">
        <f t="shared" si="12"/>
        <v>16</v>
      </c>
      <c r="X19" s="671">
        <f t="shared" si="13"/>
        <v>8.2000000000000003E-2</v>
      </c>
      <c r="Y19" s="497"/>
      <c r="Z19" s="497"/>
      <c r="AA19" s="497"/>
      <c r="AB19" s="497"/>
      <c r="AC19" s="497"/>
      <c r="AD19" s="672">
        <f t="shared" si="14"/>
        <v>0.378</v>
      </c>
      <c r="AE19" s="673">
        <f t="shared" si="15"/>
        <v>2.4</v>
      </c>
      <c r="AF19" s="671">
        <f t="shared" si="16"/>
        <v>2.778</v>
      </c>
    </row>
    <row r="20" spans="1:32" ht="15.75">
      <c r="A20" s="665">
        <v>1</v>
      </c>
      <c r="B20" s="497"/>
      <c r="C20" s="497" t="s">
        <v>297</v>
      </c>
      <c r="D20" s="497" t="s">
        <v>30</v>
      </c>
      <c r="E20" s="498">
        <v>155</v>
      </c>
      <c r="F20" s="498">
        <f t="shared" si="0"/>
        <v>775</v>
      </c>
      <c r="G20" s="666">
        <f t="shared" si="1"/>
        <v>3.88</v>
      </c>
      <c r="H20" s="666">
        <f t="shared" si="2"/>
        <v>4.2699999999999996</v>
      </c>
      <c r="I20" s="667">
        <f t="shared" si="3"/>
        <v>4.3</v>
      </c>
      <c r="J20" s="670">
        <f t="shared" si="17"/>
        <v>775</v>
      </c>
      <c r="K20" s="666">
        <f t="shared" si="18"/>
        <v>32.29</v>
      </c>
      <c r="L20" s="666">
        <f t="shared" si="19"/>
        <v>35.520000000000003</v>
      </c>
      <c r="M20" s="498">
        <f t="shared" si="20"/>
        <v>36</v>
      </c>
      <c r="N20" s="667">
        <f t="shared" si="21"/>
        <v>0.37</v>
      </c>
      <c r="O20" s="670">
        <f t="shared" si="4"/>
        <v>775</v>
      </c>
      <c r="P20" s="666">
        <f t="shared" si="5"/>
        <v>16.149999999999999</v>
      </c>
      <c r="Q20" s="666">
        <f t="shared" si="6"/>
        <v>16.96</v>
      </c>
      <c r="R20" s="498">
        <f t="shared" si="7"/>
        <v>17</v>
      </c>
      <c r="S20" s="671">
        <f t="shared" si="8"/>
        <v>0.16300000000000001</v>
      </c>
      <c r="T20" s="670">
        <f t="shared" si="9"/>
        <v>1550</v>
      </c>
      <c r="U20" s="666">
        <f t="shared" si="10"/>
        <v>25.83</v>
      </c>
      <c r="V20" s="666">
        <f t="shared" si="11"/>
        <v>28.41</v>
      </c>
      <c r="W20" s="498">
        <f t="shared" si="12"/>
        <v>29</v>
      </c>
      <c r="X20" s="671">
        <f t="shared" si="13"/>
        <v>0.14799999999999999</v>
      </c>
      <c r="Y20" s="497"/>
      <c r="Z20" s="497"/>
      <c r="AA20" s="497"/>
      <c r="AB20" s="497"/>
      <c r="AC20" s="497"/>
      <c r="AD20" s="672">
        <f t="shared" si="14"/>
        <v>0.68100000000000005</v>
      </c>
      <c r="AE20" s="673">
        <f t="shared" si="15"/>
        <v>4.3</v>
      </c>
      <c r="AF20" s="671">
        <f t="shared" si="16"/>
        <v>4.9809999999999999</v>
      </c>
    </row>
    <row r="21" spans="1:32" ht="15.75">
      <c r="A21" s="665">
        <v>1</v>
      </c>
      <c r="B21" s="497"/>
      <c r="C21" s="497" t="s">
        <v>297</v>
      </c>
      <c r="D21" s="497" t="s">
        <v>31</v>
      </c>
      <c r="E21" s="498">
        <v>48</v>
      </c>
      <c r="F21" s="498">
        <f t="shared" si="0"/>
        <v>240</v>
      </c>
      <c r="G21" s="666">
        <f t="shared" si="1"/>
        <v>1.2</v>
      </c>
      <c r="H21" s="666">
        <f t="shared" si="2"/>
        <v>1.32</v>
      </c>
      <c r="I21" s="667">
        <f t="shared" si="3"/>
        <v>1.4</v>
      </c>
      <c r="J21" s="670">
        <f t="shared" si="17"/>
        <v>240</v>
      </c>
      <c r="K21" s="666">
        <f t="shared" si="18"/>
        <v>10</v>
      </c>
      <c r="L21" s="666">
        <f t="shared" si="19"/>
        <v>11</v>
      </c>
      <c r="M21" s="498">
        <f t="shared" si="20"/>
        <v>11</v>
      </c>
      <c r="N21" s="667">
        <f t="shared" si="21"/>
        <v>0.11</v>
      </c>
      <c r="O21" s="670">
        <f t="shared" si="4"/>
        <v>240</v>
      </c>
      <c r="P21" s="666">
        <f t="shared" si="5"/>
        <v>5</v>
      </c>
      <c r="Q21" s="666">
        <f t="shared" si="6"/>
        <v>5.25</v>
      </c>
      <c r="R21" s="498">
        <f t="shared" si="7"/>
        <v>6</v>
      </c>
      <c r="S21" s="671">
        <f t="shared" si="8"/>
        <v>5.8000000000000003E-2</v>
      </c>
      <c r="T21" s="670">
        <f t="shared" si="9"/>
        <v>480</v>
      </c>
      <c r="U21" s="666">
        <f t="shared" si="10"/>
        <v>8</v>
      </c>
      <c r="V21" s="666">
        <f t="shared" si="11"/>
        <v>8.8000000000000007</v>
      </c>
      <c r="W21" s="498">
        <f t="shared" si="12"/>
        <v>9</v>
      </c>
      <c r="X21" s="671">
        <f t="shared" si="13"/>
        <v>4.5999999999999999E-2</v>
      </c>
      <c r="Y21" s="497"/>
      <c r="Z21" s="497"/>
      <c r="AA21" s="497"/>
      <c r="AB21" s="497"/>
      <c r="AC21" s="497"/>
      <c r="AD21" s="672">
        <f t="shared" si="14"/>
        <v>0.214</v>
      </c>
      <c r="AE21" s="673">
        <f t="shared" si="15"/>
        <v>1.4</v>
      </c>
      <c r="AF21" s="671">
        <f t="shared" si="16"/>
        <v>1.6140000000000001</v>
      </c>
    </row>
    <row r="22" spans="1:32" ht="15.75">
      <c r="A22" s="665">
        <v>1</v>
      </c>
      <c r="B22" s="497"/>
      <c r="C22" s="497" t="s">
        <v>297</v>
      </c>
      <c r="D22" s="497" t="s">
        <v>32</v>
      </c>
      <c r="E22" s="498">
        <v>83</v>
      </c>
      <c r="F22" s="498">
        <f t="shared" si="0"/>
        <v>415</v>
      </c>
      <c r="G22" s="666">
        <f t="shared" si="1"/>
        <v>2.08</v>
      </c>
      <c r="H22" s="666">
        <f t="shared" si="2"/>
        <v>2.29</v>
      </c>
      <c r="I22" s="667">
        <f t="shared" si="3"/>
        <v>2.2999999999999998</v>
      </c>
      <c r="J22" s="670">
        <f t="shared" si="17"/>
        <v>415</v>
      </c>
      <c r="K22" s="666">
        <f t="shared" si="18"/>
        <v>17.29</v>
      </c>
      <c r="L22" s="666">
        <f t="shared" si="19"/>
        <v>19.02</v>
      </c>
      <c r="M22" s="498">
        <f t="shared" si="20"/>
        <v>20</v>
      </c>
      <c r="N22" s="667">
        <f t="shared" si="21"/>
        <v>0.2</v>
      </c>
      <c r="O22" s="670">
        <f t="shared" si="4"/>
        <v>415</v>
      </c>
      <c r="P22" s="666">
        <f t="shared" si="5"/>
        <v>8.65</v>
      </c>
      <c r="Q22" s="666">
        <f t="shared" si="6"/>
        <v>9.08</v>
      </c>
      <c r="R22" s="498">
        <f t="shared" si="7"/>
        <v>10</v>
      </c>
      <c r="S22" s="671">
        <f t="shared" si="8"/>
        <v>9.6000000000000002E-2</v>
      </c>
      <c r="T22" s="670">
        <f t="shared" si="9"/>
        <v>830</v>
      </c>
      <c r="U22" s="666">
        <f t="shared" si="10"/>
        <v>13.83</v>
      </c>
      <c r="V22" s="666">
        <f t="shared" si="11"/>
        <v>15.21</v>
      </c>
      <c r="W22" s="498">
        <f t="shared" si="12"/>
        <v>16</v>
      </c>
      <c r="X22" s="671">
        <f t="shared" si="13"/>
        <v>8.2000000000000003E-2</v>
      </c>
      <c r="Y22" s="497"/>
      <c r="Z22" s="497"/>
      <c r="AA22" s="497"/>
      <c r="AB22" s="497"/>
      <c r="AC22" s="497"/>
      <c r="AD22" s="672">
        <f t="shared" si="14"/>
        <v>0.378</v>
      </c>
      <c r="AE22" s="673">
        <f t="shared" si="15"/>
        <v>2.2999999999999998</v>
      </c>
      <c r="AF22" s="671">
        <f t="shared" si="16"/>
        <v>2.6779999999999999</v>
      </c>
    </row>
    <row r="23" spans="1:32" s="341" customFormat="1" ht="15.75">
      <c r="A23" s="674">
        <v>1</v>
      </c>
      <c r="B23" s="675"/>
      <c r="C23" s="675" t="s">
        <v>297</v>
      </c>
      <c r="D23" s="675" t="s">
        <v>301</v>
      </c>
      <c r="E23" s="676">
        <v>31</v>
      </c>
      <c r="F23" s="676">
        <f t="shared" si="0"/>
        <v>155</v>
      </c>
      <c r="G23" s="677">
        <f t="shared" si="1"/>
        <v>0.78</v>
      </c>
      <c r="H23" s="677">
        <f t="shared" si="2"/>
        <v>0.86</v>
      </c>
      <c r="I23" s="678">
        <f t="shared" si="3"/>
        <v>0.9</v>
      </c>
      <c r="J23" s="679">
        <f t="shared" si="17"/>
        <v>155</v>
      </c>
      <c r="K23" s="677">
        <f t="shared" si="18"/>
        <v>6.46</v>
      </c>
      <c r="L23" s="677">
        <f t="shared" si="19"/>
        <v>7.11</v>
      </c>
      <c r="M23" s="676">
        <f t="shared" si="20"/>
        <v>8</v>
      </c>
      <c r="N23" s="678">
        <f t="shared" si="21"/>
        <v>0.08</v>
      </c>
      <c r="O23" s="679">
        <f t="shared" si="4"/>
        <v>155</v>
      </c>
      <c r="P23" s="677">
        <f t="shared" si="5"/>
        <v>3.23</v>
      </c>
      <c r="Q23" s="677">
        <f t="shared" si="6"/>
        <v>3.39</v>
      </c>
      <c r="R23" s="676">
        <f t="shared" si="7"/>
        <v>4</v>
      </c>
      <c r="S23" s="680">
        <f t="shared" si="8"/>
        <v>3.7999999999999999E-2</v>
      </c>
      <c r="T23" s="679">
        <f t="shared" si="9"/>
        <v>310</v>
      </c>
      <c r="U23" s="677">
        <f t="shared" si="10"/>
        <v>5.17</v>
      </c>
      <c r="V23" s="677">
        <f t="shared" si="11"/>
        <v>5.69</v>
      </c>
      <c r="W23" s="676">
        <f t="shared" si="12"/>
        <v>6</v>
      </c>
      <c r="X23" s="680">
        <f t="shared" si="13"/>
        <v>3.1E-2</v>
      </c>
      <c r="Y23" s="675"/>
      <c r="Z23" s="675"/>
      <c r="AA23" s="675"/>
      <c r="AB23" s="675"/>
      <c r="AC23" s="675"/>
      <c r="AD23" s="681">
        <f t="shared" si="14"/>
        <v>0.14899999999999999</v>
      </c>
      <c r="AE23" s="682">
        <f t="shared" si="15"/>
        <v>0.9</v>
      </c>
      <c r="AF23" s="680">
        <f t="shared" si="16"/>
        <v>1.0489999999999999</v>
      </c>
    </row>
    <row r="24" spans="1:32" ht="15.75">
      <c r="A24" s="665">
        <v>1</v>
      </c>
      <c r="B24" s="497" t="s">
        <v>302</v>
      </c>
      <c r="C24" s="497" t="s">
        <v>7</v>
      </c>
      <c r="D24" s="497" t="s">
        <v>38</v>
      </c>
      <c r="E24" s="498">
        <v>405</v>
      </c>
      <c r="F24" s="498">
        <f t="shared" si="0"/>
        <v>2025</v>
      </c>
      <c r="G24" s="666">
        <f t="shared" si="1"/>
        <v>10.130000000000001</v>
      </c>
      <c r="H24" s="666">
        <f t="shared" si="2"/>
        <v>11.14</v>
      </c>
      <c r="I24" s="667">
        <f t="shared" si="3"/>
        <v>11.2</v>
      </c>
      <c r="J24" s="670">
        <f t="shared" si="17"/>
        <v>2025</v>
      </c>
      <c r="K24" s="666">
        <f t="shared" si="18"/>
        <v>84.38</v>
      </c>
      <c r="L24" s="666">
        <f t="shared" si="19"/>
        <v>92.82</v>
      </c>
      <c r="M24" s="498">
        <f t="shared" si="20"/>
        <v>93</v>
      </c>
      <c r="N24" s="667">
        <f t="shared" si="21"/>
        <v>0.95</v>
      </c>
      <c r="O24" s="670">
        <f t="shared" si="4"/>
        <v>2025</v>
      </c>
      <c r="P24" s="666">
        <f t="shared" si="5"/>
        <v>42.19</v>
      </c>
      <c r="Q24" s="666">
        <f t="shared" si="6"/>
        <v>44.3</v>
      </c>
      <c r="R24" s="498">
        <f t="shared" si="7"/>
        <v>45</v>
      </c>
      <c r="S24" s="671">
        <f t="shared" si="8"/>
        <v>0.432</v>
      </c>
      <c r="T24" s="670">
        <f t="shared" si="9"/>
        <v>4050</v>
      </c>
      <c r="U24" s="666">
        <f t="shared" si="10"/>
        <v>67.5</v>
      </c>
      <c r="V24" s="666">
        <f t="shared" si="11"/>
        <v>74.25</v>
      </c>
      <c r="W24" s="498">
        <f t="shared" si="12"/>
        <v>75</v>
      </c>
      <c r="X24" s="671">
        <f t="shared" si="13"/>
        <v>0.38300000000000001</v>
      </c>
      <c r="Y24" s="497"/>
      <c r="Z24" s="497"/>
      <c r="AA24" s="497"/>
      <c r="AB24" s="497"/>
      <c r="AC24" s="497"/>
      <c r="AD24" s="672">
        <f t="shared" si="14"/>
        <v>1.7649999999999999</v>
      </c>
      <c r="AE24" s="673">
        <f t="shared" si="15"/>
        <v>11.2</v>
      </c>
      <c r="AF24" s="671">
        <f t="shared" si="16"/>
        <v>12.965</v>
      </c>
    </row>
    <row r="25" spans="1:32" ht="15.75">
      <c r="A25" s="665">
        <v>1</v>
      </c>
      <c r="B25" s="497" t="s">
        <v>303</v>
      </c>
      <c r="C25" s="497" t="s">
        <v>7</v>
      </c>
      <c r="D25" s="497" t="s">
        <v>37</v>
      </c>
      <c r="E25" s="498">
        <v>5535</v>
      </c>
      <c r="F25" s="498">
        <f t="shared" si="0"/>
        <v>27675</v>
      </c>
      <c r="G25" s="666">
        <f t="shared" si="1"/>
        <v>138.38</v>
      </c>
      <c r="H25" s="666">
        <f t="shared" si="2"/>
        <v>152.22</v>
      </c>
      <c r="I25" s="667">
        <f t="shared" si="3"/>
        <v>152.30000000000001</v>
      </c>
      <c r="J25" s="670">
        <f t="shared" si="17"/>
        <v>27675</v>
      </c>
      <c r="K25" s="666">
        <f t="shared" si="18"/>
        <v>1153.1300000000001</v>
      </c>
      <c r="L25" s="666">
        <f t="shared" si="19"/>
        <v>1268.44</v>
      </c>
      <c r="M25" s="498">
        <f t="shared" si="20"/>
        <v>1269</v>
      </c>
      <c r="N25" s="667">
        <f t="shared" si="21"/>
        <v>12.94</v>
      </c>
      <c r="O25" s="670">
        <f t="shared" si="4"/>
        <v>27675</v>
      </c>
      <c r="P25" s="666">
        <f t="shared" si="5"/>
        <v>576.55999999999995</v>
      </c>
      <c r="Q25" s="666">
        <f t="shared" si="6"/>
        <v>605.39</v>
      </c>
      <c r="R25" s="498">
        <f t="shared" si="7"/>
        <v>606</v>
      </c>
      <c r="S25" s="671">
        <f t="shared" si="8"/>
        <v>5.8179999999999996</v>
      </c>
      <c r="T25" s="670">
        <f t="shared" si="9"/>
        <v>55350</v>
      </c>
      <c r="U25" s="666">
        <f t="shared" si="10"/>
        <v>922.5</v>
      </c>
      <c r="V25" s="666">
        <f t="shared" si="11"/>
        <v>1014.75</v>
      </c>
      <c r="W25" s="498">
        <f t="shared" si="12"/>
        <v>1015</v>
      </c>
      <c r="X25" s="671">
        <f t="shared" si="13"/>
        <v>5.1769999999999996</v>
      </c>
      <c r="Y25" s="497"/>
      <c r="Z25" s="497"/>
      <c r="AA25" s="497"/>
      <c r="AB25" s="497"/>
      <c r="AC25" s="497"/>
      <c r="AD25" s="672">
        <f t="shared" si="14"/>
        <v>23.934999999999999</v>
      </c>
      <c r="AE25" s="673">
        <f t="shared" si="15"/>
        <v>152.30000000000001</v>
      </c>
      <c r="AF25" s="671">
        <f t="shared" si="16"/>
        <v>176.23500000000001</v>
      </c>
    </row>
    <row r="26" spans="1:32" ht="15.75">
      <c r="A26" s="665">
        <v>1</v>
      </c>
      <c r="B26" s="497"/>
      <c r="C26" s="497" t="s">
        <v>7</v>
      </c>
      <c r="D26" s="497" t="s">
        <v>39</v>
      </c>
      <c r="E26" s="498">
        <v>54</v>
      </c>
      <c r="F26" s="498">
        <f t="shared" si="0"/>
        <v>270</v>
      </c>
      <c r="G26" s="666">
        <f t="shared" si="1"/>
        <v>1.35</v>
      </c>
      <c r="H26" s="666">
        <f t="shared" si="2"/>
        <v>1.49</v>
      </c>
      <c r="I26" s="667">
        <f t="shared" si="3"/>
        <v>1.5</v>
      </c>
      <c r="J26" s="670">
        <f t="shared" si="17"/>
        <v>270</v>
      </c>
      <c r="K26" s="666">
        <f t="shared" si="18"/>
        <v>11.25</v>
      </c>
      <c r="L26" s="666">
        <f t="shared" si="19"/>
        <v>12.38</v>
      </c>
      <c r="M26" s="498">
        <f t="shared" si="20"/>
        <v>13</v>
      </c>
      <c r="N26" s="667">
        <f t="shared" si="21"/>
        <v>0.13</v>
      </c>
      <c r="O26" s="670">
        <f t="shared" si="4"/>
        <v>270</v>
      </c>
      <c r="P26" s="666">
        <f t="shared" si="5"/>
        <v>5.63</v>
      </c>
      <c r="Q26" s="666">
        <f t="shared" si="6"/>
        <v>5.91</v>
      </c>
      <c r="R26" s="498">
        <f t="shared" si="7"/>
        <v>6</v>
      </c>
      <c r="S26" s="671">
        <f t="shared" si="8"/>
        <v>5.8000000000000003E-2</v>
      </c>
      <c r="T26" s="670">
        <f t="shared" si="9"/>
        <v>540</v>
      </c>
      <c r="U26" s="666">
        <f t="shared" si="10"/>
        <v>9</v>
      </c>
      <c r="V26" s="666">
        <f t="shared" si="11"/>
        <v>9.9</v>
      </c>
      <c r="W26" s="498">
        <f t="shared" si="12"/>
        <v>10</v>
      </c>
      <c r="X26" s="671">
        <f t="shared" si="13"/>
        <v>5.0999999999999997E-2</v>
      </c>
      <c r="Y26" s="497"/>
      <c r="Z26" s="497"/>
      <c r="AA26" s="497"/>
      <c r="AB26" s="497"/>
      <c r="AC26" s="497"/>
      <c r="AD26" s="672">
        <f t="shared" si="14"/>
        <v>0.23899999999999999</v>
      </c>
      <c r="AE26" s="673">
        <f t="shared" si="15"/>
        <v>1.5</v>
      </c>
      <c r="AF26" s="671">
        <f t="shared" si="16"/>
        <v>1.7390000000000001</v>
      </c>
    </row>
    <row r="27" spans="1:32" ht="15.75">
      <c r="A27" s="665">
        <v>1</v>
      </c>
      <c r="B27" s="497"/>
      <c r="C27" s="497" t="s">
        <v>7</v>
      </c>
      <c r="D27" s="497" t="s">
        <v>41</v>
      </c>
      <c r="E27" s="498">
        <v>176</v>
      </c>
      <c r="F27" s="498">
        <f t="shared" si="0"/>
        <v>880</v>
      </c>
      <c r="G27" s="666">
        <f t="shared" si="1"/>
        <v>4.4000000000000004</v>
      </c>
      <c r="H27" s="666">
        <f t="shared" si="2"/>
        <v>4.84</v>
      </c>
      <c r="I27" s="667">
        <f t="shared" si="3"/>
        <v>4.9000000000000004</v>
      </c>
      <c r="J27" s="670">
        <f t="shared" si="17"/>
        <v>880</v>
      </c>
      <c r="K27" s="666">
        <f t="shared" si="18"/>
        <v>36.67</v>
      </c>
      <c r="L27" s="666">
        <f t="shared" si="19"/>
        <v>40.340000000000003</v>
      </c>
      <c r="M27" s="498">
        <f t="shared" si="20"/>
        <v>41</v>
      </c>
      <c r="N27" s="667">
        <f t="shared" si="21"/>
        <v>0.42</v>
      </c>
      <c r="O27" s="670">
        <f t="shared" si="4"/>
        <v>880</v>
      </c>
      <c r="P27" s="666">
        <f t="shared" si="5"/>
        <v>18.329999999999998</v>
      </c>
      <c r="Q27" s="666">
        <f t="shared" si="6"/>
        <v>19.25</v>
      </c>
      <c r="R27" s="498">
        <f t="shared" si="7"/>
        <v>20</v>
      </c>
      <c r="S27" s="671">
        <f t="shared" si="8"/>
        <v>0.192</v>
      </c>
      <c r="T27" s="670">
        <f t="shared" si="9"/>
        <v>1760</v>
      </c>
      <c r="U27" s="666">
        <f t="shared" si="10"/>
        <v>29.33</v>
      </c>
      <c r="V27" s="666">
        <f t="shared" si="11"/>
        <v>32.26</v>
      </c>
      <c r="W27" s="498">
        <f t="shared" si="12"/>
        <v>33</v>
      </c>
      <c r="X27" s="671">
        <f t="shared" si="13"/>
        <v>0.16800000000000001</v>
      </c>
      <c r="Y27" s="497"/>
      <c r="Z27" s="497"/>
      <c r="AA27" s="497"/>
      <c r="AB27" s="497"/>
      <c r="AC27" s="497"/>
      <c r="AD27" s="672">
        <f t="shared" si="14"/>
        <v>0.78</v>
      </c>
      <c r="AE27" s="673">
        <f t="shared" si="15"/>
        <v>4.9000000000000004</v>
      </c>
      <c r="AF27" s="671">
        <f t="shared" si="16"/>
        <v>5.68</v>
      </c>
    </row>
    <row r="28" spans="1:32" ht="15.75">
      <c r="A28" s="665">
        <v>1</v>
      </c>
      <c r="B28" s="497"/>
      <c r="C28" s="497" t="s">
        <v>7</v>
      </c>
      <c r="D28" s="497" t="s">
        <v>40</v>
      </c>
      <c r="E28" s="498">
        <v>112</v>
      </c>
      <c r="F28" s="498">
        <f t="shared" si="0"/>
        <v>560</v>
      </c>
      <c r="G28" s="666">
        <f t="shared" si="1"/>
        <v>2.8</v>
      </c>
      <c r="H28" s="666">
        <f t="shared" si="2"/>
        <v>3.08</v>
      </c>
      <c r="I28" s="667">
        <f t="shared" si="3"/>
        <v>3.1</v>
      </c>
      <c r="J28" s="670">
        <f t="shared" si="17"/>
        <v>560</v>
      </c>
      <c r="K28" s="666">
        <f t="shared" si="18"/>
        <v>23.33</v>
      </c>
      <c r="L28" s="666">
        <f t="shared" si="19"/>
        <v>25.66</v>
      </c>
      <c r="M28" s="498">
        <f t="shared" si="20"/>
        <v>26</v>
      </c>
      <c r="N28" s="667">
        <f t="shared" si="21"/>
        <v>0.27</v>
      </c>
      <c r="O28" s="670">
        <f t="shared" si="4"/>
        <v>560</v>
      </c>
      <c r="P28" s="666">
        <f t="shared" si="5"/>
        <v>11.67</v>
      </c>
      <c r="Q28" s="666">
        <f t="shared" si="6"/>
        <v>12.25</v>
      </c>
      <c r="R28" s="498">
        <f t="shared" si="7"/>
        <v>13</v>
      </c>
      <c r="S28" s="671">
        <f t="shared" si="8"/>
        <v>0.125</v>
      </c>
      <c r="T28" s="670">
        <f t="shared" si="9"/>
        <v>1120</v>
      </c>
      <c r="U28" s="666">
        <f t="shared" si="10"/>
        <v>18.670000000000002</v>
      </c>
      <c r="V28" s="666">
        <f t="shared" si="11"/>
        <v>20.54</v>
      </c>
      <c r="W28" s="498">
        <f t="shared" si="12"/>
        <v>21</v>
      </c>
      <c r="X28" s="671">
        <f t="shared" si="13"/>
        <v>0.107</v>
      </c>
      <c r="Y28" s="497"/>
      <c r="Z28" s="497"/>
      <c r="AA28" s="497"/>
      <c r="AB28" s="497"/>
      <c r="AC28" s="497"/>
      <c r="AD28" s="672">
        <f t="shared" si="14"/>
        <v>0.502</v>
      </c>
      <c r="AE28" s="673">
        <f t="shared" si="15"/>
        <v>3.1</v>
      </c>
      <c r="AF28" s="671">
        <f t="shared" si="16"/>
        <v>3.6019999999999999</v>
      </c>
    </row>
    <row r="29" spans="1:32" s="684" customFormat="1" ht="15.75">
      <c r="A29" s="683" t="s">
        <v>304</v>
      </c>
      <c r="C29" s="683">
        <v>0</v>
      </c>
      <c r="D29" s="683">
        <v>0</v>
      </c>
      <c r="E29" s="685">
        <f>SUM(E7:E28)</f>
        <v>15892</v>
      </c>
      <c r="F29" s="685">
        <f>SUM(F7:F28)</f>
        <v>79460</v>
      </c>
      <c r="G29" s="686">
        <f>SUM(G7:G28)</f>
        <v>397.36</v>
      </c>
      <c r="H29" s="686">
        <f>SUM(H7:H28)</f>
        <v>437.13</v>
      </c>
      <c r="I29" s="687">
        <f>SUM(I7:I28)</f>
        <v>438</v>
      </c>
      <c r="J29" s="688">
        <f t="shared" ref="J29:X29" si="22">SUM(J7:J28)</f>
        <v>44990</v>
      </c>
      <c r="K29" s="688">
        <f t="shared" si="22"/>
        <v>1875</v>
      </c>
      <c r="L29" s="688">
        <f t="shared" si="22"/>
        <v>2062</v>
      </c>
      <c r="M29" s="687">
        <f t="shared" si="22"/>
        <v>2071</v>
      </c>
      <c r="N29" s="689">
        <f t="shared" si="22"/>
        <v>21.11</v>
      </c>
      <c r="O29" s="688">
        <f t="shared" si="22"/>
        <v>79460</v>
      </c>
      <c r="P29" s="688">
        <f t="shared" si="22"/>
        <v>1655</v>
      </c>
      <c r="Q29" s="688">
        <f t="shared" si="22"/>
        <v>1738</v>
      </c>
      <c r="R29" s="687">
        <f t="shared" si="22"/>
        <v>1750</v>
      </c>
      <c r="S29" s="690">
        <f t="shared" si="22"/>
        <v>16.802</v>
      </c>
      <c r="T29" s="688">
        <f t="shared" si="22"/>
        <v>158920</v>
      </c>
      <c r="U29" s="691">
        <f t="shared" si="22"/>
        <v>2648.66</v>
      </c>
      <c r="V29" s="691">
        <f t="shared" si="22"/>
        <v>2913.52</v>
      </c>
      <c r="W29" s="687">
        <f t="shared" si="22"/>
        <v>2924</v>
      </c>
      <c r="X29" s="690">
        <f t="shared" si="22"/>
        <v>14.916</v>
      </c>
      <c r="Y29" s="683"/>
      <c r="Z29" s="683"/>
      <c r="AA29" s="683"/>
      <c r="AB29" s="683"/>
      <c r="AC29" s="683"/>
      <c r="AD29" s="690">
        <f>SUM(AD7:AD28)</f>
        <v>52.828000000000003</v>
      </c>
      <c r="AE29" s="690">
        <f>SUM(AE7:AE28)</f>
        <v>438.2</v>
      </c>
      <c r="AF29" s="690">
        <f>SUM(AF7:AF28)</f>
        <v>491.02800000000002</v>
      </c>
    </row>
    <row r="30" spans="1:32" ht="15.75">
      <c r="A30" s="665">
        <v>1</v>
      </c>
      <c r="B30" s="497"/>
      <c r="C30" s="497" t="s">
        <v>297</v>
      </c>
      <c r="D30" s="497" t="s">
        <v>305</v>
      </c>
      <c r="E30" s="498">
        <v>5631</v>
      </c>
      <c r="F30" s="498">
        <f t="shared" si="0"/>
        <v>28155</v>
      </c>
      <c r="G30" s="666">
        <f t="shared" si="1"/>
        <v>140.78</v>
      </c>
      <c r="H30" s="666">
        <f t="shared" si="2"/>
        <v>154.86000000000001</v>
      </c>
      <c r="I30" s="667">
        <f t="shared" si="3"/>
        <v>154.9</v>
      </c>
      <c r="J30" s="670">
        <f>F30*$F$44</f>
        <v>28155</v>
      </c>
      <c r="K30" s="666">
        <f t="shared" si="18"/>
        <v>1173.1300000000001</v>
      </c>
      <c r="L30" s="666">
        <f t="shared" si="19"/>
        <v>1290.44</v>
      </c>
      <c r="M30" s="498">
        <f t="shared" si="20"/>
        <v>1291</v>
      </c>
      <c r="N30" s="667">
        <f t="shared" si="21"/>
        <v>13.17</v>
      </c>
      <c r="O30" s="670">
        <f t="shared" si="4"/>
        <v>28155</v>
      </c>
      <c r="P30" s="666">
        <f t="shared" si="5"/>
        <v>586.55999999999995</v>
      </c>
      <c r="Q30" s="666">
        <f t="shared" si="6"/>
        <v>615.89</v>
      </c>
      <c r="R30" s="498">
        <f t="shared" si="7"/>
        <v>616</v>
      </c>
      <c r="S30" s="671">
        <f t="shared" si="8"/>
        <v>5.9139999999999997</v>
      </c>
      <c r="T30" s="670">
        <f t="shared" si="9"/>
        <v>56310</v>
      </c>
      <c r="U30" s="666">
        <f t="shared" si="10"/>
        <v>938.5</v>
      </c>
      <c r="V30" s="666">
        <f t="shared" si="11"/>
        <v>1032.3499999999999</v>
      </c>
      <c r="W30" s="498">
        <f t="shared" si="12"/>
        <v>1033</v>
      </c>
      <c r="X30" s="671">
        <f t="shared" si="13"/>
        <v>5.2679999999999998</v>
      </c>
      <c r="Y30" s="497"/>
      <c r="Z30" s="497"/>
      <c r="AA30" s="497"/>
      <c r="AB30" s="497"/>
      <c r="AC30" s="497"/>
      <c r="AD30" s="672">
        <f t="shared" si="14"/>
        <v>24.352</v>
      </c>
      <c r="AE30" s="673">
        <f t="shared" si="15"/>
        <v>154.9</v>
      </c>
      <c r="AF30" s="671">
        <f t="shared" si="16"/>
        <v>179.25200000000001</v>
      </c>
    </row>
    <row r="31" spans="1:32" ht="15.75">
      <c r="A31" s="665">
        <v>2</v>
      </c>
      <c r="B31" s="497"/>
      <c r="C31" s="497" t="s">
        <v>297</v>
      </c>
      <c r="D31" s="497" t="s">
        <v>306</v>
      </c>
      <c r="E31" s="498">
        <v>11822</v>
      </c>
      <c r="F31" s="498">
        <f t="shared" si="0"/>
        <v>59110</v>
      </c>
      <c r="G31" s="666">
        <f t="shared" si="1"/>
        <v>295.55</v>
      </c>
      <c r="H31" s="666">
        <f t="shared" si="2"/>
        <v>325.11</v>
      </c>
      <c r="I31" s="667">
        <f t="shared" si="3"/>
        <v>325.2</v>
      </c>
      <c r="J31" s="670"/>
      <c r="K31" s="666"/>
      <c r="L31" s="666"/>
      <c r="M31" s="498"/>
      <c r="N31" s="667"/>
      <c r="O31" s="670">
        <f t="shared" si="4"/>
        <v>59110</v>
      </c>
      <c r="P31" s="666">
        <f t="shared" si="5"/>
        <v>1231.46</v>
      </c>
      <c r="Q31" s="666">
        <f t="shared" si="6"/>
        <v>1293.03</v>
      </c>
      <c r="R31" s="498">
        <f t="shared" si="7"/>
        <v>1294</v>
      </c>
      <c r="S31" s="671">
        <f t="shared" si="8"/>
        <v>12.422000000000001</v>
      </c>
      <c r="T31" s="670">
        <f t="shared" si="9"/>
        <v>118220</v>
      </c>
      <c r="U31" s="666">
        <f t="shared" si="10"/>
        <v>1970.33</v>
      </c>
      <c r="V31" s="666">
        <f t="shared" si="11"/>
        <v>2167.36</v>
      </c>
      <c r="W31" s="498">
        <f t="shared" si="12"/>
        <v>2168</v>
      </c>
      <c r="X31" s="671">
        <f t="shared" si="13"/>
        <v>11.057</v>
      </c>
      <c r="Y31" s="497"/>
      <c r="Z31" s="497"/>
      <c r="AA31" s="497"/>
      <c r="AB31" s="497"/>
      <c r="AC31" s="497"/>
      <c r="AD31" s="672">
        <f t="shared" si="14"/>
        <v>23.478999999999999</v>
      </c>
      <c r="AE31" s="673">
        <f t="shared" si="15"/>
        <v>325.2</v>
      </c>
      <c r="AF31" s="671">
        <f t="shared" si="16"/>
        <v>348.67899999999997</v>
      </c>
    </row>
    <row r="32" spans="1:32" s="692" customFormat="1" ht="15.75">
      <c r="A32" s="594" t="s">
        <v>205</v>
      </c>
      <c r="C32" s="594">
        <v>0</v>
      </c>
      <c r="D32" s="594">
        <v>0</v>
      </c>
      <c r="E32" s="693">
        <f>SUM(E29:E31)</f>
        <v>33345</v>
      </c>
      <c r="F32" s="693">
        <f>SUM(F29:F31)</f>
        <v>166725</v>
      </c>
      <c r="G32" s="694">
        <f>SUM(G29:G31)</f>
        <v>833.69</v>
      </c>
      <c r="H32" s="694">
        <f>SUM(H29:H31)</f>
        <v>917.1</v>
      </c>
      <c r="I32" s="693">
        <f>SUM(I29:I31)</f>
        <v>918</v>
      </c>
      <c r="J32" s="695">
        <f t="shared" ref="J32:S32" si="23">SUM(J29:J31)</f>
        <v>73145</v>
      </c>
      <c r="K32" s="695">
        <f t="shared" si="23"/>
        <v>3048</v>
      </c>
      <c r="L32" s="695">
        <f t="shared" si="23"/>
        <v>3352</v>
      </c>
      <c r="M32" s="693">
        <f t="shared" si="23"/>
        <v>3362</v>
      </c>
      <c r="N32" s="696">
        <f t="shared" si="23"/>
        <v>34.28</v>
      </c>
      <c r="O32" s="695">
        <f t="shared" si="23"/>
        <v>166725</v>
      </c>
      <c r="P32" s="695">
        <f t="shared" si="23"/>
        <v>3473</v>
      </c>
      <c r="Q32" s="695">
        <f t="shared" si="23"/>
        <v>3647</v>
      </c>
      <c r="R32" s="693">
        <f t="shared" si="23"/>
        <v>3660</v>
      </c>
      <c r="S32" s="697">
        <f t="shared" si="23"/>
        <v>35.137999999999998</v>
      </c>
      <c r="T32" s="695">
        <f>SUM(T29:T31)</f>
        <v>333450</v>
      </c>
      <c r="U32" s="695">
        <f>SUM(U29:U31)</f>
        <v>5557</v>
      </c>
      <c r="V32" s="695">
        <f>SUM(V29:V31)</f>
        <v>6113</v>
      </c>
      <c r="W32" s="693">
        <f>SUM(W29:W31)</f>
        <v>6125</v>
      </c>
      <c r="X32" s="697">
        <f>SUM(X29:X31)</f>
        <v>31.241</v>
      </c>
      <c r="Y32" s="594"/>
      <c r="Z32" s="594"/>
      <c r="AA32" s="594"/>
      <c r="AB32" s="594"/>
      <c r="AC32" s="594"/>
      <c r="AD32" s="697">
        <f>SUM(AD29:AD31)</f>
        <v>100.65900000000001</v>
      </c>
      <c r="AE32" s="697">
        <f>SUM(AE29:AE31)</f>
        <v>918.3</v>
      </c>
      <c r="AF32" s="697">
        <f>SUM(AF29:AF31)</f>
        <v>1018.9589999999999</v>
      </c>
    </row>
    <row r="33" spans="1:32" s="704" customFormat="1" ht="15.75">
      <c r="A33" s="698"/>
      <c r="B33" s="699"/>
      <c r="C33" s="699"/>
      <c r="D33" s="699" t="s">
        <v>307</v>
      </c>
      <c r="E33" s="700"/>
      <c r="F33" s="700"/>
      <c r="G33" s="701"/>
      <c r="H33" s="701"/>
      <c r="I33" s="700">
        <f>'[14]COMMODITY SOURCES'!I10+'[14]COMMODITY SOURCES'!I9</f>
        <v>540</v>
      </c>
      <c r="J33" s="700"/>
      <c r="K33" s="700"/>
      <c r="L33" s="700"/>
      <c r="M33" s="700"/>
      <c r="N33" s="701">
        <f>'[14]COMMODITY SOURCES'!I11</f>
        <v>36.72</v>
      </c>
      <c r="O33" s="700"/>
      <c r="P33" s="700"/>
      <c r="Q33" s="700"/>
      <c r="R33" s="700"/>
      <c r="S33" s="702">
        <f>'[14]COMMODITY SOURCES'!I12</f>
        <v>28.8</v>
      </c>
      <c r="T33" s="700"/>
      <c r="U33" s="700"/>
      <c r="V33" s="700"/>
      <c r="W33" s="700"/>
      <c r="X33" s="702">
        <f>'[14]COMMODITY SOURCES'!I13</f>
        <v>29.58</v>
      </c>
      <c r="Y33" s="699"/>
      <c r="Z33" s="699"/>
      <c r="AA33" s="699"/>
      <c r="AB33" s="699"/>
      <c r="AC33" s="699"/>
      <c r="AD33" s="702"/>
      <c r="AE33" s="702"/>
      <c r="AF33" s="703"/>
    </row>
    <row r="34" spans="1:32" s="711" customFormat="1" ht="15.75">
      <c r="A34" s="705"/>
      <c r="B34" s="706"/>
      <c r="C34" s="706"/>
      <c r="D34" s="706" t="s">
        <v>308</v>
      </c>
      <c r="E34" s="707"/>
      <c r="F34" s="707"/>
      <c r="G34" s="708"/>
      <c r="H34" s="708"/>
      <c r="I34" s="707">
        <v>0</v>
      </c>
      <c r="J34" s="707"/>
      <c r="K34" s="707"/>
      <c r="L34" s="707"/>
      <c r="M34" s="707"/>
      <c r="N34" s="707">
        <v>0</v>
      </c>
      <c r="O34" s="707"/>
      <c r="P34" s="707"/>
      <c r="Q34" s="707"/>
      <c r="R34" s="707"/>
      <c r="S34" s="709">
        <v>0</v>
      </c>
      <c r="T34" s="707"/>
      <c r="U34" s="707"/>
      <c r="V34" s="707"/>
      <c r="W34" s="707"/>
      <c r="X34" s="709">
        <v>0</v>
      </c>
      <c r="Y34" s="706"/>
      <c r="Z34" s="706"/>
      <c r="AA34" s="706"/>
      <c r="AB34" s="706"/>
      <c r="AC34" s="706"/>
      <c r="AD34" s="709"/>
      <c r="AE34" s="709"/>
      <c r="AF34" s="710"/>
    </row>
    <row r="35" spans="1:32" s="704" customFormat="1" ht="15.75">
      <c r="A35" s="712"/>
      <c r="B35" s="713"/>
      <c r="C35" s="713"/>
      <c r="D35" s="713" t="s">
        <v>309</v>
      </c>
      <c r="E35" s="714"/>
      <c r="F35" s="714"/>
      <c r="G35" s="715"/>
      <c r="H35" s="715"/>
      <c r="I35" s="714">
        <v>200</v>
      </c>
      <c r="J35" s="714"/>
      <c r="K35" s="714"/>
      <c r="L35" s="714"/>
      <c r="M35" s="714"/>
      <c r="N35" s="714">
        <v>0</v>
      </c>
      <c r="O35" s="714"/>
      <c r="P35" s="714"/>
      <c r="Q35" s="714"/>
      <c r="R35" s="714"/>
      <c r="S35" s="716">
        <v>0</v>
      </c>
      <c r="T35" s="714"/>
      <c r="U35" s="714"/>
      <c r="V35" s="714"/>
      <c r="W35" s="714"/>
      <c r="X35" s="716">
        <v>0</v>
      </c>
      <c r="Y35" s="713"/>
      <c r="Z35" s="713"/>
      <c r="AA35" s="713"/>
      <c r="AB35" s="713"/>
      <c r="AC35" s="713"/>
      <c r="AD35" s="716"/>
      <c r="AE35" s="716"/>
      <c r="AF35" s="717"/>
    </row>
    <row r="36" spans="1:32" s="722" customFormat="1" ht="15.75">
      <c r="A36" s="718"/>
      <c r="B36" s="719"/>
      <c r="C36" s="719"/>
      <c r="D36" s="706" t="s">
        <v>310</v>
      </c>
      <c r="E36" s="719"/>
      <c r="F36" s="719"/>
      <c r="G36" s="719"/>
      <c r="H36" s="719"/>
      <c r="I36" s="707">
        <f>('[14]COMMODITY SOURCES'!I5+'[14]COMMODITY SOURCES'!I6+'[14]COMMODITY SOURCES'!I7+'[14]COMMODITY SOURCES'!I8)-I35</f>
        <v>1099</v>
      </c>
      <c r="J36" s="719"/>
      <c r="K36" s="719"/>
      <c r="L36" s="719"/>
      <c r="M36" s="719"/>
      <c r="N36" s="720">
        <f>'[14]COMMODITY SOURCES'!I3</f>
        <v>14.28</v>
      </c>
      <c r="O36" s="719"/>
      <c r="P36" s="719"/>
      <c r="Q36" s="719"/>
      <c r="R36" s="719"/>
      <c r="S36" s="719">
        <v>0</v>
      </c>
      <c r="T36" s="719"/>
      <c r="U36" s="719"/>
      <c r="V36" s="719"/>
      <c r="W36" s="719"/>
      <c r="X36" s="720">
        <f>'[14]COMMODITY SOURCES'!I4</f>
        <v>1.66</v>
      </c>
      <c r="Y36" s="719"/>
      <c r="Z36" s="719"/>
      <c r="AA36" s="719"/>
      <c r="AB36" s="719"/>
      <c r="AC36" s="719"/>
      <c r="AD36" s="719"/>
      <c r="AE36" s="719"/>
      <c r="AF36" s="721"/>
    </row>
    <row r="37" spans="1:32" s="725" customFormat="1" ht="15.75">
      <c r="A37" s="723"/>
      <c r="B37" s="669"/>
      <c r="C37" s="669"/>
      <c r="D37" s="713" t="s">
        <v>311</v>
      </c>
      <c r="E37" s="669"/>
      <c r="F37" s="669"/>
      <c r="G37" s="669"/>
      <c r="H37" s="669"/>
      <c r="I37" s="714">
        <f>I33+I35</f>
        <v>740</v>
      </c>
      <c r="J37" s="669"/>
      <c r="K37" s="669"/>
      <c r="L37" s="669"/>
      <c r="M37" s="669"/>
      <c r="N37" s="715">
        <f>N33+N35</f>
        <v>36.72</v>
      </c>
      <c r="O37" s="669"/>
      <c r="P37" s="669"/>
      <c r="Q37" s="669"/>
      <c r="R37" s="669"/>
      <c r="S37" s="715">
        <f>S33+S35</f>
        <v>28.8</v>
      </c>
      <c r="T37" s="669"/>
      <c r="U37" s="669"/>
      <c r="V37" s="669"/>
      <c r="W37" s="669"/>
      <c r="X37" s="715">
        <f>X33+X35</f>
        <v>29.58</v>
      </c>
      <c r="Y37" s="669"/>
      <c r="Z37" s="669"/>
      <c r="AA37" s="669"/>
      <c r="AB37" s="669"/>
      <c r="AC37" s="669"/>
      <c r="AD37" s="669"/>
      <c r="AE37" s="669"/>
      <c r="AF37" s="724"/>
    </row>
    <row r="38" spans="1:32" s="722" customFormat="1" ht="15.75">
      <c r="A38" s="718"/>
      <c r="B38" s="719"/>
      <c r="C38" s="719"/>
      <c r="D38" s="706" t="s">
        <v>312</v>
      </c>
      <c r="E38" s="719"/>
      <c r="F38" s="719"/>
      <c r="G38" s="719"/>
      <c r="H38" s="719"/>
      <c r="I38" s="707">
        <f>I34+I36</f>
        <v>1099</v>
      </c>
      <c r="J38" s="719"/>
      <c r="K38" s="719"/>
      <c r="L38" s="719"/>
      <c r="M38" s="719"/>
      <c r="N38" s="708">
        <f>N34+N36</f>
        <v>14.28</v>
      </c>
      <c r="O38" s="719"/>
      <c r="P38" s="719"/>
      <c r="Q38" s="719"/>
      <c r="R38" s="719"/>
      <c r="S38" s="708">
        <f>S34+S36</f>
        <v>0</v>
      </c>
      <c r="T38" s="719"/>
      <c r="U38" s="719"/>
      <c r="V38" s="719"/>
      <c r="W38" s="719"/>
      <c r="X38" s="708">
        <f>X34+X36</f>
        <v>1.66</v>
      </c>
      <c r="Y38" s="719"/>
      <c r="Z38" s="719"/>
      <c r="AA38" s="719"/>
      <c r="AB38" s="719"/>
      <c r="AC38" s="719"/>
      <c r="AD38" s="719"/>
      <c r="AE38" s="719"/>
      <c r="AF38" s="721"/>
    </row>
    <row r="39" spans="1:32" s="725" customFormat="1" ht="15.75">
      <c r="A39" s="723"/>
      <c r="B39" s="669"/>
      <c r="C39" s="669"/>
      <c r="D39" s="713" t="s">
        <v>313</v>
      </c>
      <c r="E39" s="669"/>
      <c r="F39" s="669"/>
      <c r="G39" s="669"/>
      <c r="H39" s="669"/>
      <c r="I39" s="714">
        <f>I37-I32</f>
        <v>-178</v>
      </c>
      <c r="J39" s="669"/>
      <c r="K39" s="669"/>
      <c r="L39" s="669"/>
      <c r="M39" s="669"/>
      <c r="N39" s="715">
        <f>N37-N32</f>
        <v>2.44</v>
      </c>
      <c r="O39" s="669"/>
      <c r="P39" s="669"/>
      <c r="Q39" s="669"/>
      <c r="R39" s="669"/>
      <c r="S39" s="715">
        <f>S37-S32</f>
        <v>-6.34</v>
      </c>
      <c r="T39" s="669"/>
      <c r="U39" s="669"/>
      <c r="V39" s="669"/>
      <c r="W39" s="669"/>
      <c r="X39" s="715">
        <f>X37-X32</f>
        <v>-1.66</v>
      </c>
      <c r="Y39" s="669"/>
      <c r="Z39" s="669"/>
      <c r="AA39" s="669"/>
      <c r="AB39" s="669"/>
      <c r="AC39" s="669"/>
      <c r="AD39" s="669"/>
      <c r="AE39" s="669"/>
      <c r="AF39" s="724"/>
    </row>
    <row r="40" spans="1:32" s="684" customFormat="1" ht="15.75">
      <c r="A40" s="726"/>
      <c r="B40" s="727"/>
      <c r="C40" s="727"/>
      <c r="D40" s="728" t="s">
        <v>314</v>
      </c>
      <c r="E40" s="727"/>
      <c r="F40" s="727"/>
      <c r="G40" s="727"/>
      <c r="H40" s="727"/>
      <c r="I40" s="729">
        <f>I39+I36</f>
        <v>921</v>
      </c>
      <c r="J40" s="727"/>
      <c r="K40" s="727"/>
      <c r="L40" s="727"/>
      <c r="M40" s="727"/>
      <c r="N40" s="730">
        <f>N39+N36</f>
        <v>16.72</v>
      </c>
      <c r="O40" s="727"/>
      <c r="P40" s="727"/>
      <c r="Q40" s="727"/>
      <c r="R40" s="727"/>
      <c r="S40" s="730">
        <f>S39+S36</f>
        <v>-6.34</v>
      </c>
      <c r="T40" s="727"/>
      <c r="U40" s="727"/>
      <c r="V40" s="727"/>
      <c r="W40" s="727"/>
      <c r="X40" s="730">
        <f>X39+X36</f>
        <v>0</v>
      </c>
      <c r="Y40" s="727"/>
      <c r="Z40" s="727"/>
      <c r="AA40" s="727"/>
      <c r="AB40" s="727"/>
      <c r="AC40" s="727"/>
      <c r="AD40" s="727"/>
      <c r="AE40" s="727"/>
      <c r="AF40" s="731"/>
    </row>
    <row r="42" spans="1:32" ht="15.75">
      <c r="A42" s="732" t="s">
        <v>315</v>
      </c>
      <c r="B42" s="733" t="s">
        <v>316</v>
      </c>
      <c r="C42" s="733" t="s">
        <v>317</v>
      </c>
      <c r="D42" s="733" t="s">
        <v>318</v>
      </c>
      <c r="E42" s="733" t="s">
        <v>319</v>
      </c>
      <c r="F42" s="733" t="s">
        <v>320</v>
      </c>
      <c r="G42" s="733" t="s">
        <v>321</v>
      </c>
      <c r="H42" s="121"/>
    </row>
    <row r="43" spans="1:32" ht="15.75">
      <c r="A43" s="734" t="s">
        <v>322</v>
      </c>
      <c r="B43" s="497"/>
      <c r="C43" s="497"/>
      <c r="D43" s="497"/>
      <c r="E43" s="735">
        <v>0.1</v>
      </c>
      <c r="F43" s="497"/>
      <c r="G43" s="497">
        <v>5</v>
      </c>
      <c r="H43" s="121"/>
    </row>
    <row r="44" spans="1:32" ht="15.75">
      <c r="A44" s="736" t="s">
        <v>323</v>
      </c>
      <c r="B44" s="497">
        <v>0.42499999999999999</v>
      </c>
      <c r="C44" s="497">
        <v>24</v>
      </c>
      <c r="D44" s="497">
        <v>10.199999999999999</v>
      </c>
      <c r="E44" s="735">
        <v>0.1</v>
      </c>
      <c r="F44" s="497">
        <v>1</v>
      </c>
      <c r="G44" s="497"/>
      <c r="H44" s="121"/>
    </row>
    <row r="45" spans="1:32" ht="15.75">
      <c r="A45" s="737" t="s">
        <v>324</v>
      </c>
      <c r="B45" s="497">
        <v>0.2</v>
      </c>
      <c r="C45" s="497">
        <v>48</v>
      </c>
      <c r="D45" s="497">
        <v>9.6</v>
      </c>
      <c r="E45" s="735">
        <v>0.05</v>
      </c>
      <c r="F45" s="497">
        <v>1</v>
      </c>
      <c r="G45" s="497"/>
      <c r="H45" s="121"/>
    </row>
    <row r="46" spans="1:32" ht="15.75">
      <c r="A46" s="738" t="s">
        <v>325</v>
      </c>
      <c r="B46" s="497">
        <v>8.5000000000000006E-2</v>
      </c>
      <c r="C46" s="497">
        <v>60</v>
      </c>
      <c r="D46" s="497">
        <v>5.0999999999999996</v>
      </c>
      <c r="E46" s="735">
        <v>0.1</v>
      </c>
      <c r="F46" s="497">
        <v>2</v>
      </c>
      <c r="G46" s="497"/>
      <c r="H46" s="121"/>
    </row>
    <row r="47" spans="1:32" ht="15.75">
      <c r="A47" s="739" t="s">
        <v>326</v>
      </c>
      <c r="B47" s="497">
        <v>0.1</v>
      </c>
      <c r="C47" s="497">
        <v>100</v>
      </c>
      <c r="D47" s="497">
        <v>10</v>
      </c>
      <c r="E47" s="735">
        <v>0.1</v>
      </c>
      <c r="F47" s="497">
        <v>0</v>
      </c>
      <c r="G47" s="497"/>
      <c r="H47" s="121"/>
    </row>
  </sheetData>
  <conditionalFormatting sqref="E33:AF40">
    <cfRule type="cellIs" dxfId="1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34" sqref="D34"/>
    </sheetView>
  </sheetViews>
  <sheetFormatPr defaultColWidth="11" defaultRowHeight="15.75"/>
  <cols>
    <col min="1" max="1" width="41.375" bestFit="1" customWidth="1"/>
    <col min="2" max="2" width="17.5" bestFit="1" customWidth="1"/>
    <col min="3" max="3" width="21.125" bestFit="1" customWidth="1"/>
    <col min="4" max="4" width="23.625" bestFit="1" customWidth="1"/>
    <col min="5" max="5" width="10.625" customWidth="1"/>
    <col min="6" max="6" width="12.625" bestFit="1" customWidth="1"/>
    <col min="7" max="7" width="15.5" bestFit="1" customWidth="1"/>
    <col min="8" max="8" width="13.125" bestFit="1" customWidth="1"/>
    <col min="9" max="9" width="13" bestFit="1" customWidth="1"/>
    <col min="10" max="11" width="13.125" bestFit="1" customWidth="1"/>
    <col min="12" max="12" width="16.375" bestFit="1" customWidth="1"/>
    <col min="13" max="13" width="14.875" bestFit="1" customWidth="1"/>
    <col min="14" max="14" width="12.875" bestFit="1" customWidth="1"/>
    <col min="15" max="15" width="9.5" customWidth="1"/>
    <col min="16" max="16" width="18.875" bestFit="1" customWidth="1"/>
    <col min="17" max="17" width="15.125" bestFit="1" customWidth="1"/>
    <col min="18" max="18" width="17.375" bestFit="1" customWidth="1"/>
    <col min="19" max="19" width="18.125" bestFit="1" customWidth="1"/>
    <col min="20" max="20" width="23.125" bestFit="1" customWidth="1"/>
    <col min="21" max="21" width="16.875" customWidth="1"/>
    <col min="22" max="22" width="16.375" customWidth="1"/>
    <col min="23" max="23" width="10.125" customWidth="1"/>
    <col min="24" max="24" width="11.375" bestFit="1" customWidth="1"/>
    <col min="25" max="27" width="12" bestFit="1" customWidth="1"/>
    <col min="28" max="28" width="10" customWidth="1"/>
    <col min="29" max="29" width="13.625" bestFit="1" customWidth="1"/>
    <col min="30" max="30" width="24" bestFit="1" customWidth="1"/>
    <col min="31" max="31" width="11.625" bestFit="1" customWidth="1"/>
    <col min="32" max="32" width="15.875" bestFit="1" customWidth="1"/>
    <col min="33" max="33" width="11.875" bestFit="1" customWidth="1"/>
    <col min="34" max="34" width="12.5" bestFit="1" customWidth="1"/>
    <col min="35" max="35" width="14.625" bestFit="1" customWidth="1"/>
    <col min="36" max="36" width="15.375" bestFit="1" customWidth="1"/>
  </cols>
  <sheetData>
    <row r="1" spans="1:36" ht="17.25" thickTop="1" thickBot="1">
      <c r="A1" s="92" t="s">
        <v>328</v>
      </c>
      <c r="B1" s="64" t="s">
        <v>131</v>
      </c>
      <c r="C1" s="64" t="s">
        <v>329</v>
      </c>
      <c r="D1" s="64" t="s">
        <v>132</v>
      </c>
      <c r="E1" s="94"/>
      <c r="F1" s="93"/>
      <c r="G1" s="95"/>
      <c r="H1" s="95"/>
      <c r="I1" s="95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5"/>
      <c r="AI1" s="95"/>
      <c r="AJ1" s="95"/>
    </row>
    <row r="2" spans="1:36" ht="16.5" thickBot="1">
      <c r="A2" s="82"/>
      <c r="B2" s="78"/>
      <c r="C2" s="78"/>
      <c r="D2" s="78"/>
      <c r="E2" s="97"/>
      <c r="F2" s="96"/>
      <c r="G2" s="96"/>
      <c r="H2" s="96"/>
      <c r="I2" s="96"/>
      <c r="J2" s="81"/>
      <c r="K2" s="1256" t="s">
        <v>133</v>
      </c>
      <c r="L2" s="1257"/>
      <c r="M2" s="1257"/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257"/>
      <c r="AD2" s="1257"/>
      <c r="AE2" s="1257"/>
      <c r="AF2" s="1257"/>
      <c r="AG2" s="1257"/>
      <c r="AH2" s="1257"/>
      <c r="AI2" s="1257"/>
      <c r="AJ2" s="1258"/>
    </row>
    <row r="3" spans="1:36" ht="15" customHeight="1">
      <c r="A3" s="82"/>
      <c r="B3" s="78"/>
      <c r="C3" s="79"/>
      <c r="D3" s="78"/>
      <c r="E3" s="78"/>
      <c r="F3" s="78"/>
      <c r="G3" s="78"/>
      <c r="H3" s="78"/>
      <c r="I3" s="78"/>
      <c r="J3" s="82"/>
      <c r="K3" s="1259" t="s">
        <v>4</v>
      </c>
      <c r="L3" s="1260"/>
      <c r="M3" s="1261" t="s">
        <v>5</v>
      </c>
      <c r="N3" s="1262"/>
      <c r="O3" s="1263" t="s">
        <v>6</v>
      </c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5"/>
      <c r="AE3" s="1266" t="s">
        <v>7</v>
      </c>
      <c r="AF3" s="1267"/>
      <c r="AG3" s="1267"/>
      <c r="AH3" s="1267"/>
      <c r="AI3" s="1268"/>
      <c r="AJ3" s="98" t="s">
        <v>8</v>
      </c>
    </row>
    <row r="4" spans="1:36" ht="32.25" thickBot="1">
      <c r="A4" s="99" t="s">
        <v>10</v>
      </c>
      <c r="B4" s="100" t="s">
        <v>11</v>
      </c>
      <c r="C4" s="100" t="s">
        <v>12</v>
      </c>
      <c r="D4" s="83" t="s">
        <v>13</v>
      </c>
      <c r="E4" s="83" t="s">
        <v>14</v>
      </c>
      <c r="F4" s="83" t="s">
        <v>15</v>
      </c>
      <c r="G4" s="83" t="s">
        <v>16</v>
      </c>
      <c r="H4" s="83" t="s">
        <v>17</v>
      </c>
      <c r="I4" s="83" t="s">
        <v>136</v>
      </c>
      <c r="J4" s="99" t="s">
        <v>137</v>
      </c>
      <c r="K4" s="101" t="s">
        <v>18</v>
      </c>
      <c r="L4" s="102" t="s">
        <v>19</v>
      </c>
      <c r="M4" s="103" t="s">
        <v>20</v>
      </c>
      <c r="N4" s="104" t="s">
        <v>21</v>
      </c>
      <c r="O4" s="105" t="s">
        <v>22</v>
      </c>
      <c r="P4" s="105" t="s">
        <v>23</v>
      </c>
      <c r="Q4" s="106" t="s">
        <v>24</v>
      </c>
      <c r="R4" s="106" t="s">
        <v>25</v>
      </c>
      <c r="S4" s="107" t="s">
        <v>26</v>
      </c>
      <c r="T4" s="107" t="s">
        <v>138</v>
      </c>
      <c r="U4" s="107" t="s">
        <v>27</v>
      </c>
      <c r="V4" s="107" t="s">
        <v>28</v>
      </c>
      <c r="W4" s="107" t="s">
        <v>29</v>
      </c>
      <c r="X4" s="107" t="s">
        <v>30</v>
      </c>
      <c r="Y4" s="107" t="s">
        <v>31</v>
      </c>
      <c r="Z4" s="107" t="s">
        <v>32</v>
      </c>
      <c r="AA4" s="107" t="s">
        <v>33</v>
      </c>
      <c r="AB4" s="107" t="s">
        <v>34</v>
      </c>
      <c r="AC4" s="107" t="s">
        <v>35</v>
      </c>
      <c r="AD4" s="108" t="s">
        <v>36</v>
      </c>
      <c r="AE4" s="109" t="s">
        <v>37</v>
      </c>
      <c r="AF4" s="110" t="s">
        <v>38</v>
      </c>
      <c r="AG4" s="110" t="s">
        <v>39</v>
      </c>
      <c r="AH4" s="110" t="s">
        <v>40</v>
      </c>
      <c r="AI4" s="111" t="s">
        <v>41</v>
      </c>
      <c r="AJ4" s="112" t="s">
        <v>42</v>
      </c>
    </row>
    <row r="5" spans="1:36">
      <c r="A5" t="str">
        <f>IF(Ag_Needs_Plan!A5="", "", Ag_Needs_Plan!A5)</f>
        <v>Rice</v>
      </c>
      <c r="B5" t="str">
        <f>IF(Ag_Needs_Plan!B5="", "", Ag_Needs_Plan!B5)</f>
        <v>MT</v>
      </c>
      <c r="C5" t="str">
        <f>IF(Ag_Needs_Plan!C5="", "", Ag_Needs_Plan!C5)</f>
        <v/>
      </c>
      <c r="D5" t="str">
        <f>IF(Ag_Needs_Plan!D5="", "", Ag_Needs_Plan!D5)</f>
        <v>Food Security &amp; Agriculture</v>
      </c>
      <c r="E5" s="741">
        <f ca="1">IFERROR(SUMPRODUCT(SUMIF(INDIRECT("'"&amp;O[O]&amp;"'!$a:$a"),$A5,INDIRECT("'"&amp;O[O]&amp;"'!"&amp;ADDRESS(1, COLUMN(F:F), 2)&amp;":"&amp;ADDRESS(1, COLUMN(F:F), 2)))),)</f>
        <v>0</v>
      </c>
      <c r="F5" s="741">
        <f ca="1">IFERROR(SUMPRODUCT(SUMIF(INDIRECT("'"&amp;O[O]&amp;"'!$a:$a"),$A5,INDIRECT("'"&amp;O[O]&amp;"'!"&amp;ADDRESS(1, COLUMN(G:G), 2)&amp;":"&amp;ADDRESS(1, COLUMN(G:G), 2)))),)</f>
        <v>0</v>
      </c>
      <c r="G5" s="741">
        <f ca="1">IFERROR(SUMPRODUCT(SUMIF(INDIRECT("'"&amp;O[O]&amp;"'!$a:$a"),$A5,INDIRECT("'"&amp;O[O]&amp;"'!"&amp;ADDRESS(1, COLUMN(H:H), 2)&amp;":"&amp;ADDRESS(1, COLUMN(H:H), 2)))),)</f>
        <v>153.5</v>
      </c>
      <c r="H5" s="741">
        <f ca="1">IFERROR(SUMPRODUCT(SUMIF(INDIRECT("'"&amp;O[O]&amp;"'!$a:$a"),$A5,INDIRECT("'"&amp;O[O]&amp;"'!"&amp;ADDRESS(1, COLUMN(I:I), 2)&amp;":"&amp;ADDRESS(1, COLUMN(I:I), 2)))),)</f>
        <v>154.15</v>
      </c>
      <c r="I5" s="741">
        <f>IF(Ag_Needs_Plan!E5="", "", Ag_Needs_Plan!E5)</f>
        <v>771.5</v>
      </c>
      <c r="J5" s="742">
        <f ca="1">I5-H5</f>
        <v>617.35</v>
      </c>
      <c r="K5" s="741">
        <f ca="1">IF(AND(Ag_Needs_Plan!F5=0, SUMPRODUCT(SUMIF(INDIRECT("'"&amp;O[O]&amp;"'!$a:$a"),$A5,INDIRECT("'"&amp;O[O]&amp;"'!"&amp;ADDRESS(1, COLUMN(J:J), 2)&amp;":"&amp;ADDRESS(1, COLUMN(J:J), 2))))=0), "", IF(Ag_Needs_Plan!F5="", 0, Ag_Needs_Plan!F5)-IFERROR(SUMPRODUCT(SUMIF(INDIRECT("'"&amp;O[O]&amp;"'!$a:$a"),$A5,INDIRECT("'"&amp;O[O]&amp;"'!"&amp;ADDRESS(1, COLUMN(J:J), 2)&amp;":"&amp;ADDRESS(1, COLUMN(J:J), 2)))),))</f>
        <v>23.7</v>
      </c>
      <c r="L5" s="741">
        <f ca="1">IF(AND(Ag_Needs_Plan!G5=0, SUMPRODUCT(SUMIF(INDIRECT("'"&amp;O[O]&amp;"'!$a:$a"),$A5,INDIRECT("'"&amp;O[O]&amp;"'!"&amp;ADDRESS(1, COLUMN(K:K), 2)&amp;":"&amp;ADDRESS(1, COLUMN(K:K), 2))))=0), "", IF(Ag_Needs_Plan!G5="", 0, Ag_Needs_Plan!G5)-IFERROR(SUMPRODUCT(SUMIF(INDIRECT("'"&amp;O[O]&amp;"'!$a:$a"),$A5,INDIRECT("'"&amp;O[O]&amp;"'!"&amp;ADDRESS(1, COLUMN(K:K), 2)&amp;":"&amp;ADDRESS(1, COLUMN(K:K), 2)))),))</f>
        <v>66.34</v>
      </c>
      <c r="M5" s="741">
        <f ca="1">IF(AND(Ag_Needs_Plan!H5=0, SUMPRODUCT(SUMIF(INDIRECT("'"&amp;O[O]&amp;"'!$a:$a"),$A5,INDIRECT("'"&amp;O[O]&amp;"'!"&amp;ADDRESS(1, COLUMN(L:L), 2)&amp;":"&amp;ADDRESS(1, COLUMN(L:L), 2))))=0), "", IF(Ag_Needs_Plan!H5="", 0, Ag_Needs_Plan!H5)-IFERROR(SUMPRODUCT(SUMIF(INDIRECT("'"&amp;O[O]&amp;"'!$a:$a"),$A5,INDIRECT("'"&amp;O[O]&amp;"'!"&amp;ADDRESS(1, COLUMN(L:L), 2)&amp;":"&amp;ADDRESS(1, COLUMN(L:L), 2)))),))</f>
        <v>41.3</v>
      </c>
      <c r="N5" s="741">
        <f ca="1">IF(AND(Ag_Needs_Plan!I5=0, SUMPRODUCT(SUMIF(INDIRECT("'"&amp;O[O]&amp;"'!$a:$a"),$A5,INDIRECT("'"&amp;O[O]&amp;"'!"&amp;ADDRESS(1, COLUMN(M:M), 2)&amp;":"&amp;ADDRESS(1, COLUMN(M:M), 2))))=0), "", IF(Ag_Needs_Plan!I5="", 0, Ag_Needs_Plan!I5)-IFERROR(SUMPRODUCT(SUMIF(INDIRECT("'"&amp;O[O]&amp;"'!$a:$a"),$A5,INDIRECT("'"&amp;O[O]&amp;"'!"&amp;ADDRESS(1, COLUMN(M:M), 2)&amp;":"&amp;ADDRESS(1, COLUMN(M:M), 2)))),))</f>
        <v>9.3000000000000007</v>
      </c>
      <c r="O5" s="741">
        <f ca="1">IF(AND(Ag_Needs_Plan!J5=0, SUMPRODUCT(SUMIF(INDIRECT("'"&amp;O[O]&amp;"'!$a:$a"),$A5,INDIRECT("'"&amp;O[O]&amp;"'!"&amp;ADDRESS(1, COLUMN(N:N), 2)&amp;":"&amp;ADDRESS(1, COLUMN(N:N), 2))))=0), "", IF(Ag_Needs_Plan!J5="", 0, Ag_Needs_Plan!J5)-IFERROR(SUMPRODUCT(SUMIF(INDIRECT("'"&amp;O[O]&amp;"'!$a:$a"),$A5,INDIRECT("'"&amp;O[O]&amp;"'!"&amp;ADDRESS(1, COLUMN(N:N), 2)&amp;":"&amp;ADDRESS(1, COLUMN(N:N), 2)))),))</f>
        <v>35.6</v>
      </c>
      <c r="P5" s="741">
        <f ca="1">IF(AND(Ag_Needs_Plan!K5=0, SUMPRODUCT(SUMIF(INDIRECT("'"&amp;O[O]&amp;"'!$a:$a"),$A5,INDIRECT("'"&amp;O[O]&amp;"'!"&amp;ADDRESS(1, COLUMN(O:O), 2)&amp;":"&amp;ADDRESS(1, COLUMN(O:O), 2))))=0), "", IF(Ag_Needs_Plan!K5="", 0, Ag_Needs_Plan!K5)-IFERROR(SUMPRODUCT(SUMIF(INDIRECT("'"&amp;O[O]&amp;"'!$a:$a"),$A5,INDIRECT("'"&amp;O[O]&amp;"'!"&amp;ADDRESS(1, COLUMN(O:O), 2)&amp;":"&amp;ADDRESS(1, COLUMN(O:O), 2)))),))</f>
        <v>13.1</v>
      </c>
      <c r="Q5" s="741">
        <f ca="1">IF(AND(Ag_Needs_Plan!L5=0, SUMPRODUCT(SUMIF(INDIRECT("'"&amp;O[O]&amp;"'!$a:$a"),$A5,INDIRECT("'"&amp;O[O]&amp;"'!"&amp;ADDRESS(1, COLUMN(P:P), 2)&amp;":"&amp;ADDRESS(1, COLUMN(P:P), 2))))=0), "", IF(Ag_Needs_Plan!L5="", 0, Ag_Needs_Plan!L5)-IFERROR(SUMPRODUCT(SUMIF(INDIRECT("'"&amp;O[O]&amp;"'!$a:$a"),$A5,INDIRECT("'"&amp;O[O]&amp;"'!"&amp;ADDRESS(1, COLUMN(P:P), 2)&amp;":"&amp;ADDRESS(1, COLUMN(P:P), 2)))),))</f>
        <v>2.9</v>
      </c>
      <c r="R5" s="741">
        <f ca="1">IF(AND(Ag_Needs_Plan!M5=0, SUMPRODUCT(SUMIF(INDIRECT("'"&amp;O[O]&amp;"'!$a:$a"),$A5,INDIRECT("'"&amp;O[O]&amp;"'!"&amp;ADDRESS(1, COLUMN(Q:Q), 2)&amp;":"&amp;ADDRESS(1, COLUMN(Q:Q), 2))))=0), "", IF(Ag_Needs_Plan!M5="", 0, Ag_Needs_Plan!M5)-IFERROR(SUMPRODUCT(SUMIF(INDIRECT("'"&amp;O[O]&amp;"'!$a:$a"),$A5,INDIRECT("'"&amp;O[O]&amp;"'!"&amp;ADDRESS(1, COLUMN(Q:Q), 2)&amp;":"&amp;ADDRESS(1, COLUMN(Q:Q), 2)))),))</f>
        <v>0.8</v>
      </c>
      <c r="S5" s="741">
        <f ca="1">IF(AND(Ag_Needs_Plan!N5=0, SUMPRODUCT(SUMIF(INDIRECT("'"&amp;O[O]&amp;"'!$a:$a"),$A5,INDIRECT("'"&amp;O[O]&amp;"'!"&amp;ADDRESS(1, COLUMN(R:R), 2)&amp;":"&amp;ADDRESS(1, COLUMN(R:R), 2))))=0), "", IF(Ag_Needs_Plan!N5="", 0, Ag_Needs_Plan!N5)-IFERROR(SUMPRODUCT(SUMIF(INDIRECT("'"&amp;O[O]&amp;"'!$a:$a"),$A5,INDIRECT("'"&amp;O[O]&amp;"'!"&amp;ADDRESS(1, COLUMN(R:R), 2)&amp;":"&amp;ADDRESS(1, COLUMN(R:R), 2)))),))</f>
        <v>0.6</v>
      </c>
      <c r="T5" s="741">
        <f ca="1">IF(AND(Ag_Needs_Plan!N5=0, SUM(IFERROR(SUMPRODUCT(SUMIF(INDIRECT("'"&amp;O[O]&amp;"'!$a:$a"),$A5,INDIRECT("'"&amp;O[O]&amp;"'!"&amp;ADDRESS(1, COLUMN(S:S), 2)&amp;":"&amp;ADDRESS(1, COLUMN(S:S), 2)))),), IFERROR(SUMPRODUCT(SUMIF(INDIRECT("'"&amp;O[O]&amp;"'!$a:$a"),$A5,INDIRECT("'"&amp;O[O]&amp;"'!"&amp;ADDRESS(1, COLUMN(T:T), 2)&amp;":"&amp;ADDRESS(1, COLUMN(T:T), 2)))),))=0), "", IF(Ag_Needs_Plan!O5="", 0, Ag_Needs_Plan!O5)-SUM(IFERROR(SUMPRODUCT(SUMIF(INDIRECT("'"&amp;O[O]&amp;"'!$a:$a"),$A5,INDIRECT("'"&amp;O[O]&amp;"'!"&amp;ADDRESS(1, COLUMN(S:S), 2)&amp;":"&amp;ADDRESS(1, COLUMN(S:S), 2)))),), IFERROR(SUMPRODUCT(SUMIF(INDIRECT("'"&amp;O[O]&amp;"'!$a:$a"),$A5,INDIRECT("'"&amp;O[O]&amp;"'!"&amp;ADDRESS(1, COLUMN(T:T), 2)&amp;":"&amp;ADDRESS(1, COLUMN(T:T), 2)))),)))</f>
        <v>0.8</v>
      </c>
      <c r="U5" s="741" t="str">
        <f ca="1">IF(AND(Ag_Needs_Plan!P5=0, SUMPRODUCT(SUMIF(INDIRECT("'"&amp;O[O]&amp;"'!$a:$a"),$A5,INDIRECT("'"&amp;O[O]&amp;"'!"&amp;ADDRESS(1, COLUMN(S:S), 2)&amp;":"&amp;ADDRESS(1, COLUMN(S:S), 2))))=0), "", IF(Ag_Needs_Plan!P5="", 0, Ag_Needs_Plan!P5)-IFERROR(SUMPRODUCT(SUMIF(INDIRECT("'"&amp;O[O]&amp;"'!$a:$a"),$A5,INDIRECT("'"&amp;O[O]&amp;"'!"&amp;ADDRESS(1, COLUMN(S:S), 2)&amp;":"&amp;ADDRESS(1, COLUMN(S:S), 2)))),))</f>
        <v/>
      </c>
      <c r="V5" s="741" t="str">
        <f ca="1">IF(AND(Ag_Needs_Plan!Q5=0, SUMPRODUCT(SUMIF(INDIRECT("'"&amp;O[O]&amp;"'!$a:$a"),$A5,INDIRECT("'"&amp;O[O]&amp;"'!"&amp;ADDRESS(1, COLUMN(T:T), 2)&amp;":"&amp;ADDRESS(1, COLUMN(T:T), 2))))=0), "", IF(Ag_Needs_Plan!Q5="", 0, Ag_Needs_Plan!Q5)-IFERROR(SUMPRODUCT(SUMIF(INDIRECT("'"&amp;O[O]&amp;"'!$a:$a"),$A5,INDIRECT("'"&amp;O[O]&amp;"'!"&amp;ADDRESS(1, COLUMN(T:T), 2)&amp;":"&amp;ADDRESS(1, COLUMN(T:T), 2)))),))</f>
        <v/>
      </c>
      <c r="W5" s="741">
        <f ca="1">IF(AND(Ag_Needs_Plan!R5=0, SUMPRODUCT(SUMIF(INDIRECT("'"&amp;O[O]&amp;"'!$a:$a"),$A5,INDIRECT("'"&amp;O[O]&amp;"'!"&amp;ADDRESS(1, COLUMN(U:U), 2)&amp;":"&amp;ADDRESS(1, COLUMN(U:U), 2))))=0), "", IF(Ag_Needs_Plan!R5="", 0, Ag_Needs_Plan!R5)-IFERROR(SUMPRODUCT(SUMIF(INDIRECT("'"&amp;O[O]&amp;"'!$a:$a"),$A5,INDIRECT("'"&amp;O[O]&amp;"'!"&amp;ADDRESS(1, COLUMN(U:U), 2)&amp;":"&amp;ADDRESS(1, COLUMN(U:U), 2)))),))</f>
        <v>2.8</v>
      </c>
      <c r="X5" s="741">
        <f ca="1">IF(AND(Ag_Needs_Plan!S5=0, SUMPRODUCT(SUMIF(INDIRECT("'"&amp;O[O]&amp;"'!$a:$a"),$A5,INDIRECT("'"&amp;O[O]&amp;"'!"&amp;ADDRESS(1, COLUMN(V:V), 2)&amp;":"&amp;ADDRESS(1, COLUMN(V:V), 2))))=0), "", IF(Ag_Needs_Plan!S5="", 0, Ag_Needs_Plan!S5)-IFERROR(SUMPRODUCT(SUMIF(INDIRECT("'"&amp;O[O]&amp;"'!$a:$a"),$A5,INDIRECT("'"&amp;O[O]&amp;"'!"&amp;ADDRESS(1, COLUMN(V:V), 2)&amp;":"&amp;ADDRESS(1, COLUMN(V:V), 2)))),))</f>
        <v>4.5</v>
      </c>
      <c r="Y5" s="741">
        <f ca="1">IF(AND(Ag_Needs_Plan!T5=0, SUMPRODUCT(SUMIF(INDIRECT("'"&amp;O[O]&amp;"'!$a:$a"),$A5,INDIRECT("'"&amp;O[O]&amp;"'!"&amp;ADDRESS(1, COLUMN(W:W), 2)&amp;":"&amp;ADDRESS(1, COLUMN(W:W), 2))))=0), "", IF(Ag_Needs_Plan!T5="", 0, Ag_Needs_Plan!T5)-IFERROR(SUMPRODUCT(SUMIF(INDIRECT("'"&amp;O[O]&amp;"'!$a:$a"),$A5,INDIRECT("'"&amp;O[O]&amp;"'!"&amp;ADDRESS(1, COLUMN(W:W), 2)&amp;":"&amp;ADDRESS(1, COLUMN(W:W), 2)))),))</f>
        <v>1.4</v>
      </c>
      <c r="Z5" s="741">
        <f ca="1">IF(AND(Ag_Needs_Plan!U5=0, SUMPRODUCT(SUMIF(INDIRECT("'"&amp;O[O]&amp;"'!$a:$a"),$A5,INDIRECT("'"&amp;O[O]&amp;"'!"&amp;ADDRESS(1, COLUMN(X:X), 2)&amp;":"&amp;ADDRESS(1, COLUMN(X:X), 2))))=0), "", IF(Ag_Needs_Plan!U5="", 0, Ag_Needs_Plan!U5)-IFERROR(SUMPRODUCT(SUMIF(INDIRECT("'"&amp;O[O]&amp;"'!$a:$a"),$A5,INDIRECT("'"&amp;O[O]&amp;"'!"&amp;ADDRESS(1, COLUMN(X:X), 2)&amp;":"&amp;ADDRESS(1, COLUMN(X:X), 2)))),))</f>
        <v>2.4</v>
      </c>
      <c r="AA5" s="741">
        <f ca="1">IF(AND(Ag_Needs_Plan!V5=0, SUMPRODUCT(SUMIF(INDIRECT("'"&amp;O[O]&amp;"'!$a:$a"),$A5,INDIRECT("'"&amp;O[O]&amp;"'!"&amp;ADDRESS(1, COLUMN(Y:Y), 2)&amp;":"&amp;ADDRESS(1, COLUMN(Y:Y), 2))))=0), "", IF(Ag_Needs_Plan!V5="", 0, Ag_Needs_Plan!V5)-IFERROR(SUMPRODUCT(SUMIF(INDIRECT("'"&amp;O[O]&amp;"'!$a:$a"),$A5,INDIRECT("'"&amp;O[O]&amp;"'!"&amp;ADDRESS(1, COLUMN(Y:Y), 2)&amp;":"&amp;ADDRESS(1, COLUMN(Y:Y), 2)))),))</f>
        <v>8.6</v>
      </c>
      <c r="AB5" s="741" t="str">
        <f ca="1">IF(AND(Ag_Needs_Plan!W5=0, SUMPRODUCT(SUMIF(INDIRECT("'"&amp;O[O]&amp;"'!$a:$a"),$A5,INDIRECT("'"&amp;O[O]&amp;"'!"&amp;ADDRESS(1, COLUMN(Z:Z), 2)&amp;":"&amp;ADDRESS(1, COLUMN(Z:Z), 2))))=0), "", IF(Ag_Needs_Plan!W5="", 0, Ag_Needs_Plan!W5)-IFERROR(SUMPRODUCT(SUMIF(INDIRECT("'"&amp;O[O]&amp;"'!$a:$a"),$A5,INDIRECT("'"&amp;O[O]&amp;"'!"&amp;ADDRESS(1, COLUMN(Z:Z), 2)&amp;":"&amp;ADDRESS(1, COLUMN(Z:Z), 2)))),))</f>
        <v/>
      </c>
      <c r="AC5" s="741">
        <f ca="1">IF(AND(Ag_Needs_Plan!X5=0, SUMPRODUCT(SUMIF(INDIRECT("'"&amp;O[O]&amp;"'!$a:$a"),$A5,INDIRECT("'"&amp;O[O]&amp;"'!"&amp;ADDRESS(1, COLUMN(AA:AA), 2)&amp;":"&amp;ADDRESS(1, COLUMN(AA:AA), 2))))=0), "", IF(Ag_Needs_Plan!X5="", 0, Ag_Needs_Plan!X5)-IFERROR(SUMPRODUCT(SUMIF(INDIRECT("'"&amp;O[O]&amp;"'!$a:$a"),$A5,INDIRECT("'"&amp;O[O]&amp;"'!"&amp;ADDRESS(1, COLUMN(AA:AA), 2)&amp;":"&amp;ADDRESS(1, COLUMN(AA:AA), 2)))),))</f>
        <v>157.9</v>
      </c>
      <c r="AD5" s="741">
        <f ca="1">IF(AND(Ag_Needs_Plan!Y5=0, SUMPRODUCT(SUMIF(INDIRECT("'"&amp;O[O]&amp;"'!$a:$a"),$A5,INDIRECT("'"&amp;O[O]&amp;"'!"&amp;ADDRESS(1, COLUMN(AB:AB), 2)&amp;":"&amp;ADDRESS(1, COLUMN(AB:AB), 2))))=0), "", IF(Ag_Needs_Plan!Y5="", 0, Ag_Needs_Plan!Y5)-IFERROR(SUMPRODUCT(SUMIF(INDIRECT("'"&amp;O[O]&amp;"'!$a:$a"),$A5,INDIRECT("'"&amp;O[O]&amp;"'!"&amp;ADDRESS(1, COLUMN(AB:AB), 2)&amp;":"&amp;ADDRESS(1, COLUMN(AB:AB), 2)))),))</f>
        <v>146.80000000000001</v>
      </c>
      <c r="AE5" s="741">
        <f ca="1">IF(AND(Ag_Needs_Plan!Z5=0, SUMPRODUCT(SUMIF(INDIRECT("'"&amp;O[O]&amp;"'!$a:$a"),$A5,INDIRECT("'"&amp;O[O]&amp;"'!"&amp;ADDRESS(1, COLUMN(AC:AC), 2)&amp;":"&amp;ADDRESS(1, COLUMN(AC:AC), 2))))=0), "", IF(Ag_Needs_Plan!Z5="", 0, Ag_Needs_Plan!Z5)-IFERROR(SUMPRODUCT(SUMIF(INDIRECT("'"&amp;O[O]&amp;"'!$a:$a"),$A5,INDIRECT("'"&amp;O[O]&amp;"'!"&amp;ADDRESS(1, COLUMN(AC:AC), 2)&amp;":"&amp;ADDRESS(1, COLUMN(AC:AC), 2)))),))</f>
        <v>171.1</v>
      </c>
      <c r="AF5" s="741">
        <f ca="1">IF(AND(Ag_Needs_Plan!AA5=0, SUMPRODUCT(SUMIF(INDIRECT("'"&amp;O[O]&amp;"'!$a:$a"),$A5,INDIRECT("'"&amp;O[O]&amp;"'!"&amp;ADDRESS(1, COLUMN(AD:AD), 2)&amp;":"&amp;ADDRESS(1, COLUMN(AD:AD), 2))))=0), "", IF(Ag_Needs_Plan!AA5="", 0, Ag_Needs_Plan!AA5)-IFERROR(SUMPRODUCT(SUMIF(INDIRECT("'"&amp;O[O]&amp;"'!$a:$a"),$A5,INDIRECT("'"&amp;O[O]&amp;"'!"&amp;ADDRESS(1, COLUMN(AD:AD), 2)&amp;":"&amp;ADDRESS(1, COLUMN(AD:AD), 2)))),))</f>
        <v>12.3</v>
      </c>
      <c r="AG5" s="741">
        <f ca="1">IF(AND(Ag_Needs_Plan!AB5=0, SUMPRODUCT(SUMIF(INDIRECT("'"&amp;O[O]&amp;"'!$a:$a"),$A5,INDIRECT("'"&amp;O[O]&amp;"'!"&amp;ADDRESS(1, COLUMN(AE:AE), 2)&amp;":"&amp;ADDRESS(1, COLUMN(AE:AE), 2))))=0), "", IF(Ag_Needs_Plan!AB5="", 0, Ag_Needs_Plan!AB5)-IFERROR(SUMPRODUCT(SUMIF(INDIRECT("'"&amp;O[O]&amp;"'!$a:$a"),$A5,INDIRECT("'"&amp;O[O]&amp;"'!"&amp;ADDRESS(1, COLUMN(AE:AE), 2)&amp;":"&amp;ADDRESS(1, COLUMN(AE:AE), 2)))),))</f>
        <v>2.9</v>
      </c>
      <c r="AH5" s="741">
        <f ca="1">IF(AND(Ag_Needs_Plan!AC5=0, SUMPRODUCT(SUMIF(INDIRECT("'"&amp;O[O]&amp;"'!$a:$a"),$A5,INDIRECT("'"&amp;O[O]&amp;"'!"&amp;ADDRESS(1, COLUMN(AF:AF), 2)&amp;":"&amp;ADDRESS(1, COLUMN(AF:AF), 2))))=0), "", IF(Ag_Needs_Plan!AC5="", 0, Ag_Needs_Plan!AC5)-IFERROR(SUMPRODUCT(SUMIF(INDIRECT("'"&amp;O[O]&amp;"'!$a:$a"),$A5,INDIRECT("'"&amp;O[O]&amp;"'!"&amp;ADDRESS(1, COLUMN(AF:AF), 2)&amp;":"&amp;ADDRESS(1, COLUMN(AF:AF), 2)))),))</f>
        <v>-21.81</v>
      </c>
      <c r="AI5" s="741">
        <f ca="1">IF(AND(Ag_Needs_Plan!AD5=0, SUMPRODUCT(SUMIF(INDIRECT("'"&amp;O[O]&amp;"'!$a:$a"),$A5,INDIRECT("'"&amp;O[O]&amp;"'!"&amp;ADDRESS(1, COLUMN(AG:AG), 2)&amp;":"&amp;ADDRESS(1, COLUMN(AG:AG), 2))))=0), "", IF(Ag_Needs_Plan!AD5="", 0, Ag_Needs_Plan!AD5)-IFERROR(SUMPRODUCT(SUMIF(INDIRECT("'"&amp;O[O]&amp;"'!$a:$a"),$A5,INDIRECT("'"&amp;O[O]&amp;"'!"&amp;ADDRESS(1, COLUMN(AG:AG), 2)&amp;":"&amp;ADDRESS(1, COLUMN(AG:AG), 2)))),))</f>
        <v>0.64</v>
      </c>
      <c r="AJ5" s="741">
        <f ca="1">IF(AND(Ag_Needs_Plan!AE5=0, SUMPRODUCT(SUMIF(INDIRECT("'"&amp;O[O]&amp;"'!$a:$a"),$A5,INDIRECT("'"&amp;O[O]&amp;"'!"&amp;ADDRESS(1, COLUMN(AH:AH), 2)&amp;":"&amp;ADDRESS(1, COLUMN(AH:AH), 2))))=0), "", IF(Ag_Needs_Plan!AE5="", 0, Ag_Needs_Plan!AE5)-IFERROR(SUMPRODUCT(SUMIF(INDIRECT("'"&amp;O[O]&amp;"'!$a:$a"),$A5,INDIRECT("'"&amp;O[O]&amp;"'!"&amp;ADDRESS(1, COLUMN(AH:AH), 2)&amp;":"&amp;ADDRESS(1, COLUMN(AH:AH), 2)))),))</f>
        <v>-3</v>
      </c>
    </row>
    <row r="6" spans="1:36">
      <c r="A6" t="str">
        <f>IF(Ag_Needs_Plan!A6="", "", Ag_Needs_Plan!A6)</f>
        <v>Tinned Fish</v>
      </c>
      <c r="B6" t="str">
        <f>IF(Ag_Needs_Plan!B6="", "", Ag_Needs_Plan!B6)</f>
        <v>MT</v>
      </c>
      <c r="C6" t="str">
        <f>IF(Ag_Needs_Plan!C6="", "", Ag_Needs_Plan!C6)</f>
        <v>10.2kg carton, 24cans</v>
      </c>
      <c r="D6" t="str">
        <f>IF(Ag_Needs_Plan!D6="", "", Ag_Needs_Plan!D6)</f>
        <v>Food Security &amp; Agriculture</v>
      </c>
      <c r="E6" s="741">
        <f ca="1">IFERROR(SUMPRODUCT(SUMIF(INDIRECT("'"&amp;O[O]&amp;"'!$a:$a"),$A6,INDIRECT("'"&amp;O[O]&amp;"'!"&amp;ADDRESS(1, COLUMN(F:F), 2)&amp;":"&amp;ADDRESS(1, COLUMN(F:F), 2)))),)</f>
        <v>0</v>
      </c>
      <c r="F6" s="741">
        <f ca="1">IFERROR(SUMPRODUCT(SUMIF(INDIRECT("'"&amp;O[O]&amp;"'!$a:$a"),$A6,INDIRECT("'"&amp;O[O]&amp;"'!"&amp;ADDRESS(1, COLUMN(G:G), 2)&amp;":"&amp;ADDRESS(1, COLUMN(G:G), 2)))),)</f>
        <v>0</v>
      </c>
      <c r="G6" s="741">
        <f ca="1">IFERROR(SUMPRODUCT(SUMIF(INDIRECT("'"&amp;O[O]&amp;"'!$a:$a"),$A6,INDIRECT("'"&amp;O[O]&amp;"'!"&amp;ADDRESS(1, COLUMN(H:H), 2)&amp;":"&amp;ADDRESS(1, COLUMN(H:H), 2)))),)</f>
        <v>71.11</v>
      </c>
      <c r="H6" s="741">
        <f ca="1">IFERROR(SUMPRODUCT(SUMIF(INDIRECT("'"&amp;O[O]&amp;"'!$a:$a"),$A6,INDIRECT("'"&amp;O[O]&amp;"'!"&amp;ADDRESS(1, COLUMN(I:I), 2)&amp;":"&amp;ADDRESS(1, COLUMN(I:I), 2)))),)</f>
        <v>71.98</v>
      </c>
      <c r="I6" s="741">
        <f>IF(Ag_Needs_Plan!E6="", "", Ag_Needs_Plan!E6)</f>
        <v>26.6</v>
      </c>
      <c r="J6" s="742">
        <f t="shared" ref="J6:J20" ca="1" si="0">I6-H6</f>
        <v>-45.38</v>
      </c>
      <c r="K6" s="741" t="str">
        <f ca="1">IF(AND(Ag_Needs_Plan!F6=0, SUMPRODUCT(SUMIF(INDIRECT("'"&amp;O[O]&amp;"'!$a:$a"),$A6,INDIRECT("'"&amp;O[O]&amp;"'!"&amp;ADDRESS(1, COLUMN(J:J), 2)&amp;":"&amp;ADDRESS(1, COLUMN(J:J), 2))))=0), "", IF(Ag_Needs_Plan!F6="", 0, Ag_Needs_Plan!F6)-IFERROR(SUMPRODUCT(SUMIF(INDIRECT("'"&amp;O[O]&amp;"'!$a:$a"),$A6,INDIRECT("'"&amp;O[O]&amp;"'!"&amp;ADDRESS(1, COLUMN(J:J), 2)&amp;":"&amp;ADDRESS(1, COLUMN(J:J), 2)))),))</f>
        <v/>
      </c>
      <c r="L6" s="741">
        <f ca="1">IF(AND(Ag_Needs_Plan!G6=0, SUMPRODUCT(SUMIF(INDIRECT("'"&amp;O[O]&amp;"'!$a:$a"),$A6,INDIRECT("'"&amp;O[O]&amp;"'!"&amp;ADDRESS(1, COLUMN(K:K), 2)&amp;":"&amp;ADDRESS(1, COLUMN(K:K), 2))))=0), "", IF(Ag_Needs_Plan!G6="", 0, Ag_Needs_Plan!G6)-IFERROR(SUMPRODUCT(SUMIF(INDIRECT("'"&amp;O[O]&amp;"'!$a:$a"),$A6,INDIRECT("'"&amp;O[O]&amp;"'!"&amp;ADDRESS(1, COLUMN(K:K), 2)&amp;":"&amp;ADDRESS(1, COLUMN(K:K), 2)))),))</f>
        <v>-5.89</v>
      </c>
      <c r="M6" s="741" t="str">
        <f ca="1">IF(AND(Ag_Needs_Plan!H6=0, SUMPRODUCT(SUMIF(INDIRECT("'"&amp;O[O]&amp;"'!$a:$a"),$A6,INDIRECT("'"&amp;O[O]&amp;"'!"&amp;ADDRESS(1, COLUMN(L:L), 2)&amp;":"&amp;ADDRESS(1, COLUMN(L:L), 2))))=0), "", IF(Ag_Needs_Plan!H6="", 0, Ag_Needs_Plan!H6)-IFERROR(SUMPRODUCT(SUMIF(INDIRECT("'"&amp;O[O]&amp;"'!$a:$a"),$A6,INDIRECT("'"&amp;O[O]&amp;"'!"&amp;ADDRESS(1, COLUMN(L:L), 2)&amp;":"&amp;ADDRESS(1, COLUMN(L:L), 2)))),))</f>
        <v/>
      </c>
      <c r="N6" s="741" t="str">
        <f ca="1">IF(AND(Ag_Needs_Plan!I6=0, SUMPRODUCT(SUMIF(INDIRECT("'"&amp;O[O]&amp;"'!$a:$a"),$A6,INDIRECT("'"&amp;O[O]&amp;"'!"&amp;ADDRESS(1, COLUMN(M:M), 2)&amp;":"&amp;ADDRESS(1, COLUMN(M:M), 2))))=0), "", IF(Ag_Needs_Plan!I6="", 0, Ag_Needs_Plan!I6)-IFERROR(SUMPRODUCT(SUMIF(INDIRECT("'"&amp;O[O]&amp;"'!$a:$a"),$A6,INDIRECT("'"&amp;O[O]&amp;"'!"&amp;ADDRESS(1, COLUMN(M:M), 2)&amp;":"&amp;ADDRESS(1, COLUMN(M:M), 2)))),))</f>
        <v/>
      </c>
      <c r="O6" s="741">
        <f ca="1">IF(AND(Ag_Needs_Plan!J6=0, SUMPRODUCT(SUMIF(INDIRECT("'"&amp;O[O]&amp;"'!$a:$a"),$A6,INDIRECT("'"&amp;O[O]&amp;"'!"&amp;ADDRESS(1, COLUMN(N:N), 2)&amp;":"&amp;ADDRESS(1, COLUMN(N:N), 2))))=0), "", IF(Ag_Needs_Plan!J6="", 0, Ag_Needs_Plan!J6)-IFERROR(SUMPRODUCT(SUMIF(INDIRECT("'"&amp;O[O]&amp;"'!$a:$a"),$A6,INDIRECT("'"&amp;O[O]&amp;"'!"&amp;ADDRESS(1, COLUMN(N:N), 2)&amp;":"&amp;ADDRESS(1, COLUMN(N:N), 2)))),))</f>
        <v>3.03</v>
      </c>
      <c r="P6" s="741">
        <f ca="1">IF(AND(Ag_Needs_Plan!K6=0, SUMPRODUCT(SUMIF(INDIRECT("'"&amp;O[O]&amp;"'!$a:$a"),$A6,INDIRECT("'"&amp;O[O]&amp;"'!"&amp;ADDRESS(1, COLUMN(O:O), 2)&amp;":"&amp;ADDRESS(1, COLUMN(O:O), 2))))=0), "", IF(Ag_Needs_Plan!K6="", 0, Ag_Needs_Plan!K6)-IFERROR(SUMPRODUCT(SUMIF(INDIRECT("'"&amp;O[O]&amp;"'!$a:$a"),$A6,INDIRECT("'"&amp;O[O]&amp;"'!"&amp;ADDRESS(1, COLUMN(O:O), 2)&amp;":"&amp;ADDRESS(1, COLUMN(O:O), 2)))),))</f>
        <v>1.1100000000000001</v>
      </c>
      <c r="Q6" s="741">
        <f ca="1">IF(AND(Ag_Needs_Plan!L6=0, SUMPRODUCT(SUMIF(INDIRECT("'"&amp;O[O]&amp;"'!$a:$a"),$A6,INDIRECT("'"&amp;O[O]&amp;"'!"&amp;ADDRESS(1, COLUMN(P:P), 2)&amp;":"&amp;ADDRESS(1, COLUMN(P:P), 2))))=0), "", IF(Ag_Needs_Plan!L6="", 0, Ag_Needs_Plan!L6)-IFERROR(SUMPRODUCT(SUMIF(INDIRECT("'"&amp;O[O]&amp;"'!$a:$a"),$A6,INDIRECT("'"&amp;O[O]&amp;"'!"&amp;ADDRESS(1, COLUMN(P:P), 2)&amp;":"&amp;ADDRESS(1, COLUMN(P:P), 2)))),))</f>
        <v>0.24</v>
      </c>
      <c r="R6" s="741">
        <f ca="1">IF(AND(Ag_Needs_Plan!M6=0, SUMPRODUCT(SUMIF(INDIRECT("'"&amp;O[O]&amp;"'!$a:$a"),$A6,INDIRECT("'"&amp;O[O]&amp;"'!"&amp;ADDRESS(1, COLUMN(Q:Q), 2)&amp;":"&amp;ADDRESS(1, COLUMN(Q:Q), 2))))=0), "", IF(Ag_Needs_Plan!M6="", 0, Ag_Needs_Plan!M6)-IFERROR(SUMPRODUCT(SUMIF(INDIRECT("'"&amp;O[O]&amp;"'!$a:$a"),$A6,INDIRECT("'"&amp;O[O]&amp;"'!"&amp;ADDRESS(1, COLUMN(Q:Q), 2)&amp;":"&amp;ADDRESS(1, COLUMN(Q:Q), 2)))),))</f>
        <v>7.0000000000000007E-2</v>
      </c>
      <c r="S6" s="741">
        <f ca="1">IF(AND(Ag_Needs_Plan!N6=0, SUMPRODUCT(SUMIF(INDIRECT("'"&amp;O[O]&amp;"'!$a:$a"),$A6,INDIRECT("'"&amp;O[O]&amp;"'!"&amp;ADDRESS(1, COLUMN(R:R), 2)&amp;":"&amp;ADDRESS(1, COLUMN(R:R), 2))))=0), "", IF(Ag_Needs_Plan!N6="", 0, Ag_Needs_Plan!N6)-IFERROR(SUMPRODUCT(SUMIF(INDIRECT("'"&amp;O[O]&amp;"'!$a:$a"),$A6,INDIRECT("'"&amp;O[O]&amp;"'!"&amp;ADDRESS(1, COLUMN(R:R), 2)&amp;":"&amp;ADDRESS(1, COLUMN(R:R), 2)))),))</f>
        <v>0.05</v>
      </c>
      <c r="T6" s="741">
        <f ca="1">IF(AND(Ag_Needs_Plan!N6=0, SUM(IFERROR(SUMPRODUCT(SUMIF(INDIRECT("'"&amp;O[O]&amp;"'!$a:$a"),$A6,INDIRECT("'"&amp;O[O]&amp;"'!"&amp;ADDRESS(1, COLUMN(S:S), 2)&amp;":"&amp;ADDRESS(1, COLUMN(S:S), 2)))),), IFERROR(SUMPRODUCT(SUMIF(INDIRECT("'"&amp;O[O]&amp;"'!$a:$a"),$A6,INDIRECT("'"&amp;O[O]&amp;"'!"&amp;ADDRESS(1, COLUMN(T:T), 2)&amp;":"&amp;ADDRESS(1, COLUMN(T:T), 2)))),))=0), "", IF(Ag_Needs_Plan!O6="", 0, Ag_Needs_Plan!O6)-SUM(IFERROR(SUMPRODUCT(SUMIF(INDIRECT("'"&amp;O[O]&amp;"'!$a:$a"),$A6,INDIRECT("'"&amp;O[O]&amp;"'!"&amp;ADDRESS(1, COLUMN(S:S), 2)&amp;":"&amp;ADDRESS(1, COLUMN(S:S), 2)))),), IFERROR(SUMPRODUCT(SUMIF(INDIRECT("'"&amp;O[O]&amp;"'!$a:$a"),$A6,INDIRECT("'"&amp;O[O]&amp;"'!"&amp;ADDRESS(1, COLUMN(T:T), 2)&amp;":"&amp;ADDRESS(1, COLUMN(T:T), 2)))),)))</f>
        <v>0.06</v>
      </c>
      <c r="U6" s="741" t="str">
        <f ca="1">IF(AND(Ag_Needs_Plan!P6=0, SUMPRODUCT(SUMIF(INDIRECT("'"&amp;O[O]&amp;"'!$a:$a"),$A6,INDIRECT("'"&amp;O[O]&amp;"'!"&amp;ADDRESS(1, COLUMN(S:S), 2)&amp;":"&amp;ADDRESS(1, COLUMN(S:S), 2))))=0), "", IF(Ag_Needs_Plan!P6="", 0, Ag_Needs_Plan!P6)-IFERROR(SUMPRODUCT(SUMIF(INDIRECT("'"&amp;O[O]&amp;"'!$a:$a"),$A6,INDIRECT("'"&amp;O[O]&amp;"'!"&amp;ADDRESS(1, COLUMN(S:S), 2)&amp;":"&amp;ADDRESS(1, COLUMN(S:S), 2)))),))</f>
        <v/>
      </c>
      <c r="V6" s="741" t="str">
        <f ca="1">IF(AND(Ag_Needs_Plan!Q6=0, SUMPRODUCT(SUMIF(INDIRECT("'"&amp;O[O]&amp;"'!$a:$a"),$A6,INDIRECT("'"&amp;O[O]&amp;"'!"&amp;ADDRESS(1, COLUMN(T:T), 2)&amp;":"&amp;ADDRESS(1, COLUMN(T:T), 2))))=0), "", IF(Ag_Needs_Plan!Q6="", 0, Ag_Needs_Plan!Q6)-IFERROR(SUMPRODUCT(SUMIF(INDIRECT("'"&amp;O[O]&amp;"'!$a:$a"),$A6,INDIRECT("'"&amp;O[O]&amp;"'!"&amp;ADDRESS(1, COLUMN(T:T), 2)&amp;":"&amp;ADDRESS(1, COLUMN(T:T), 2)))),))</f>
        <v/>
      </c>
      <c r="W6" s="741">
        <f ca="1">IF(AND(Ag_Needs_Plan!R6=0, SUMPRODUCT(SUMIF(INDIRECT("'"&amp;O[O]&amp;"'!$a:$a"),$A6,INDIRECT("'"&amp;O[O]&amp;"'!"&amp;ADDRESS(1, COLUMN(U:U), 2)&amp;":"&amp;ADDRESS(1, COLUMN(U:U), 2))))=0), "", IF(Ag_Needs_Plan!R6="", 0, Ag_Needs_Plan!R6)-IFERROR(SUMPRODUCT(SUMIF(INDIRECT("'"&amp;O[O]&amp;"'!$a:$a"),$A6,INDIRECT("'"&amp;O[O]&amp;"'!"&amp;ADDRESS(1, COLUMN(U:U), 2)&amp;":"&amp;ADDRESS(1, COLUMN(U:U), 2)))),))</f>
        <v>0.24</v>
      </c>
      <c r="X6" s="741">
        <f ca="1">IF(AND(Ag_Needs_Plan!S6=0, SUMPRODUCT(SUMIF(INDIRECT("'"&amp;O[O]&amp;"'!$a:$a"),$A6,INDIRECT("'"&amp;O[O]&amp;"'!"&amp;ADDRESS(1, COLUMN(V:V), 2)&amp;":"&amp;ADDRESS(1, COLUMN(V:V), 2))))=0), "", IF(Ag_Needs_Plan!S6="", 0, Ag_Needs_Plan!S6)-IFERROR(SUMPRODUCT(SUMIF(INDIRECT("'"&amp;O[O]&amp;"'!$a:$a"),$A6,INDIRECT("'"&amp;O[O]&amp;"'!"&amp;ADDRESS(1, COLUMN(V:V), 2)&amp;":"&amp;ADDRESS(1, COLUMN(V:V), 2)))),))</f>
        <v>0.39</v>
      </c>
      <c r="Y6" s="741">
        <f ca="1">IF(AND(Ag_Needs_Plan!T6=0, SUMPRODUCT(SUMIF(INDIRECT("'"&amp;O[O]&amp;"'!$a:$a"),$A6,INDIRECT("'"&amp;O[O]&amp;"'!"&amp;ADDRESS(1, COLUMN(W:W), 2)&amp;":"&amp;ADDRESS(1, COLUMN(W:W), 2))))=0), "", IF(Ag_Needs_Plan!T6="", 0, Ag_Needs_Plan!T6)-IFERROR(SUMPRODUCT(SUMIF(INDIRECT("'"&amp;O[O]&amp;"'!$a:$a"),$A6,INDIRECT("'"&amp;O[O]&amp;"'!"&amp;ADDRESS(1, COLUMN(W:W), 2)&amp;":"&amp;ADDRESS(1, COLUMN(W:W), 2)))),))</f>
        <v>0.12</v>
      </c>
      <c r="Z6" s="741">
        <f ca="1">IF(AND(Ag_Needs_Plan!U6=0, SUMPRODUCT(SUMIF(INDIRECT("'"&amp;O[O]&amp;"'!$a:$a"),$A6,INDIRECT("'"&amp;O[O]&amp;"'!"&amp;ADDRESS(1, COLUMN(X:X), 2)&amp;":"&amp;ADDRESS(1, COLUMN(X:X), 2))))=0), "", IF(Ag_Needs_Plan!U6="", 0, Ag_Needs_Plan!U6)-IFERROR(SUMPRODUCT(SUMIF(INDIRECT("'"&amp;O[O]&amp;"'!$a:$a"),$A6,INDIRECT("'"&amp;O[O]&amp;"'!"&amp;ADDRESS(1, COLUMN(X:X), 2)&amp;":"&amp;ADDRESS(1, COLUMN(X:X), 2)))),))</f>
        <v>0.2</v>
      </c>
      <c r="AA6" s="741">
        <f ca="1">IF(AND(Ag_Needs_Plan!V6=0, SUMPRODUCT(SUMIF(INDIRECT("'"&amp;O[O]&amp;"'!$a:$a"),$A6,INDIRECT("'"&amp;O[O]&amp;"'!"&amp;ADDRESS(1, COLUMN(Y:Y), 2)&amp;":"&amp;ADDRESS(1, COLUMN(Y:Y), 2))))=0), "", IF(Ag_Needs_Plan!V6="", 0, Ag_Needs_Plan!V6)-IFERROR(SUMPRODUCT(SUMIF(INDIRECT("'"&amp;O[O]&amp;"'!$a:$a"),$A6,INDIRECT("'"&amp;O[O]&amp;"'!"&amp;ADDRESS(1, COLUMN(Y:Y), 2)&amp;":"&amp;ADDRESS(1, COLUMN(Y:Y), 2)))),))</f>
        <v>0.73</v>
      </c>
      <c r="AB6" s="741" t="str">
        <f ca="1">IF(AND(Ag_Needs_Plan!W6=0, SUMPRODUCT(SUMIF(INDIRECT("'"&amp;O[O]&amp;"'!$a:$a"),$A6,INDIRECT("'"&amp;O[O]&amp;"'!"&amp;ADDRESS(1, COLUMN(Z:Z), 2)&amp;":"&amp;ADDRESS(1, COLUMN(Z:Z), 2))))=0), "", IF(Ag_Needs_Plan!W6="", 0, Ag_Needs_Plan!W6)-IFERROR(SUMPRODUCT(SUMIF(INDIRECT("'"&amp;O[O]&amp;"'!$a:$a"),$A6,INDIRECT("'"&amp;O[O]&amp;"'!"&amp;ADDRESS(1, COLUMN(Z:Z), 2)&amp;":"&amp;ADDRESS(1, COLUMN(Z:Z), 2)))),))</f>
        <v/>
      </c>
      <c r="AC6" s="741" t="str">
        <f ca="1">IF(AND(Ag_Needs_Plan!X6=0, SUMPRODUCT(SUMIF(INDIRECT("'"&amp;O[O]&amp;"'!$a:$a"),$A6,INDIRECT("'"&amp;O[O]&amp;"'!"&amp;ADDRESS(1, COLUMN(AA:AA), 2)&amp;":"&amp;ADDRESS(1, COLUMN(AA:AA), 2))))=0), "", IF(Ag_Needs_Plan!X6="", 0, Ag_Needs_Plan!X6)-IFERROR(SUMPRODUCT(SUMIF(INDIRECT("'"&amp;O[O]&amp;"'!$a:$a"),$A6,INDIRECT("'"&amp;O[O]&amp;"'!"&amp;ADDRESS(1, COLUMN(AA:AA), 2)&amp;":"&amp;ADDRESS(1, COLUMN(AA:AA), 2)))),))</f>
        <v/>
      </c>
      <c r="AD6" s="741">
        <f ca="1">IF(AND(Ag_Needs_Plan!Y6=0, SUMPRODUCT(SUMIF(INDIRECT("'"&amp;O[O]&amp;"'!$a:$a"),$A6,INDIRECT("'"&amp;O[O]&amp;"'!"&amp;ADDRESS(1, COLUMN(AB:AB), 2)&amp;":"&amp;ADDRESS(1, COLUMN(AB:AB), 2))))=0), "", IF(Ag_Needs_Plan!Y6="", 0, Ag_Needs_Plan!Y6)-IFERROR(SUMPRODUCT(SUMIF(INDIRECT("'"&amp;O[O]&amp;"'!$a:$a"),$A6,INDIRECT("'"&amp;O[O]&amp;"'!"&amp;ADDRESS(1, COLUMN(AB:AB), 2)&amp;":"&amp;ADDRESS(1, COLUMN(AB:AB), 2)))),))</f>
        <v>2.36</v>
      </c>
      <c r="AE6" s="741">
        <f ca="1">IF(AND(Ag_Needs_Plan!Z6=0, SUMPRODUCT(SUMIF(INDIRECT("'"&amp;O[O]&amp;"'!$a:$a"),$A6,INDIRECT("'"&amp;O[O]&amp;"'!"&amp;ADDRESS(1, COLUMN(AC:AC), 2)&amp;":"&amp;ADDRESS(1, COLUMN(AC:AC), 2))))=0), "", IF(Ag_Needs_Plan!Z6="", 0, Ag_Needs_Plan!Z6)-IFERROR(SUMPRODUCT(SUMIF(INDIRECT("'"&amp;O[O]&amp;"'!$a:$a"),$A6,INDIRECT("'"&amp;O[O]&amp;"'!"&amp;ADDRESS(1, COLUMN(AC:AC), 2)&amp;":"&amp;ADDRESS(1, COLUMN(AC:AC), 2)))),))</f>
        <v>14.88</v>
      </c>
      <c r="AF6" s="741">
        <f ca="1">IF(AND(Ag_Needs_Plan!AA6=0, SUMPRODUCT(SUMIF(INDIRECT("'"&amp;O[O]&amp;"'!$a:$a"),$A6,INDIRECT("'"&amp;O[O]&amp;"'!"&amp;ADDRESS(1, COLUMN(AD:AD), 2)&amp;":"&amp;ADDRESS(1, COLUMN(AD:AD), 2))))=0), "", IF(Ag_Needs_Plan!AA6="", 0, Ag_Needs_Plan!AA6)-IFERROR(SUMPRODUCT(SUMIF(INDIRECT("'"&amp;O[O]&amp;"'!$a:$a"),$A6,INDIRECT("'"&amp;O[O]&amp;"'!"&amp;ADDRESS(1, COLUMN(AD:AD), 2)&amp;":"&amp;ADDRESS(1, COLUMN(AD:AD), 2)))),))</f>
        <v>1.0900000000000001</v>
      </c>
      <c r="AG6" s="741">
        <f ca="1">IF(AND(Ag_Needs_Plan!AB6=0, SUMPRODUCT(SUMIF(INDIRECT("'"&amp;O[O]&amp;"'!$a:$a"),$A6,INDIRECT("'"&amp;O[O]&amp;"'!"&amp;ADDRESS(1, COLUMN(AE:AE), 2)&amp;":"&amp;ADDRESS(1, COLUMN(AE:AE), 2))))=0), "", IF(Ag_Needs_Plan!AB6="", 0, Ag_Needs_Plan!AB6)-IFERROR(SUMPRODUCT(SUMIF(INDIRECT("'"&amp;O[O]&amp;"'!$a:$a"),$A6,INDIRECT("'"&amp;O[O]&amp;"'!"&amp;ADDRESS(1, COLUMN(AE:AE), 2)&amp;":"&amp;ADDRESS(1, COLUMN(AE:AE), 2)))),))</f>
        <v>0.24</v>
      </c>
      <c r="AH6" s="741">
        <f ca="1">IF(AND(Ag_Needs_Plan!AC6=0, SUMPRODUCT(SUMIF(INDIRECT("'"&amp;O[O]&amp;"'!$a:$a"),$A6,INDIRECT("'"&amp;O[O]&amp;"'!"&amp;ADDRESS(1, COLUMN(AF:AF), 2)&amp;":"&amp;ADDRESS(1, COLUMN(AF:AF), 2))))=0), "", IF(Ag_Needs_Plan!AC6="", 0, Ag_Needs_Plan!AC6)-IFERROR(SUMPRODUCT(SUMIF(INDIRECT("'"&amp;O[O]&amp;"'!$a:$a"),$A6,INDIRECT("'"&amp;O[O]&amp;"'!"&amp;ADDRESS(1, COLUMN(AF:AF), 2)&amp;":"&amp;ADDRESS(1, COLUMN(AF:AF), 2)))),))</f>
        <v>-2.95</v>
      </c>
      <c r="AI6" s="741">
        <f ca="1">IF(AND(Ag_Needs_Plan!AD6=0, SUMPRODUCT(SUMIF(INDIRECT("'"&amp;O[O]&amp;"'!$a:$a"),$A6,INDIRECT("'"&amp;O[O]&amp;"'!"&amp;ADDRESS(1, COLUMN(AG:AG), 2)&amp;":"&amp;ADDRESS(1, COLUMN(AG:AG), 2))))=0), "", IF(Ag_Needs_Plan!AD6="", 0, Ag_Needs_Plan!AD6)-IFERROR(SUMPRODUCT(SUMIF(INDIRECT("'"&amp;O[O]&amp;"'!$a:$a"),$A6,INDIRECT("'"&amp;O[O]&amp;"'!"&amp;ADDRESS(1, COLUMN(AG:AG), 2)&amp;":"&amp;ADDRESS(1, COLUMN(AG:AG), 2)))),))</f>
        <v>-0.33</v>
      </c>
      <c r="AJ6" s="741">
        <f ca="1">IF(AND(Ag_Needs_Plan!AE6=0, SUMPRODUCT(SUMIF(INDIRECT("'"&amp;O[O]&amp;"'!$a:$a"),$A6,INDIRECT("'"&amp;O[O]&amp;"'!"&amp;ADDRESS(1, COLUMN(AH:AH), 2)&amp;":"&amp;ADDRESS(1, COLUMN(AH:AH), 2))))=0), "", IF(Ag_Needs_Plan!AE6="", 0, Ag_Needs_Plan!AE6)-IFERROR(SUMPRODUCT(SUMIF(INDIRECT("'"&amp;O[O]&amp;"'!$a:$a"),$A6,INDIRECT("'"&amp;O[O]&amp;"'!"&amp;ADDRESS(1, COLUMN(AH:AH), 2)&amp;":"&amp;ADDRESS(1, COLUMN(AH:AH), 2)))),))</f>
        <v>-0.82</v>
      </c>
    </row>
    <row r="7" spans="1:36">
      <c r="A7" t="str">
        <f>IF(Ag_Needs_Plan!A7="", "", Ag_Needs_Plan!A7)</f>
        <v>Tinned Meat</v>
      </c>
      <c r="B7" t="str">
        <f>IF(Ag_Needs_Plan!B7="", "", Ag_Needs_Plan!B7)</f>
        <v>MT</v>
      </c>
      <c r="C7" t="str">
        <f>IF(Ag_Needs_Plan!C7="", "", Ag_Needs_Plan!C7)</f>
        <v>9.6kg carton, 48cans</v>
      </c>
      <c r="D7" t="str">
        <f>IF(Ag_Needs_Plan!D7="", "", Ag_Needs_Plan!D7)</f>
        <v>Food Security &amp; Agriculture</v>
      </c>
      <c r="E7" s="741">
        <f ca="1">IFERROR(SUMPRODUCT(SUMIF(INDIRECT("'"&amp;O[O]&amp;"'!$a:$a"),$A7,INDIRECT("'"&amp;O[O]&amp;"'!"&amp;ADDRESS(1, COLUMN(F:F), 2)&amp;":"&amp;ADDRESS(1, COLUMN(F:F), 2)))),)</f>
        <v>0</v>
      </c>
      <c r="F7" s="741">
        <f ca="1">IFERROR(SUMPRODUCT(SUMIF(INDIRECT("'"&amp;O[O]&amp;"'!$a:$a"),$A7,INDIRECT("'"&amp;O[O]&amp;"'!"&amp;ADDRESS(1, COLUMN(G:G), 2)&amp;":"&amp;ADDRESS(1, COLUMN(G:G), 2)))),)</f>
        <v>0</v>
      </c>
      <c r="G7" s="741">
        <f ca="1">IFERROR(SUMPRODUCT(SUMIF(INDIRECT("'"&amp;O[O]&amp;"'!$a:$a"),$A7,INDIRECT("'"&amp;O[O]&amp;"'!"&amp;ADDRESS(1, COLUMN(H:H), 2)&amp;":"&amp;ADDRESS(1, COLUMN(H:H), 2)))),)</f>
        <v>22.06</v>
      </c>
      <c r="H7" s="741">
        <f ca="1">IFERROR(SUMPRODUCT(SUMIF(INDIRECT("'"&amp;O[O]&amp;"'!$a:$a"),$A7,INDIRECT("'"&amp;O[O]&amp;"'!"&amp;ADDRESS(1, COLUMN(I:I), 2)&amp;":"&amp;ADDRESS(1, COLUMN(I:I), 2)))),)</f>
        <v>22.13</v>
      </c>
      <c r="I7" s="741">
        <f>IF(Ag_Needs_Plan!E7="", "", Ag_Needs_Plan!E7)</f>
        <v>19.39</v>
      </c>
      <c r="J7" s="742">
        <f t="shared" ca="1" si="0"/>
        <v>-2.74</v>
      </c>
      <c r="K7" s="741">
        <f ca="1">IF(AND(Ag_Needs_Plan!F7=0, SUMPRODUCT(SUMIF(INDIRECT("'"&amp;O[O]&amp;"'!$a:$a"),$A7,INDIRECT("'"&amp;O[O]&amp;"'!"&amp;ADDRESS(1, COLUMN(J:J), 2)&amp;":"&amp;ADDRESS(1, COLUMN(J:J), 2))))=0), "", IF(Ag_Needs_Plan!F7="", 0, Ag_Needs_Plan!F7)-IFERROR(SUMPRODUCT(SUMIF(INDIRECT("'"&amp;O[O]&amp;"'!$a:$a"),$A7,INDIRECT("'"&amp;O[O]&amp;"'!"&amp;ADDRESS(1, COLUMN(J:J), 2)&amp;":"&amp;ADDRESS(1, COLUMN(J:J), 2)))),))</f>
        <v>0.95</v>
      </c>
      <c r="L7" s="741">
        <f ca="1">IF(AND(Ag_Needs_Plan!G7=0, SUMPRODUCT(SUMIF(INDIRECT("'"&amp;O[O]&amp;"'!$a:$a"),$A7,INDIRECT("'"&amp;O[O]&amp;"'!"&amp;ADDRESS(1, COLUMN(K:K), 2)&amp;":"&amp;ADDRESS(1, COLUMN(K:K), 2))))=0), "", IF(Ag_Needs_Plan!G7="", 0, Ag_Needs_Plan!G7)-IFERROR(SUMPRODUCT(SUMIF(INDIRECT("'"&amp;O[O]&amp;"'!$a:$a"),$A7,INDIRECT("'"&amp;O[O]&amp;"'!"&amp;ADDRESS(1, COLUMN(K:K), 2)&amp;":"&amp;ADDRESS(1, COLUMN(K:K), 2)))),))</f>
        <v>3.93</v>
      </c>
      <c r="M7" s="741">
        <f ca="1">IF(AND(Ag_Needs_Plan!H7=0, SUMPRODUCT(SUMIF(INDIRECT("'"&amp;O[O]&amp;"'!$a:$a"),$A7,INDIRECT("'"&amp;O[O]&amp;"'!"&amp;ADDRESS(1, COLUMN(L:L), 2)&amp;":"&amp;ADDRESS(1, COLUMN(L:L), 2))))=0), "", IF(Ag_Needs_Plan!H7="", 0, Ag_Needs_Plan!H7)-IFERROR(SUMPRODUCT(SUMIF(INDIRECT("'"&amp;O[O]&amp;"'!$a:$a"),$A7,INDIRECT("'"&amp;O[O]&amp;"'!"&amp;ADDRESS(1, COLUMN(L:L), 2)&amp;":"&amp;ADDRESS(1, COLUMN(L:L), 2)))),))</f>
        <v>0.61</v>
      </c>
      <c r="N7" s="741">
        <f ca="1">IF(AND(Ag_Needs_Plan!I7=0, SUMPRODUCT(SUMIF(INDIRECT("'"&amp;O[O]&amp;"'!$a:$a"),$A7,INDIRECT("'"&amp;O[O]&amp;"'!"&amp;ADDRESS(1, COLUMN(M:M), 2)&amp;":"&amp;ADDRESS(1, COLUMN(M:M), 2))))=0), "", IF(Ag_Needs_Plan!I7="", 0, Ag_Needs_Plan!I7)-IFERROR(SUMPRODUCT(SUMIF(INDIRECT("'"&amp;O[O]&amp;"'!$a:$a"),$A7,INDIRECT("'"&amp;O[O]&amp;"'!"&amp;ADDRESS(1, COLUMN(M:M), 2)&amp;":"&amp;ADDRESS(1, COLUMN(M:M), 2)))),))</f>
        <v>0.37</v>
      </c>
      <c r="O7" s="741">
        <f ca="1">IF(AND(Ag_Needs_Plan!J7=0, SUMPRODUCT(SUMIF(INDIRECT("'"&amp;O[O]&amp;"'!$a:$a"),$A7,INDIRECT("'"&amp;O[O]&amp;"'!"&amp;ADDRESS(1, COLUMN(N:N), 2)&amp;":"&amp;ADDRESS(1, COLUMN(N:N), 2))))=0), "", IF(Ag_Needs_Plan!J7="", 0, Ag_Needs_Plan!J7)-IFERROR(SUMPRODUCT(SUMIF(INDIRECT("'"&amp;O[O]&amp;"'!$a:$a"),$A7,INDIRECT("'"&amp;O[O]&amp;"'!"&amp;ADDRESS(1, COLUMN(N:N), 2)&amp;":"&amp;ADDRESS(1, COLUMN(N:N), 2)))),))</f>
        <v>1.43</v>
      </c>
      <c r="P7" s="741">
        <f ca="1">IF(AND(Ag_Needs_Plan!K7=0, SUMPRODUCT(SUMIF(INDIRECT("'"&amp;O[O]&amp;"'!$a:$a"),$A7,INDIRECT("'"&amp;O[O]&amp;"'!"&amp;ADDRESS(1, COLUMN(O:O), 2)&amp;":"&amp;ADDRESS(1, COLUMN(O:O), 2))))=0), "", IF(Ag_Needs_Plan!K7="", 0, Ag_Needs_Plan!K7)-IFERROR(SUMPRODUCT(SUMIF(INDIRECT("'"&amp;O[O]&amp;"'!$a:$a"),$A7,INDIRECT("'"&amp;O[O]&amp;"'!"&amp;ADDRESS(1, COLUMN(O:O), 2)&amp;":"&amp;ADDRESS(1, COLUMN(O:O), 2)))),))</f>
        <v>0.53</v>
      </c>
      <c r="Q7" s="741">
        <f ca="1">IF(AND(Ag_Needs_Plan!L7=0, SUMPRODUCT(SUMIF(INDIRECT("'"&amp;O[O]&amp;"'!$a:$a"),$A7,INDIRECT("'"&amp;O[O]&amp;"'!"&amp;ADDRESS(1, COLUMN(P:P), 2)&amp;":"&amp;ADDRESS(1, COLUMN(P:P), 2))))=0), "", IF(Ag_Needs_Plan!L7="", 0, Ag_Needs_Plan!L7)-IFERROR(SUMPRODUCT(SUMIF(INDIRECT("'"&amp;O[O]&amp;"'!$a:$a"),$A7,INDIRECT("'"&amp;O[O]&amp;"'!"&amp;ADDRESS(1, COLUMN(P:P), 2)&amp;":"&amp;ADDRESS(1, COLUMN(P:P), 2)))),))</f>
        <v>0.12</v>
      </c>
      <c r="R7" s="741">
        <f ca="1">IF(AND(Ag_Needs_Plan!M7=0, SUMPRODUCT(SUMIF(INDIRECT("'"&amp;O[O]&amp;"'!$a:$a"),$A7,INDIRECT("'"&amp;O[O]&amp;"'!"&amp;ADDRESS(1, COLUMN(Q:Q), 2)&amp;":"&amp;ADDRESS(1, COLUMN(Q:Q), 2))))=0), "", IF(Ag_Needs_Plan!M7="", 0, Ag_Needs_Plan!M7)-IFERROR(SUMPRODUCT(SUMIF(INDIRECT("'"&amp;O[O]&amp;"'!$a:$a"),$A7,INDIRECT("'"&amp;O[O]&amp;"'!"&amp;ADDRESS(1, COLUMN(Q:Q), 2)&amp;":"&amp;ADDRESS(1, COLUMN(Q:Q), 2)))),))</f>
        <v>0.04</v>
      </c>
      <c r="S7" s="741">
        <f ca="1">IF(AND(Ag_Needs_Plan!N7=0, SUMPRODUCT(SUMIF(INDIRECT("'"&amp;O[O]&amp;"'!$a:$a"),$A7,INDIRECT("'"&amp;O[O]&amp;"'!"&amp;ADDRESS(1, COLUMN(R:R), 2)&amp;":"&amp;ADDRESS(1, COLUMN(R:R), 2))))=0), "", IF(Ag_Needs_Plan!N7="", 0, Ag_Needs_Plan!N7)-IFERROR(SUMPRODUCT(SUMIF(INDIRECT("'"&amp;O[O]&amp;"'!$a:$a"),$A7,INDIRECT("'"&amp;O[O]&amp;"'!"&amp;ADDRESS(1, COLUMN(R:R), 2)&amp;":"&amp;ADDRESS(1, COLUMN(R:R), 2)))),))</f>
        <v>0.1</v>
      </c>
      <c r="T7" s="741">
        <f ca="1">IF(AND(Ag_Needs_Plan!N7=0, SUM(IFERROR(SUMPRODUCT(SUMIF(INDIRECT("'"&amp;O[O]&amp;"'!$a:$a"),$A7,INDIRECT("'"&amp;O[O]&amp;"'!"&amp;ADDRESS(1, COLUMN(S:S), 2)&amp;":"&amp;ADDRESS(1, COLUMN(S:S), 2)))),), IFERROR(SUMPRODUCT(SUMIF(INDIRECT("'"&amp;O[O]&amp;"'!$a:$a"),$A7,INDIRECT("'"&amp;O[O]&amp;"'!"&amp;ADDRESS(1, COLUMN(T:T), 2)&amp;":"&amp;ADDRESS(1, COLUMN(T:T), 2)))),))=0), "", IF(Ag_Needs_Plan!O7="", 0, Ag_Needs_Plan!O7)-SUM(IFERROR(SUMPRODUCT(SUMIF(INDIRECT("'"&amp;O[O]&amp;"'!$a:$a"),$A7,INDIRECT("'"&amp;O[O]&amp;"'!"&amp;ADDRESS(1, COLUMN(S:S), 2)&amp;":"&amp;ADDRESS(1, COLUMN(S:S), 2)))),), IFERROR(SUMPRODUCT(SUMIF(INDIRECT("'"&amp;O[O]&amp;"'!$a:$a"),$A7,INDIRECT("'"&amp;O[O]&amp;"'!"&amp;ADDRESS(1, COLUMN(T:T), 2)&amp;":"&amp;ADDRESS(1, COLUMN(T:T), 2)))),)))</f>
        <v>0.03</v>
      </c>
      <c r="U7" s="741" t="str">
        <f ca="1">IF(AND(Ag_Needs_Plan!P7=0, SUMPRODUCT(SUMIF(INDIRECT("'"&amp;O[O]&amp;"'!$a:$a"),$A7,INDIRECT("'"&amp;O[O]&amp;"'!"&amp;ADDRESS(1, COLUMN(S:S), 2)&amp;":"&amp;ADDRESS(1, COLUMN(S:S), 2))))=0), "", IF(Ag_Needs_Plan!P7="", 0, Ag_Needs_Plan!P7)-IFERROR(SUMPRODUCT(SUMIF(INDIRECT("'"&amp;O[O]&amp;"'!$a:$a"),$A7,INDIRECT("'"&amp;O[O]&amp;"'!"&amp;ADDRESS(1, COLUMN(S:S), 2)&amp;":"&amp;ADDRESS(1, COLUMN(S:S), 2)))),))</f>
        <v/>
      </c>
      <c r="V7" s="741" t="str">
        <f ca="1">IF(AND(Ag_Needs_Plan!Q7=0, SUMPRODUCT(SUMIF(INDIRECT("'"&amp;O[O]&amp;"'!$a:$a"),$A7,INDIRECT("'"&amp;O[O]&amp;"'!"&amp;ADDRESS(1, COLUMN(T:T), 2)&amp;":"&amp;ADDRESS(1, COLUMN(T:T), 2))))=0), "", IF(Ag_Needs_Plan!Q7="", 0, Ag_Needs_Plan!Q7)-IFERROR(SUMPRODUCT(SUMIF(INDIRECT("'"&amp;O[O]&amp;"'!$a:$a"),$A7,INDIRECT("'"&amp;O[O]&amp;"'!"&amp;ADDRESS(1, COLUMN(T:T), 2)&amp;":"&amp;ADDRESS(1, COLUMN(T:T), 2)))),))</f>
        <v/>
      </c>
      <c r="W7" s="741">
        <f ca="1">IF(AND(Ag_Needs_Plan!R7=0, SUMPRODUCT(SUMIF(INDIRECT("'"&amp;O[O]&amp;"'!$a:$a"),$A7,INDIRECT("'"&amp;O[O]&amp;"'!"&amp;ADDRESS(1, COLUMN(U:U), 2)&amp;":"&amp;ADDRESS(1, COLUMN(U:U), 2))))=0), "", IF(Ag_Needs_Plan!R7="", 0, Ag_Needs_Plan!R7)-IFERROR(SUMPRODUCT(SUMIF(INDIRECT("'"&amp;O[O]&amp;"'!$a:$a"),$A7,INDIRECT("'"&amp;O[O]&amp;"'!"&amp;ADDRESS(1, COLUMN(U:U), 2)&amp;":"&amp;ADDRESS(1, COLUMN(U:U), 2)))),))</f>
        <v>0.12</v>
      </c>
      <c r="X7" s="741">
        <f ca="1">IF(AND(Ag_Needs_Plan!S7=0, SUMPRODUCT(SUMIF(INDIRECT("'"&amp;O[O]&amp;"'!$a:$a"),$A7,INDIRECT("'"&amp;O[O]&amp;"'!"&amp;ADDRESS(1, COLUMN(V:V), 2)&amp;":"&amp;ADDRESS(1, COLUMN(V:V), 2))))=0), "", IF(Ag_Needs_Plan!S7="", 0, Ag_Needs_Plan!S7)-IFERROR(SUMPRODUCT(SUMIF(INDIRECT("'"&amp;O[O]&amp;"'!$a:$a"),$A7,INDIRECT("'"&amp;O[O]&amp;"'!"&amp;ADDRESS(1, COLUMN(V:V), 2)&amp;":"&amp;ADDRESS(1, COLUMN(V:V), 2)))),))</f>
        <v>0.18</v>
      </c>
      <c r="Y7" s="741">
        <f ca="1">IF(AND(Ag_Needs_Plan!T7=0, SUMPRODUCT(SUMIF(INDIRECT("'"&amp;O[O]&amp;"'!$a:$a"),$A7,INDIRECT("'"&amp;O[O]&amp;"'!"&amp;ADDRESS(1, COLUMN(W:W), 2)&amp;":"&amp;ADDRESS(1, COLUMN(W:W), 2))))=0), "", IF(Ag_Needs_Plan!T7="", 0, Ag_Needs_Plan!T7)-IFERROR(SUMPRODUCT(SUMIF(INDIRECT("'"&amp;O[O]&amp;"'!$a:$a"),$A7,INDIRECT("'"&amp;O[O]&amp;"'!"&amp;ADDRESS(1, COLUMN(W:W), 2)&amp;":"&amp;ADDRESS(1, COLUMN(W:W), 2)))),))</f>
        <v>0.06</v>
      </c>
      <c r="Z7" s="741">
        <f ca="1">IF(AND(Ag_Needs_Plan!U7=0, SUMPRODUCT(SUMIF(INDIRECT("'"&amp;O[O]&amp;"'!$a:$a"),$A7,INDIRECT("'"&amp;O[O]&amp;"'!"&amp;ADDRESS(1, COLUMN(X:X), 2)&amp;":"&amp;ADDRESS(1, COLUMN(X:X), 2))))=0), "", IF(Ag_Needs_Plan!U7="", 0, Ag_Needs_Plan!U7)-IFERROR(SUMPRODUCT(SUMIF(INDIRECT("'"&amp;O[O]&amp;"'!$a:$a"),$A7,INDIRECT("'"&amp;O[O]&amp;"'!"&amp;ADDRESS(1, COLUMN(X:X), 2)&amp;":"&amp;ADDRESS(1, COLUMN(X:X), 2)))),))</f>
        <v>0.1</v>
      </c>
      <c r="AA7" s="741">
        <f ca="1">IF(AND(Ag_Needs_Plan!V7=0, SUMPRODUCT(SUMIF(INDIRECT("'"&amp;O[O]&amp;"'!$a:$a"),$A7,INDIRECT("'"&amp;O[O]&amp;"'!"&amp;ADDRESS(1, COLUMN(Y:Y), 2)&amp;":"&amp;ADDRESS(1, COLUMN(Y:Y), 2))))=0), "", IF(Ag_Needs_Plan!V7="", 0, Ag_Needs_Plan!V7)-IFERROR(SUMPRODUCT(SUMIF(INDIRECT("'"&amp;O[O]&amp;"'!$a:$a"),$A7,INDIRECT("'"&amp;O[O]&amp;"'!"&amp;ADDRESS(1, COLUMN(Y:Y), 2)&amp;":"&amp;ADDRESS(1, COLUMN(Y:Y), 2)))),))</f>
        <v>0.35</v>
      </c>
      <c r="AB7" s="741" t="str">
        <f ca="1">IF(AND(Ag_Needs_Plan!W7=0, SUMPRODUCT(SUMIF(INDIRECT("'"&amp;O[O]&amp;"'!$a:$a"),$A7,INDIRECT("'"&amp;O[O]&amp;"'!"&amp;ADDRESS(1, COLUMN(Z:Z), 2)&amp;":"&amp;ADDRESS(1, COLUMN(Z:Z), 2))))=0), "", IF(Ag_Needs_Plan!W7="", 0, Ag_Needs_Plan!W7)-IFERROR(SUMPRODUCT(SUMIF(INDIRECT("'"&amp;O[O]&amp;"'!$a:$a"),$A7,INDIRECT("'"&amp;O[O]&amp;"'!"&amp;ADDRESS(1, COLUMN(Z:Z), 2)&amp;":"&amp;ADDRESS(1, COLUMN(Z:Z), 2)))),))</f>
        <v/>
      </c>
      <c r="AC7" s="741" t="str">
        <f ca="1">IF(AND(Ag_Needs_Plan!X7=0, SUMPRODUCT(SUMIF(INDIRECT("'"&amp;O[O]&amp;"'!$a:$a"),$A7,INDIRECT("'"&amp;O[O]&amp;"'!"&amp;ADDRESS(1, COLUMN(AA:AA), 2)&amp;":"&amp;ADDRESS(1, COLUMN(AA:AA), 2))))=0), "", IF(Ag_Needs_Plan!X7="", 0, Ag_Needs_Plan!X7)-IFERROR(SUMPRODUCT(SUMIF(INDIRECT("'"&amp;O[O]&amp;"'!$a:$a"),$A7,INDIRECT("'"&amp;O[O]&amp;"'!"&amp;ADDRESS(1, COLUMN(AA:AA), 2)&amp;":"&amp;ADDRESS(1, COLUMN(AA:AA), 2)))),))</f>
        <v/>
      </c>
      <c r="AD7" s="741">
        <f ca="1">IF(AND(Ag_Needs_Plan!Y7=0, SUMPRODUCT(SUMIF(INDIRECT("'"&amp;O[O]&amp;"'!$a:$a"),$A7,INDIRECT("'"&amp;O[O]&amp;"'!"&amp;ADDRESS(1, COLUMN(AB:AB), 2)&amp;":"&amp;ADDRESS(1, COLUMN(AB:AB), 2))))=0), "", IF(Ag_Needs_Plan!Y7="", 0, Ag_Needs_Plan!Y7)-IFERROR(SUMPRODUCT(SUMIF(INDIRECT("'"&amp;O[O]&amp;"'!$a:$a"),$A7,INDIRECT("'"&amp;O[O]&amp;"'!"&amp;ADDRESS(1, COLUMN(AB:AB), 2)&amp;":"&amp;ADDRESS(1, COLUMN(AB:AB), 2)))),))</f>
        <v>1.6</v>
      </c>
      <c r="AE7" s="741">
        <f ca="1">IF(AND(Ag_Needs_Plan!Z7=0, SUMPRODUCT(SUMIF(INDIRECT("'"&amp;O[O]&amp;"'!$a:$a"),$A7,INDIRECT("'"&amp;O[O]&amp;"'!"&amp;ADDRESS(1, COLUMN(AC:AC), 2)&amp;":"&amp;ADDRESS(1, COLUMN(AC:AC), 2))))=0), "", IF(Ag_Needs_Plan!Z7="", 0, Ag_Needs_Plan!Z7)-IFERROR(SUMPRODUCT(SUMIF(INDIRECT("'"&amp;O[O]&amp;"'!$a:$a"),$A7,INDIRECT("'"&amp;O[O]&amp;"'!"&amp;ADDRESS(1, COLUMN(AC:AC), 2)&amp;":"&amp;ADDRESS(1, COLUMN(AC:AC), 2)))),))</f>
        <v>7.01</v>
      </c>
      <c r="AF7" s="741">
        <f ca="1">IF(AND(Ag_Needs_Plan!AA7=0, SUMPRODUCT(SUMIF(INDIRECT("'"&amp;O[O]&amp;"'!$a:$a"),$A7,INDIRECT("'"&amp;O[O]&amp;"'!"&amp;ADDRESS(1, COLUMN(AD:AD), 2)&amp;":"&amp;ADDRESS(1, COLUMN(AD:AD), 2))))=0), "", IF(Ag_Needs_Plan!AA7="", 0, Ag_Needs_Plan!AA7)-IFERROR(SUMPRODUCT(SUMIF(INDIRECT("'"&amp;O[O]&amp;"'!$a:$a"),$A7,INDIRECT("'"&amp;O[O]&amp;"'!"&amp;ADDRESS(1, COLUMN(AD:AD), 2)&amp;":"&amp;ADDRESS(1, COLUMN(AD:AD), 2)))),))</f>
        <v>0.52</v>
      </c>
      <c r="AG7" s="741">
        <f ca="1">IF(AND(Ag_Needs_Plan!AB7=0, SUMPRODUCT(SUMIF(INDIRECT("'"&amp;O[O]&amp;"'!$a:$a"),$A7,INDIRECT("'"&amp;O[O]&amp;"'!"&amp;ADDRESS(1, COLUMN(AE:AE), 2)&amp;":"&amp;ADDRESS(1, COLUMN(AE:AE), 2))))=0), "", IF(Ag_Needs_Plan!AB7="", 0, Ag_Needs_Plan!AB7)-IFERROR(SUMPRODUCT(SUMIF(INDIRECT("'"&amp;O[O]&amp;"'!$a:$a"),$A7,INDIRECT("'"&amp;O[O]&amp;"'!"&amp;ADDRESS(1, COLUMN(AE:AE), 2)&amp;":"&amp;ADDRESS(1, COLUMN(AE:AE), 2)))),))</f>
        <v>0.12</v>
      </c>
      <c r="AH7" s="741">
        <f ca="1">IF(AND(Ag_Needs_Plan!AC7=0, SUMPRODUCT(SUMIF(INDIRECT("'"&amp;O[O]&amp;"'!$a:$a"),$A7,INDIRECT("'"&amp;O[O]&amp;"'!"&amp;ADDRESS(1, COLUMN(AF:AF), 2)&amp;":"&amp;ADDRESS(1, COLUMN(AF:AF), 2))))=0), "", IF(Ag_Needs_Plan!AC7="", 0, Ag_Needs_Plan!AC7)-IFERROR(SUMPRODUCT(SUMIF(INDIRECT("'"&amp;O[O]&amp;"'!$a:$a"),$A7,INDIRECT("'"&amp;O[O]&amp;"'!"&amp;ADDRESS(1, COLUMN(AF:AF), 2)&amp;":"&amp;ADDRESS(1, COLUMN(AF:AF), 2)))),))</f>
        <v>-0.35</v>
      </c>
      <c r="AI7" s="741">
        <f ca="1">IF(AND(Ag_Needs_Plan!AD7=0, SUMPRODUCT(SUMIF(INDIRECT("'"&amp;O[O]&amp;"'!$a:$a"),$A7,INDIRECT("'"&amp;O[O]&amp;"'!"&amp;ADDRESS(1, COLUMN(AG:AG), 2)&amp;":"&amp;ADDRESS(1, COLUMN(AG:AG), 2))))=0), "", IF(Ag_Needs_Plan!AD7="", 0, Ag_Needs_Plan!AD7)-IFERROR(SUMPRODUCT(SUMIF(INDIRECT("'"&amp;O[O]&amp;"'!$a:$a"),$A7,INDIRECT("'"&amp;O[O]&amp;"'!"&amp;ADDRESS(1, COLUMN(AG:AG), 2)&amp;":"&amp;ADDRESS(1, COLUMN(AG:AG), 2)))),))</f>
        <v>0.13</v>
      </c>
      <c r="AJ7" s="741">
        <f ca="1">IF(AND(Ag_Needs_Plan!AE7=0, SUMPRODUCT(SUMIF(INDIRECT("'"&amp;O[O]&amp;"'!$a:$a"),$A7,INDIRECT("'"&amp;O[O]&amp;"'!"&amp;ADDRESS(1, COLUMN(AH:AH), 2)&amp;":"&amp;ADDRESS(1, COLUMN(AH:AH), 2))))=0), "", IF(Ag_Needs_Plan!AE7="", 0, Ag_Needs_Plan!AE7)-IFERROR(SUMPRODUCT(SUMIF(INDIRECT("'"&amp;O[O]&amp;"'!$a:$a"),$A7,INDIRECT("'"&amp;O[O]&amp;"'!"&amp;ADDRESS(1, COLUMN(AH:AH), 2)&amp;":"&amp;ADDRESS(1, COLUMN(AH:AH), 2)))),))</f>
        <v>0</v>
      </c>
    </row>
    <row r="8" spans="1:36">
      <c r="A8" t="str">
        <f>IF(Ag_Needs_Plan!A8="", "", Ag_Needs_Plan!A8)</f>
        <v>Noodles</v>
      </c>
      <c r="B8" t="str">
        <f>IF(Ag_Needs_Plan!B8="", "", Ag_Needs_Plan!B8)</f>
        <v>MT</v>
      </c>
      <c r="C8" t="str">
        <f>IF(Ag_Needs_Plan!C8="", "", Ag_Needs_Plan!C8)</f>
        <v>5.1kg carton, 60packets</v>
      </c>
      <c r="D8" t="str">
        <f>IF(Ag_Needs_Plan!D8="", "", Ag_Needs_Plan!D8)</f>
        <v>Food Security &amp; Agriculture</v>
      </c>
      <c r="E8" s="741">
        <f ca="1">IFERROR(SUMPRODUCT(SUMIF(INDIRECT("'"&amp;O[O]&amp;"'!$a:$a"),$A8,INDIRECT("'"&amp;O[O]&amp;"'!"&amp;ADDRESS(1, COLUMN(F:F), 2)&amp;":"&amp;ADDRESS(1, COLUMN(F:F), 2)))),)</f>
        <v>0</v>
      </c>
      <c r="F8" s="741">
        <f ca="1">IFERROR(SUMPRODUCT(SUMIF(INDIRECT("'"&amp;O[O]&amp;"'!$a:$a"),$A8,INDIRECT("'"&amp;O[O]&amp;"'!"&amp;ADDRESS(1, COLUMN(G:G), 2)&amp;":"&amp;ADDRESS(1, COLUMN(G:G), 2)))),)</f>
        <v>0</v>
      </c>
      <c r="G8" s="741">
        <f ca="1">IFERROR(SUMPRODUCT(SUMIF(INDIRECT("'"&amp;O[O]&amp;"'!$a:$a"),$A8,INDIRECT("'"&amp;O[O]&amp;"'!"&amp;ADDRESS(1, COLUMN(H:H), 2)&amp;":"&amp;ADDRESS(1, COLUMN(H:H), 2)))),)</f>
        <v>58.05</v>
      </c>
      <c r="H8" s="741">
        <f ca="1">IFERROR(SUMPRODUCT(SUMIF(INDIRECT("'"&amp;O[O]&amp;"'!$a:$a"),$A8,INDIRECT("'"&amp;O[O]&amp;"'!"&amp;ADDRESS(1, COLUMN(I:I), 2)&amp;":"&amp;ADDRESS(1, COLUMN(I:I), 2)))),)</f>
        <v>57.83</v>
      </c>
      <c r="I8" s="741">
        <f>IF(Ag_Needs_Plan!E8="", "", Ag_Needs_Plan!E8)</f>
        <v>17.39</v>
      </c>
      <c r="J8" s="742">
        <f t="shared" ca="1" si="0"/>
        <v>-40.44</v>
      </c>
      <c r="K8" s="741">
        <f ca="1">IF(AND(Ag_Needs_Plan!F8=0, SUMPRODUCT(SUMIF(INDIRECT("'"&amp;O[O]&amp;"'!$a:$a"),$A8,INDIRECT("'"&amp;O[O]&amp;"'!"&amp;ADDRESS(1, COLUMN(J:J), 2)&amp;":"&amp;ADDRESS(1, COLUMN(J:J), 2))))=0), "", IF(Ag_Needs_Plan!F8="", 0, Ag_Needs_Plan!F8)-IFERROR(SUMPRODUCT(SUMIF(INDIRECT("'"&amp;O[O]&amp;"'!$a:$a"),$A8,INDIRECT("'"&amp;O[O]&amp;"'!"&amp;ADDRESS(1, COLUMN(J:J), 2)&amp;":"&amp;ADDRESS(1, COLUMN(J:J), 2)))),))</f>
        <v>0.81</v>
      </c>
      <c r="L8" s="741">
        <f ca="1">IF(AND(Ag_Needs_Plan!G8=0, SUMPRODUCT(SUMIF(INDIRECT("'"&amp;O[O]&amp;"'!$a:$a"),$A8,INDIRECT("'"&amp;O[O]&amp;"'!"&amp;ADDRESS(1, COLUMN(K:K), 2)&amp;":"&amp;ADDRESS(1, COLUMN(K:K), 2))))=0), "", IF(Ag_Needs_Plan!G8="", 0, Ag_Needs_Plan!G8)-IFERROR(SUMPRODUCT(SUMIF(INDIRECT("'"&amp;O[O]&amp;"'!$a:$a"),$A8,INDIRECT("'"&amp;O[O]&amp;"'!"&amp;ADDRESS(1, COLUMN(K:K), 2)&amp;":"&amp;ADDRESS(1, COLUMN(K:K), 2)))),))</f>
        <v>2.67</v>
      </c>
      <c r="M8" s="741">
        <f ca="1">IF(AND(Ag_Needs_Plan!H8=0, SUMPRODUCT(SUMIF(INDIRECT("'"&amp;O[O]&amp;"'!$a:$a"),$A8,INDIRECT("'"&amp;O[O]&amp;"'!"&amp;ADDRESS(1, COLUMN(L:L), 2)&amp;":"&amp;ADDRESS(1, COLUMN(L:L), 2))))=0), "", IF(Ag_Needs_Plan!H8="", 0, Ag_Needs_Plan!H8)-IFERROR(SUMPRODUCT(SUMIF(INDIRECT("'"&amp;O[O]&amp;"'!$a:$a"),$A8,INDIRECT("'"&amp;O[O]&amp;"'!"&amp;ADDRESS(1, COLUMN(L:L), 2)&amp;":"&amp;ADDRESS(1, COLUMN(L:L), 2)))),))</f>
        <v>1.47</v>
      </c>
      <c r="N8" s="741">
        <f ca="1">IF(AND(Ag_Needs_Plan!I8=0, SUMPRODUCT(SUMIF(INDIRECT("'"&amp;O[O]&amp;"'!$a:$a"),$A8,INDIRECT("'"&amp;O[O]&amp;"'!"&amp;ADDRESS(1, COLUMN(M:M), 2)&amp;":"&amp;ADDRESS(1, COLUMN(M:M), 2))))=0), "", IF(Ag_Needs_Plan!I8="", 0, Ag_Needs_Plan!I8)-IFERROR(SUMPRODUCT(SUMIF(INDIRECT("'"&amp;O[O]&amp;"'!$a:$a"),$A8,INDIRECT("'"&amp;O[O]&amp;"'!"&amp;ADDRESS(1, COLUMN(M:M), 2)&amp;":"&amp;ADDRESS(1, COLUMN(M:M), 2)))),))</f>
        <v>0.32</v>
      </c>
      <c r="O8" s="741">
        <f ca="1">IF(AND(Ag_Needs_Plan!J8=0, SUMPRODUCT(SUMIF(INDIRECT("'"&amp;O[O]&amp;"'!$a:$a"),$A8,INDIRECT("'"&amp;O[O]&amp;"'!"&amp;ADDRESS(1, COLUMN(N:N), 2)&amp;":"&amp;ADDRESS(1, COLUMN(N:N), 2))))=0), "", IF(Ag_Needs_Plan!J8="", 0, Ag_Needs_Plan!J8)-IFERROR(SUMPRODUCT(SUMIF(INDIRECT("'"&amp;O[O]&amp;"'!$a:$a"),$A8,INDIRECT("'"&amp;O[O]&amp;"'!"&amp;ADDRESS(1, COLUMN(N:N), 2)&amp;":"&amp;ADDRESS(1, COLUMN(N:N), 2)))),))</f>
        <v>1.21</v>
      </c>
      <c r="P8" s="741">
        <f ca="1">IF(AND(Ag_Needs_Plan!K8=0, SUMPRODUCT(SUMIF(INDIRECT("'"&amp;O[O]&amp;"'!$a:$a"),$A8,INDIRECT("'"&amp;O[O]&amp;"'!"&amp;ADDRESS(1, COLUMN(O:O), 2)&amp;":"&amp;ADDRESS(1, COLUMN(O:O), 2))))=0), "", IF(Ag_Needs_Plan!K8="", 0, Ag_Needs_Plan!K8)-IFERROR(SUMPRODUCT(SUMIF(INDIRECT("'"&amp;O[O]&amp;"'!$a:$a"),$A8,INDIRECT("'"&amp;O[O]&amp;"'!"&amp;ADDRESS(1, COLUMN(O:O), 2)&amp;":"&amp;ADDRESS(1, COLUMN(O:O), 2)))),))</f>
        <v>0.45</v>
      </c>
      <c r="Q8" s="741">
        <f ca="1">IF(AND(Ag_Needs_Plan!L8=0, SUMPRODUCT(SUMIF(INDIRECT("'"&amp;O[O]&amp;"'!$a:$a"),$A8,INDIRECT("'"&amp;O[O]&amp;"'!"&amp;ADDRESS(1, COLUMN(P:P), 2)&amp;":"&amp;ADDRESS(1, COLUMN(P:P), 2))))=0), "", IF(Ag_Needs_Plan!L8="", 0, Ag_Needs_Plan!L8)-IFERROR(SUMPRODUCT(SUMIF(INDIRECT("'"&amp;O[O]&amp;"'!$a:$a"),$A8,INDIRECT("'"&amp;O[O]&amp;"'!"&amp;ADDRESS(1, COLUMN(P:P), 2)&amp;":"&amp;ADDRESS(1, COLUMN(P:P), 2)))),))</f>
        <v>0.1</v>
      </c>
      <c r="R8" s="741">
        <f ca="1">IF(AND(Ag_Needs_Plan!M8=0, SUMPRODUCT(SUMIF(INDIRECT("'"&amp;O[O]&amp;"'!$a:$a"),$A8,INDIRECT("'"&amp;O[O]&amp;"'!"&amp;ADDRESS(1, COLUMN(Q:Q), 2)&amp;":"&amp;ADDRESS(1, COLUMN(Q:Q), 2))))=0), "", IF(Ag_Needs_Plan!M8="", 0, Ag_Needs_Plan!M8)-IFERROR(SUMPRODUCT(SUMIF(INDIRECT("'"&amp;O[O]&amp;"'!$a:$a"),$A8,INDIRECT("'"&amp;O[O]&amp;"'!"&amp;ADDRESS(1, COLUMN(Q:Q), 2)&amp;":"&amp;ADDRESS(1, COLUMN(Q:Q), 2)))),))</f>
        <v>0.03</v>
      </c>
      <c r="S8" s="741">
        <f ca="1">IF(AND(Ag_Needs_Plan!N8=0, SUMPRODUCT(SUMIF(INDIRECT("'"&amp;O[O]&amp;"'!$a:$a"),$A8,INDIRECT("'"&amp;O[O]&amp;"'!"&amp;ADDRESS(1, COLUMN(R:R), 2)&amp;":"&amp;ADDRESS(1, COLUMN(R:R), 2))))=0), "", IF(Ag_Needs_Plan!N8="", 0, Ag_Needs_Plan!N8)-IFERROR(SUMPRODUCT(SUMIF(INDIRECT("'"&amp;O[O]&amp;"'!$a:$a"),$A8,INDIRECT("'"&amp;O[O]&amp;"'!"&amp;ADDRESS(1, COLUMN(R:R), 2)&amp;":"&amp;ADDRESS(1, COLUMN(R:R), 2)))),))</f>
        <v>0.08</v>
      </c>
      <c r="T8" s="741">
        <f ca="1">IF(AND(Ag_Needs_Plan!N8=0, SUM(IFERROR(SUMPRODUCT(SUMIF(INDIRECT("'"&amp;O[O]&amp;"'!$a:$a"),$A8,INDIRECT("'"&amp;O[O]&amp;"'!"&amp;ADDRESS(1, COLUMN(S:S), 2)&amp;":"&amp;ADDRESS(1, COLUMN(S:S), 2)))),), IFERROR(SUMPRODUCT(SUMIF(INDIRECT("'"&amp;O[O]&amp;"'!$a:$a"),$A8,INDIRECT("'"&amp;O[O]&amp;"'!"&amp;ADDRESS(1, COLUMN(T:T), 2)&amp;":"&amp;ADDRESS(1, COLUMN(T:T), 2)))),))=0), "", IF(Ag_Needs_Plan!O8="", 0, Ag_Needs_Plan!O8)-SUM(IFERROR(SUMPRODUCT(SUMIF(INDIRECT("'"&amp;O[O]&amp;"'!$a:$a"),$A8,INDIRECT("'"&amp;O[O]&amp;"'!"&amp;ADDRESS(1, COLUMN(S:S), 2)&amp;":"&amp;ADDRESS(1, COLUMN(S:S), 2)))),), IFERROR(SUMPRODUCT(SUMIF(INDIRECT("'"&amp;O[O]&amp;"'!$a:$a"),$A8,INDIRECT("'"&amp;O[O]&amp;"'!"&amp;ADDRESS(1, COLUMN(T:T), 2)&amp;":"&amp;ADDRESS(1, COLUMN(T:T), 2)))),)))</f>
        <v>0.03</v>
      </c>
      <c r="U8" s="741" t="str">
        <f ca="1">IF(AND(Ag_Needs_Plan!P8=0, SUMPRODUCT(SUMIF(INDIRECT("'"&amp;O[O]&amp;"'!$a:$a"),$A8,INDIRECT("'"&amp;O[O]&amp;"'!"&amp;ADDRESS(1, COLUMN(S:S), 2)&amp;":"&amp;ADDRESS(1, COLUMN(S:S), 2))))=0), "", IF(Ag_Needs_Plan!P8="", 0, Ag_Needs_Plan!P8)-IFERROR(SUMPRODUCT(SUMIF(INDIRECT("'"&amp;O[O]&amp;"'!$a:$a"),$A8,INDIRECT("'"&amp;O[O]&amp;"'!"&amp;ADDRESS(1, COLUMN(S:S), 2)&amp;":"&amp;ADDRESS(1, COLUMN(S:S), 2)))),))</f>
        <v/>
      </c>
      <c r="V8" s="741" t="str">
        <f ca="1">IF(AND(Ag_Needs_Plan!Q8=0, SUMPRODUCT(SUMIF(INDIRECT("'"&amp;O[O]&amp;"'!$a:$a"),$A8,INDIRECT("'"&amp;O[O]&amp;"'!"&amp;ADDRESS(1, COLUMN(T:T), 2)&amp;":"&amp;ADDRESS(1, COLUMN(T:T), 2))))=0), "", IF(Ag_Needs_Plan!Q8="", 0, Ag_Needs_Plan!Q8)-IFERROR(SUMPRODUCT(SUMIF(INDIRECT("'"&amp;O[O]&amp;"'!$a:$a"),$A8,INDIRECT("'"&amp;O[O]&amp;"'!"&amp;ADDRESS(1, COLUMN(T:T), 2)&amp;":"&amp;ADDRESS(1, COLUMN(T:T), 2)))),))</f>
        <v/>
      </c>
      <c r="W8" s="741">
        <f ca="1">IF(AND(Ag_Needs_Plan!R8=0, SUMPRODUCT(SUMIF(INDIRECT("'"&amp;O[O]&amp;"'!$a:$a"),$A8,INDIRECT("'"&amp;O[O]&amp;"'!"&amp;ADDRESS(1, COLUMN(U:U), 2)&amp;":"&amp;ADDRESS(1, COLUMN(U:U), 2))))=0), "", IF(Ag_Needs_Plan!R8="", 0, Ag_Needs_Plan!R8)-IFERROR(SUMPRODUCT(SUMIF(INDIRECT("'"&amp;O[O]&amp;"'!$a:$a"),$A8,INDIRECT("'"&amp;O[O]&amp;"'!"&amp;ADDRESS(1, COLUMN(U:U), 2)&amp;":"&amp;ADDRESS(1, COLUMN(U:U), 2)))),))</f>
        <v>0.1</v>
      </c>
      <c r="X8" s="741">
        <f ca="1">IF(AND(Ag_Needs_Plan!S8=0, SUMPRODUCT(SUMIF(INDIRECT("'"&amp;O[O]&amp;"'!$a:$a"),$A8,INDIRECT("'"&amp;O[O]&amp;"'!"&amp;ADDRESS(1, COLUMN(V:V), 2)&amp;":"&amp;ADDRESS(1, COLUMN(V:V), 2))))=0), "", IF(Ag_Needs_Plan!S8="", 0, Ag_Needs_Plan!S8)-IFERROR(SUMPRODUCT(SUMIF(INDIRECT("'"&amp;O[O]&amp;"'!$a:$a"),$A8,INDIRECT("'"&amp;O[O]&amp;"'!"&amp;ADDRESS(1, COLUMN(V:V), 2)&amp;":"&amp;ADDRESS(1, COLUMN(V:V), 2)))),))</f>
        <v>0.15</v>
      </c>
      <c r="Y8" s="741">
        <f ca="1">IF(AND(Ag_Needs_Plan!T8=0, SUMPRODUCT(SUMIF(INDIRECT("'"&amp;O[O]&amp;"'!$a:$a"),$A8,INDIRECT("'"&amp;O[O]&amp;"'!"&amp;ADDRESS(1, COLUMN(W:W), 2)&amp;":"&amp;ADDRESS(1, COLUMN(W:W), 2))))=0), "", IF(Ag_Needs_Plan!T8="", 0, Ag_Needs_Plan!T8)-IFERROR(SUMPRODUCT(SUMIF(INDIRECT("'"&amp;O[O]&amp;"'!$a:$a"),$A8,INDIRECT("'"&amp;O[O]&amp;"'!"&amp;ADDRESS(1, COLUMN(W:W), 2)&amp;":"&amp;ADDRESS(1, COLUMN(W:W), 2)))),))</f>
        <v>0.05</v>
      </c>
      <c r="Z8" s="741">
        <f ca="1">IF(AND(Ag_Needs_Plan!U8=0, SUMPRODUCT(SUMIF(INDIRECT("'"&amp;O[O]&amp;"'!$a:$a"),$A8,INDIRECT("'"&amp;O[O]&amp;"'!"&amp;ADDRESS(1, COLUMN(X:X), 2)&amp;":"&amp;ADDRESS(1, COLUMN(X:X), 2))))=0), "", IF(Ag_Needs_Plan!U8="", 0, Ag_Needs_Plan!U8)-IFERROR(SUMPRODUCT(SUMIF(INDIRECT("'"&amp;O[O]&amp;"'!$a:$a"),$A8,INDIRECT("'"&amp;O[O]&amp;"'!"&amp;ADDRESS(1, COLUMN(X:X), 2)&amp;":"&amp;ADDRESS(1, COLUMN(X:X), 2)))),))</f>
        <v>0.08</v>
      </c>
      <c r="AA8" s="741">
        <f ca="1">IF(AND(Ag_Needs_Plan!V8=0, SUMPRODUCT(SUMIF(INDIRECT("'"&amp;O[O]&amp;"'!$a:$a"),$A8,INDIRECT("'"&amp;O[O]&amp;"'!"&amp;ADDRESS(1, COLUMN(Y:Y), 2)&amp;":"&amp;ADDRESS(1, COLUMN(Y:Y), 2))))=0), "", IF(Ag_Needs_Plan!V8="", 0, Ag_Needs_Plan!V8)-IFERROR(SUMPRODUCT(SUMIF(INDIRECT("'"&amp;O[O]&amp;"'!$a:$a"),$A8,INDIRECT("'"&amp;O[O]&amp;"'!"&amp;ADDRESS(1, COLUMN(Y:Y), 2)&amp;":"&amp;ADDRESS(1, COLUMN(Y:Y), 2)))),))</f>
        <v>0.3</v>
      </c>
      <c r="AB8" s="741" t="str">
        <f ca="1">IF(AND(Ag_Needs_Plan!W8=0, SUMPRODUCT(SUMIF(INDIRECT("'"&amp;O[O]&amp;"'!$a:$a"),$A8,INDIRECT("'"&amp;O[O]&amp;"'!"&amp;ADDRESS(1, COLUMN(Z:Z), 2)&amp;":"&amp;ADDRESS(1, COLUMN(Z:Z), 2))))=0), "", IF(Ag_Needs_Plan!W8="", 0, Ag_Needs_Plan!W8)-IFERROR(SUMPRODUCT(SUMIF(INDIRECT("'"&amp;O[O]&amp;"'!$a:$a"),$A8,INDIRECT("'"&amp;O[O]&amp;"'!"&amp;ADDRESS(1, COLUMN(Z:Z), 2)&amp;":"&amp;ADDRESS(1, COLUMN(Z:Z), 2)))),))</f>
        <v/>
      </c>
      <c r="AC8" s="741" t="str">
        <f ca="1">IF(AND(Ag_Needs_Plan!X8=0, SUMPRODUCT(SUMIF(INDIRECT("'"&amp;O[O]&amp;"'!$a:$a"),$A8,INDIRECT("'"&amp;O[O]&amp;"'!"&amp;ADDRESS(1, COLUMN(AA:AA), 2)&amp;":"&amp;ADDRESS(1, COLUMN(AA:AA), 2))))=0), "", IF(Ag_Needs_Plan!X8="", 0, Ag_Needs_Plan!X8)-IFERROR(SUMPRODUCT(SUMIF(INDIRECT("'"&amp;O[O]&amp;"'!$a:$a"),$A8,INDIRECT("'"&amp;O[O]&amp;"'!"&amp;ADDRESS(1, COLUMN(AA:AA), 2)&amp;":"&amp;ADDRESS(1, COLUMN(AA:AA), 2)))),))</f>
        <v/>
      </c>
      <c r="AD8" s="741">
        <f ca="1">IF(AND(Ag_Needs_Plan!Y8=0, SUMPRODUCT(SUMIF(INDIRECT("'"&amp;O[O]&amp;"'!$a:$a"),$A8,INDIRECT("'"&amp;O[O]&amp;"'!"&amp;ADDRESS(1, COLUMN(AB:AB), 2)&amp;":"&amp;ADDRESS(1, COLUMN(AB:AB), 2))))=0), "", IF(Ag_Needs_Plan!Y8="", 0, Ag_Needs_Plan!Y8)-IFERROR(SUMPRODUCT(SUMIF(INDIRECT("'"&amp;O[O]&amp;"'!$a:$a"),$A8,INDIRECT("'"&amp;O[O]&amp;"'!"&amp;ADDRESS(1, COLUMN(AB:AB), 2)&amp;":"&amp;ADDRESS(1, COLUMN(AB:AB), 2)))),))</f>
        <v>1.34</v>
      </c>
      <c r="AE8" s="741">
        <f ca="1">IF(AND(Ag_Needs_Plan!Z8=0, SUMPRODUCT(SUMIF(INDIRECT("'"&amp;O[O]&amp;"'!$a:$a"),$A8,INDIRECT("'"&amp;O[O]&amp;"'!"&amp;ADDRESS(1, COLUMN(AC:AC), 2)&amp;":"&amp;ADDRESS(1, COLUMN(AC:AC), 2))))=0), "", IF(Ag_Needs_Plan!Z8="", 0, Ag_Needs_Plan!Z8)-IFERROR(SUMPRODUCT(SUMIF(INDIRECT("'"&amp;O[O]&amp;"'!$a:$a"),$A8,INDIRECT("'"&amp;O[O]&amp;"'!"&amp;ADDRESS(1, COLUMN(AC:AC), 2)&amp;":"&amp;ADDRESS(1, COLUMN(AC:AC), 2)))),))</f>
        <v>5.95</v>
      </c>
      <c r="AF8" s="741">
        <f ca="1">IF(AND(Ag_Needs_Plan!AA8=0, SUMPRODUCT(SUMIF(INDIRECT("'"&amp;O[O]&amp;"'!$a:$a"),$A8,INDIRECT("'"&amp;O[O]&amp;"'!"&amp;ADDRESS(1, COLUMN(AD:AD), 2)&amp;":"&amp;ADDRESS(1, COLUMN(AD:AD), 2))))=0), "", IF(Ag_Needs_Plan!AA8="", 0, Ag_Needs_Plan!AA8)-IFERROR(SUMPRODUCT(SUMIF(INDIRECT("'"&amp;O[O]&amp;"'!$a:$a"),$A8,INDIRECT("'"&amp;O[O]&amp;"'!"&amp;ADDRESS(1, COLUMN(AD:AD), 2)&amp;":"&amp;ADDRESS(1, COLUMN(AD:AD), 2)))),))</f>
        <v>0.44</v>
      </c>
      <c r="AG8" s="741">
        <f ca="1">IF(AND(Ag_Needs_Plan!AB8=0, SUMPRODUCT(SUMIF(INDIRECT("'"&amp;O[O]&amp;"'!$a:$a"),$A8,INDIRECT("'"&amp;O[O]&amp;"'!"&amp;ADDRESS(1, COLUMN(AE:AE), 2)&amp;":"&amp;ADDRESS(1, COLUMN(AE:AE), 2))))=0), "", IF(Ag_Needs_Plan!AB8="", 0, Ag_Needs_Plan!AB8)-IFERROR(SUMPRODUCT(SUMIF(INDIRECT("'"&amp;O[O]&amp;"'!$a:$a"),$A8,INDIRECT("'"&amp;O[O]&amp;"'!"&amp;ADDRESS(1, COLUMN(AE:AE), 2)&amp;":"&amp;ADDRESS(1, COLUMN(AE:AE), 2)))),))</f>
        <v>0.1</v>
      </c>
      <c r="AH8" s="741">
        <f ca="1">IF(AND(Ag_Needs_Plan!AC8=0, SUMPRODUCT(SUMIF(INDIRECT("'"&amp;O[O]&amp;"'!$a:$a"),$A8,INDIRECT("'"&amp;O[O]&amp;"'!"&amp;ADDRESS(1, COLUMN(AF:AF), 2)&amp;":"&amp;ADDRESS(1, COLUMN(AF:AF), 2))))=0), "", IF(Ag_Needs_Plan!AC8="", 0, Ag_Needs_Plan!AC8)-IFERROR(SUMPRODUCT(SUMIF(INDIRECT("'"&amp;O[O]&amp;"'!$a:$a"),$A8,INDIRECT("'"&amp;O[O]&amp;"'!"&amp;ADDRESS(1, COLUMN(AF:AF), 2)&amp;":"&amp;ADDRESS(1, COLUMN(AF:AF), 2)))),))</f>
        <v>-0.74</v>
      </c>
      <c r="AI8" s="741">
        <f ca="1">IF(AND(Ag_Needs_Plan!AD8=0, SUMPRODUCT(SUMIF(INDIRECT("'"&amp;O[O]&amp;"'!$a:$a"),$A8,INDIRECT("'"&amp;O[O]&amp;"'!"&amp;ADDRESS(1, COLUMN(AG:AG), 2)&amp;":"&amp;ADDRESS(1, COLUMN(AG:AG), 2))))=0), "", IF(Ag_Needs_Plan!AD8="", 0, Ag_Needs_Plan!AD8)-IFERROR(SUMPRODUCT(SUMIF(INDIRECT("'"&amp;O[O]&amp;"'!$a:$a"),$A8,INDIRECT("'"&amp;O[O]&amp;"'!"&amp;ADDRESS(1, COLUMN(AG:AG), 2)&amp;":"&amp;ADDRESS(1, COLUMN(AG:AG), 2)))),))</f>
        <v>-0.01</v>
      </c>
      <c r="AJ8" s="741">
        <f ca="1">IF(AND(Ag_Needs_Plan!AE8=0, SUMPRODUCT(SUMIF(INDIRECT("'"&amp;O[O]&amp;"'!$a:$a"),$A8,INDIRECT("'"&amp;O[O]&amp;"'!"&amp;ADDRESS(1, COLUMN(AH:AH), 2)&amp;":"&amp;ADDRESS(1, COLUMN(AH:AH), 2))))=0), "", IF(Ag_Needs_Plan!AE8="", 0, Ag_Needs_Plan!AE8)-IFERROR(SUMPRODUCT(SUMIF(INDIRECT("'"&amp;O[O]&amp;"'!$a:$a"),$A8,INDIRECT("'"&amp;O[O]&amp;"'!"&amp;ADDRESS(1, COLUMN(AH:AH), 2)&amp;":"&amp;ADDRESS(1, COLUMN(AH:AH), 2)))),))</f>
        <v>-0.1</v>
      </c>
    </row>
    <row r="9" spans="1:36">
      <c r="A9" t="str">
        <f>IF(Ag_Needs_Plan!A9="", "", Ag_Needs_Plan!A9)</f>
        <v>Seeds</v>
      </c>
      <c r="B9" t="str">
        <f>IF(Ag_Needs_Plan!B9="", "", Ag_Needs_Plan!B9)</f>
        <v>Packets</v>
      </c>
      <c r="C9" t="str">
        <f>IF(Ag_Needs_Plan!C9="", "", Ag_Needs_Plan!C9)</f>
        <v/>
      </c>
      <c r="D9" t="str">
        <f>IF(Ag_Needs_Plan!D9="", "", Ag_Needs_Plan!D9)</f>
        <v>Food Security &amp; Agriculture</v>
      </c>
      <c r="E9" s="743">
        <f ca="1">IFERROR(SUMPRODUCT(SUMIF(INDIRECT("'"&amp;O[O]&amp;"'!$a:$a"),$A9,INDIRECT("'"&amp;O[O]&amp;"'!"&amp;ADDRESS(1, COLUMN(F:F), 2)&amp;":"&amp;ADDRESS(1, COLUMN(F:F), 2)))),)</f>
        <v>0</v>
      </c>
      <c r="F9" s="743">
        <f ca="1">IFERROR(SUMPRODUCT(SUMIF(INDIRECT("'"&amp;O[O]&amp;"'!$a:$a"),$A9,INDIRECT("'"&amp;O[O]&amp;"'!"&amp;ADDRESS(1, COLUMN(G:G), 2)&amp;":"&amp;ADDRESS(1, COLUMN(G:G), 2)))),)</f>
        <v>0</v>
      </c>
      <c r="G9" s="743">
        <f ca="1">IFERROR(SUMPRODUCT(SUMIF(INDIRECT("'"&amp;O[O]&amp;"'!$a:$a"),$A9,INDIRECT("'"&amp;O[O]&amp;"'!"&amp;ADDRESS(1, COLUMN(H:H), 2)&amp;":"&amp;ADDRESS(1, COLUMN(H:H), 2)))),)</f>
        <v>30</v>
      </c>
      <c r="H9" s="743">
        <f ca="1">IFERROR(SUMPRODUCT(SUMIF(INDIRECT("'"&amp;O[O]&amp;"'!$a:$a"),$A9,INDIRECT("'"&amp;O[O]&amp;"'!"&amp;ADDRESS(1, COLUMN(I:I), 2)&amp;":"&amp;ADDRESS(1, COLUMN(I:I), 2)))),)</f>
        <v>15</v>
      </c>
      <c r="I9" s="743">
        <f>IF(Ag_Needs_Plan!E9="", "", Ag_Needs_Plan!E9)</f>
        <v>109581</v>
      </c>
      <c r="J9" s="744">
        <f t="shared" ca="1" si="0"/>
        <v>109566</v>
      </c>
      <c r="K9" s="741">
        <f ca="1">IF(AND(Ag_Needs_Plan!F9=0, SUMPRODUCT(SUMIF(INDIRECT("'"&amp;O[O]&amp;"'!$a:$a"),$A9,INDIRECT("'"&amp;O[O]&amp;"'!"&amp;ADDRESS(1, COLUMN(J:J), 2)&amp;":"&amp;ADDRESS(1, COLUMN(J:J), 2))))=0), "", IF(Ag_Needs_Plan!F9="", 0, Ag_Needs_Plan!F9)-IFERROR(SUMPRODUCT(SUMIF(INDIRECT("'"&amp;O[O]&amp;"'!$a:$a"),$A9,INDIRECT("'"&amp;O[O]&amp;"'!"&amp;ADDRESS(1, COLUMN(J:J), 2)&amp;":"&amp;ADDRESS(1, COLUMN(J:J), 2)))),))</f>
        <v>5753</v>
      </c>
      <c r="L9" s="741">
        <f ca="1">IF(AND(Ag_Needs_Plan!G9=0, SUMPRODUCT(SUMIF(INDIRECT("'"&amp;O[O]&amp;"'!$a:$a"),$A9,INDIRECT("'"&amp;O[O]&amp;"'!"&amp;ADDRESS(1, COLUMN(K:K), 2)&amp;":"&amp;ADDRESS(1, COLUMN(K:K), 2))))=0), "", IF(Ag_Needs_Plan!G9="", 0, Ag_Needs_Plan!G9)-IFERROR(SUMPRODUCT(SUMIF(INDIRECT("'"&amp;O[O]&amp;"'!$a:$a"),$A9,INDIRECT("'"&amp;O[O]&amp;"'!"&amp;ADDRESS(1, COLUMN(K:K), 2)&amp;":"&amp;ADDRESS(1, COLUMN(K:K), 2)))),))</f>
        <v>25885</v>
      </c>
      <c r="M9" s="741">
        <f ca="1">IF(AND(Ag_Needs_Plan!H9=0, SUMPRODUCT(SUMIF(INDIRECT("'"&amp;O[O]&amp;"'!$a:$a"),$A9,INDIRECT("'"&amp;O[O]&amp;"'!"&amp;ADDRESS(1, COLUMN(L:L), 2)&amp;":"&amp;ADDRESS(1, COLUMN(L:L), 2))))=0), "", IF(Ag_Needs_Plan!H9="", 0, Ag_Needs_Plan!H9)-IFERROR(SUMPRODUCT(SUMIF(INDIRECT("'"&amp;O[O]&amp;"'!$a:$a"),$A9,INDIRECT("'"&amp;O[O]&amp;"'!"&amp;ADDRESS(1, COLUMN(L:L), 2)&amp;":"&amp;ADDRESS(1, COLUMN(L:L), 2)))),))</f>
        <v>10990</v>
      </c>
      <c r="N9" s="741">
        <f ca="1">IF(AND(Ag_Needs_Plan!I9=0, SUMPRODUCT(SUMIF(INDIRECT("'"&amp;O[O]&amp;"'!$a:$a"),$A9,INDIRECT("'"&amp;O[O]&amp;"'!"&amp;ADDRESS(1, COLUMN(M:M), 2)&amp;":"&amp;ADDRESS(1, COLUMN(M:M), 2))))=0), "", IF(Ag_Needs_Plan!I9="", 0, Ag_Needs_Plan!I9)-IFERROR(SUMPRODUCT(SUMIF(INDIRECT("'"&amp;O[O]&amp;"'!$a:$a"),$A9,INDIRECT("'"&amp;O[O]&amp;"'!"&amp;ADDRESS(1, COLUMN(M:M), 2)&amp;":"&amp;ADDRESS(1, COLUMN(M:M), 2)))),))</f>
        <v>2471</v>
      </c>
      <c r="O9" s="741">
        <f ca="1">IF(AND(Ag_Needs_Plan!J9=0, SUMPRODUCT(SUMIF(INDIRECT("'"&amp;O[O]&amp;"'!$a:$a"),$A9,INDIRECT("'"&amp;O[O]&amp;"'!"&amp;ADDRESS(1, COLUMN(N:N), 2)&amp;":"&amp;ADDRESS(1, COLUMN(N:N), 2))))=0), "", IF(Ag_Needs_Plan!J9="", 0, Ag_Needs_Plan!J9)-IFERROR(SUMPRODUCT(SUMIF(INDIRECT("'"&amp;O[O]&amp;"'!$a:$a"),$A9,INDIRECT("'"&amp;O[O]&amp;"'!"&amp;ADDRESS(1, COLUMN(N:N), 2)&amp;":"&amp;ADDRESS(1, COLUMN(N:N), 2)))),))</f>
        <v>8659</v>
      </c>
      <c r="P9" s="741">
        <f ca="1">IF(AND(Ag_Needs_Plan!K9=0, SUMPRODUCT(SUMIF(INDIRECT("'"&amp;O[O]&amp;"'!$a:$a"),$A9,INDIRECT("'"&amp;O[O]&amp;"'!"&amp;ADDRESS(1, COLUMN(O:O), 2)&amp;":"&amp;ADDRESS(1, COLUMN(O:O), 2))))=0), "", IF(Ag_Needs_Plan!K9="", 0, Ag_Needs_Plan!K9)-IFERROR(SUMPRODUCT(SUMIF(INDIRECT("'"&amp;O[O]&amp;"'!$a:$a"),$A9,INDIRECT("'"&amp;O[O]&amp;"'!"&amp;ADDRESS(1, COLUMN(O:O), 2)&amp;":"&amp;ADDRESS(1, COLUMN(O:O), 2)))),))</f>
        <v>3178</v>
      </c>
      <c r="Q9" s="741">
        <f ca="1">IF(AND(Ag_Needs_Plan!L9=0, SUMPRODUCT(SUMIF(INDIRECT("'"&amp;O[O]&amp;"'!$a:$a"),$A9,INDIRECT("'"&amp;O[O]&amp;"'!"&amp;ADDRESS(1, COLUMN(P:P), 2)&amp;":"&amp;ADDRESS(1, COLUMN(P:P), 2))))=0), "", IF(Ag_Needs_Plan!L9="", 0, Ag_Needs_Plan!L9)-IFERROR(SUMPRODUCT(SUMIF(INDIRECT("'"&amp;O[O]&amp;"'!$a:$a"),$A9,INDIRECT("'"&amp;O[O]&amp;"'!"&amp;ADDRESS(1, COLUMN(P:P), 2)&amp;":"&amp;ADDRESS(1, COLUMN(P:P), 2)))),))</f>
        <v>433</v>
      </c>
      <c r="R9" s="741">
        <f ca="1">IF(AND(Ag_Needs_Plan!M9=0, SUMPRODUCT(SUMIF(INDIRECT("'"&amp;O[O]&amp;"'!$a:$a"),$A9,INDIRECT("'"&amp;O[O]&amp;"'!"&amp;ADDRESS(1, COLUMN(Q:Q), 2)&amp;":"&amp;ADDRESS(1, COLUMN(Q:Q), 2))))=0), "", IF(Ag_Needs_Plan!M9="", 0, Ag_Needs_Plan!M9)-IFERROR(SUMPRODUCT(SUMIF(INDIRECT("'"&amp;O[O]&amp;"'!$a:$a"),$A9,INDIRECT("'"&amp;O[O]&amp;"'!"&amp;ADDRESS(1, COLUMN(Q:Q), 2)&amp;":"&amp;ADDRESS(1, COLUMN(Q:Q), 2)))),))</f>
        <v>161</v>
      </c>
      <c r="S9" s="741">
        <f ca="1">IF(AND(Ag_Needs_Plan!N9=0, SUMPRODUCT(SUMIF(INDIRECT("'"&amp;O[O]&amp;"'!$a:$a"),$A9,INDIRECT("'"&amp;O[O]&amp;"'!"&amp;ADDRESS(1, COLUMN(R:R), 2)&amp;":"&amp;ADDRESS(1, COLUMN(R:R), 2))))=0), "", IF(Ag_Needs_Plan!N9="", 0, Ag_Needs_Plan!N9)-IFERROR(SUMPRODUCT(SUMIF(INDIRECT("'"&amp;O[O]&amp;"'!$a:$a"),$A9,INDIRECT("'"&amp;O[O]&amp;"'!"&amp;ADDRESS(1, COLUMN(R:R), 2)&amp;":"&amp;ADDRESS(1, COLUMN(R:R), 2)))),))</f>
        <v>385</v>
      </c>
      <c r="T9" s="741">
        <f ca="1">IF(AND(Ag_Needs_Plan!N9=0, SUM(IFERROR(SUMPRODUCT(SUMIF(INDIRECT("'"&amp;O[O]&amp;"'!$a:$a"),$A9,INDIRECT("'"&amp;O[O]&amp;"'!"&amp;ADDRESS(1, COLUMN(S:S), 2)&amp;":"&amp;ADDRESS(1, COLUMN(S:S), 2)))),), IFERROR(SUMPRODUCT(SUMIF(INDIRECT("'"&amp;O[O]&amp;"'!$a:$a"),$A9,INDIRECT("'"&amp;O[O]&amp;"'!"&amp;ADDRESS(1, COLUMN(T:T), 2)&amp;":"&amp;ADDRESS(1, COLUMN(T:T), 2)))),))=0), "", IF(Ag_Needs_Plan!O9="", 0, Ag_Needs_Plan!O9)-SUM(IFERROR(SUMPRODUCT(SUMIF(INDIRECT("'"&amp;O[O]&amp;"'!$a:$a"),$A9,INDIRECT("'"&amp;O[O]&amp;"'!"&amp;ADDRESS(1, COLUMN(S:S), 2)&amp;":"&amp;ADDRESS(1, COLUMN(S:S), 2)))),), IFERROR(SUMPRODUCT(SUMIF(INDIRECT("'"&amp;O[O]&amp;"'!$a:$a"),$A9,INDIRECT("'"&amp;O[O]&amp;"'!"&amp;ADDRESS(1, COLUMN(T:T), 2)&amp;":"&amp;ADDRESS(1, COLUMN(T:T), 2)))),)))</f>
        <v>217</v>
      </c>
      <c r="U9" s="741" t="str">
        <f ca="1">IF(AND(Ag_Needs_Plan!P9=0, SUMPRODUCT(SUMIF(INDIRECT("'"&amp;O[O]&amp;"'!$a:$a"),$A9,INDIRECT("'"&amp;O[O]&amp;"'!"&amp;ADDRESS(1, COLUMN(S:S), 2)&amp;":"&amp;ADDRESS(1, COLUMN(S:S), 2))))=0), "", IF(Ag_Needs_Plan!P9="", 0, Ag_Needs_Plan!P9)-IFERROR(SUMPRODUCT(SUMIF(INDIRECT("'"&amp;O[O]&amp;"'!$a:$a"),$A9,INDIRECT("'"&amp;O[O]&amp;"'!"&amp;ADDRESS(1, COLUMN(S:S), 2)&amp;":"&amp;ADDRESS(1, COLUMN(S:S), 2)))),))</f>
        <v/>
      </c>
      <c r="V9" s="741" t="str">
        <f ca="1">IF(AND(Ag_Needs_Plan!Q9=0, SUMPRODUCT(SUMIF(INDIRECT("'"&amp;O[O]&amp;"'!$a:$a"),$A9,INDIRECT("'"&amp;O[O]&amp;"'!"&amp;ADDRESS(1, COLUMN(T:T), 2)&amp;":"&amp;ADDRESS(1, COLUMN(T:T), 2))))=0), "", IF(Ag_Needs_Plan!Q9="", 0, Ag_Needs_Plan!Q9)-IFERROR(SUMPRODUCT(SUMIF(INDIRECT("'"&amp;O[O]&amp;"'!$a:$a"),$A9,INDIRECT("'"&amp;O[O]&amp;"'!"&amp;ADDRESS(1, COLUMN(T:T), 2)&amp;":"&amp;ADDRESS(1, COLUMN(T:T), 2)))),))</f>
        <v/>
      </c>
      <c r="W9" s="741">
        <f ca="1">IF(AND(Ag_Needs_Plan!R9=0, SUMPRODUCT(SUMIF(INDIRECT("'"&amp;O[O]&amp;"'!$a:$a"),$A9,INDIRECT("'"&amp;O[O]&amp;"'!"&amp;ADDRESS(1, COLUMN(U:U), 2)&amp;":"&amp;ADDRESS(1, COLUMN(U:U), 2))))=0), "", IF(Ag_Needs_Plan!R9="", 0, Ag_Needs_Plan!R9)-IFERROR(SUMPRODUCT(SUMIF(INDIRECT("'"&amp;O[O]&amp;"'!$a:$a"),$A9,INDIRECT("'"&amp;O[O]&amp;"'!"&amp;ADDRESS(1, COLUMN(U:U), 2)&amp;":"&amp;ADDRESS(1, COLUMN(U:U), 2)))),))</f>
        <v>602</v>
      </c>
      <c r="X9" s="741">
        <f ca="1">IF(AND(Ag_Needs_Plan!S9=0, SUMPRODUCT(SUMIF(INDIRECT("'"&amp;O[O]&amp;"'!$a:$a"),$A9,INDIRECT("'"&amp;O[O]&amp;"'!"&amp;ADDRESS(1, COLUMN(V:V), 2)&amp;":"&amp;ADDRESS(1, COLUMN(V:V), 2))))=0), "", IF(Ag_Needs_Plan!S9="", 0, Ag_Needs_Plan!S9)-IFERROR(SUMPRODUCT(SUMIF(INDIRECT("'"&amp;O[O]&amp;"'!$a:$a"),$A9,INDIRECT("'"&amp;O[O]&amp;"'!"&amp;ADDRESS(1, COLUMN(V:V), 2)&amp;":"&amp;ADDRESS(1, COLUMN(V:V), 2)))),))</f>
        <v>1085</v>
      </c>
      <c r="Y9" s="741">
        <f ca="1">IF(AND(Ag_Needs_Plan!T9=0, SUMPRODUCT(SUMIF(INDIRECT("'"&amp;O[O]&amp;"'!$a:$a"),$A9,INDIRECT("'"&amp;O[O]&amp;"'!"&amp;ADDRESS(1, COLUMN(W:W), 2)&amp;":"&amp;ADDRESS(1, COLUMN(W:W), 2))))=0), "", IF(Ag_Needs_Plan!T9="", 0, Ag_Needs_Plan!T9)-IFERROR(SUMPRODUCT(SUMIF(INDIRECT("'"&amp;O[O]&amp;"'!$a:$a"),$A9,INDIRECT("'"&amp;O[O]&amp;"'!"&amp;ADDRESS(1, COLUMN(W:W), 2)&amp;":"&amp;ADDRESS(1, COLUMN(W:W), 2)))),))</f>
        <v>336</v>
      </c>
      <c r="Z9" s="741">
        <f ca="1">IF(AND(Ag_Needs_Plan!U9=0, SUMPRODUCT(SUMIF(INDIRECT("'"&amp;O[O]&amp;"'!$a:$a"),$A9,INDIRECT("'"&amp;O[O]&amp;"'!"&amp;ADDRESS(1, COLUMN(X:X), 2)&amp;":"&amp;ADDRESS(1, COLUMN(X:X), 2))))=0), "", IF(Ag_Needs_Plan!U9="", 0, Ag_Needs_Plan!U9)-IFERROR(SUMPRODUCT(SUMIF(INDIRECT("'"&amp;O[O]&amp;"'!$a:$a"),$A9,INDIRECT("'"&amp;O[O]&amp;"'!"&amp;ADDRESS(1, COLUMN(X:X), 2)&amp;":"&amp;ADDRESS(1, COLUMN(X:X), 2)))),))</f>
        <v>581</v>
      </c>
      <c r="AA9" s="741">
        <f ca="1">IF(AND(Ag_Needs_Plan!V9=0, SUMPRODUCT(SUMIF(INDIRECT("'"&amp;O[O]&amp;"'!$a:$a"),$A9,INDIRECT("'"&amp;O[O]&amp;"'!"&amp;ADDRESS(1, COLUMN(Y:Y), 2)&amp;":"&amp;ADDRESS(1, COLUMN(Y:Y), 2))))=0), "", IF(Ag_Needs_Plan!V9="", 0, Ag_Needs_Plan!V9)-IFERROR(SUMPRODUCT(SUMIF(INDIRECT("'"&amp;O[O]&amp;"'!$a:$a"),$A9,INDIRECT("'"&amp;O[O]&amp;"'!"&amp;ADDRESS(1, COLUMN(Y:Y), 2)&amp;":"&amp;ADDRESS(1, COLUMN(Y:Y), 2)))),))</f>
        <v>2093</v>
      </c>
      <c r="AB9" s="741" t="str">
        <f ca="1">IF(AND(Ag_Needs_Plan!W9=0, SUMPRODUCT(SUMIF(INDIRECT("'"&amp;O[O]&amp;"'!$a:$a"),$A9,INDIRECT("'"&amp;O[O]&amp;"'!"&amp;ADDRESS(1, COLUMN(Z:Z), 2)&amp;":"&amp;ADDRESS(1, COLUMN(Z:Z), 2))))=0), "", IF(Ag_Needs_Plan!W9="", 0, Ag_Needs_Plan!W9)-IFERROR(SUMPRODUCT(SUMIF(INDIRECT("'"&amp;O[O]&amp;"'!$a:$a"),$A9,INDIRECT("'"&amp;O[O]&amp;"'!"&amp;ADDRESS(1, COLUMN(Z:Z), 2)&amp;":"&amp;ADDRESS(1, COLUMN(Z:Z), 2)))),))</f>
        <v/>
      </c>
      <c r="AC9" s="741" t="str">
        <f ca="1">IF(AND(Ag_Needs_Plan!X9=0, SUMPRODUCT(SUMIF(INDIRECT("'"&amp;O[O]&amp;"'!$a:$a"),$A9,INDIRECT("'"&amp;O[O]&amp;"'!"&amp;ADDRESS(1, COLUMN(AA:AA), 2)&amp;":"&amp;ADDRESS(1, COLUMN(AA:AA), 2))))=0), "", IF(Ag_Needs_Plan!X9="", 0, Ag_Needs_Plan!X9)-IFERROR(SUMPRODUCT(SUMIF(INDIRECT("'"&amp;O[O]&amp;"'!$a:$a"),$A9,INDIRECT("'"&amp;O[O]&amp;"'!"&amp;ADDRESS(1, COLUMN(AA:AA), 2)&amp;":"&amp;ADDRESS(1, COLUMN(AA:AA), 2)))),))</f>
        <v/>
      </c>
      <c r="AD9" s="741" t="str">
        <f ca="1">IF(AND(Ag_Needs_Plan!Y9=0, SUMPRODUCT(SUMIF(INDIRECT("'"&amp;O[O]&amp;"'!$a:$a"),$A9,INDIRECT("'"&amp;O[O]&amp;"'!"&amp;ADDRESS(1, COLUMN(AB:AB), 2)&amp;":"&amp;ADDRESS(1, COLUMN(AB:AB), 2))))=0), "", IF(Ag_Needs_Plan!Y9="", 0, Ag_Needs_Plan!Y9)-IFERROR(SUMPRODUCT(SUMIF(INDIRECT("'"&amp;O[O]&amp;"'!$a:$a"),$A9,INDIRECT("'"&amp;O[O]&amp;"'!"&amp;ADDRESS(1, COLUMN(AB:AB), 2)&amp;":"&amp;ADDRESS(1, COLUMN(AB:AB), 2)))),))</f>
        <v/>
      </c>
      <c r="AE9" s="741">
        <f ca="1">IF(AND(Ag_Needs_Plan!Z9=0, SUMPRODUCT(SUMIF(INDIRECT("'"&amp;O[O]&amp;"'!$a:$a"),$A9,INDIRECT("'"&amp;O[O]&amp;"'!"&amp;ADDRESS(1, COLUMN(AC:AC), 2)&amp;":"&amp;ADDRESS(1, COLUMN(AC:AC), 2))))=0), "", IF(Ag_Needs_Plan!Z9="", 0, Ag_Needs_Plan!Z9)-IFERROR(SUMPRODUCT(SUMIF(INDIRECT("'"&amp;O[O]&amp;"'!$a:$a"),$A9,INDIRECT("'"&amp;O[O]&amp;"'!"&amp;ADDRESS(1, COLUMN(AC:AC), 2)&amp;":"&amp;ADDRESS(1, COLUMN(AC:AC), 2)))),))</f>
        <v>38745</v>
      </c>
      <c r="AF9" s="741">
        <f ca="1">IF(AND(Ag_Needs_Plan!AA9=0, SUMPRODUCT(SUMIF(INDIRECT("'"&amp;O[O]&amp;"'!$a:$a"),$A9,INDIRECT("'"&amp;O[O]&amp;"'!"&amp;ADDRESS(1, COLUMN(AD:AD), 2)&amp;":"&amp;ADDRESS(1, COLUMN(AD:AD), 2))))=0), "", IF(Ag_Needs_Plan!AA9="", 0, Ag_Needs_Plan!AA9)-IFERROR(SUMPRODUCT(SUMIF(INDIRECT("'"&amp;O[O]&amp;"'!$a:$a"),$A9,INDIRECT("'"&amp;O[O]&amp;"'!"&amp;ADDRESS(1, COLUMN(AD:AD), 2)&amp;":"&amp;ADDRESS(1, COLUMN(AD:AD), 2)))),))</f>
        <v>2835</v>
      </c>
      <c r="AG9" s="741">
        <f ca="1">IF(AND(Ag_Needs_Plan!AB9=0, SUMPRODUCT(SUMIF(INDIRECT("'"&amp;O[O]&amp;"'!$a:$a"),$A9,INDIRECT("'"&amp;O[O]&amp;"'!"&amp;ADDRESS(1, COLUMN(AE:AE), 2)&amp;":"&amp;ADDRESS(1, COLUMN(AE:AE), 2))))=0), "", IF(Ag_Needs_Plan!AB9="", 0, Ag_Needs_Plan!AB9)-IFERROR(SUMPRODUCT(SUMIF(INDIRECT("'"&amp;O[O]&amp;"'!$a:$a"),$A9,INDIRECT("'"&amp;O[O]&amp;"'!"&amp;ADDRESS(1, COLUMN(AE:AE), 2)&amp;":"&amp;ADDRESS(1, COLUMN(AE:AE), 2)))),))</f>
        <v>-1322</v>
      </c>
      <c r="AH9" s="741">
        <f ca="1">IF(AND(Ag_Needs_Plan!AC9=0, SUMPRODUCT(SUMIF(INDIRECT("'"&amp;O[O]&amp;"'!$a:$a"),$A9,INDIRECT("'"&amp;O[O]&amp;"'!"&amp;ADDRESS(1, COLUMN(AF:AF), 2)&amp;":"&amp;ADDRESS(1, COLUMN(AF:AF), 2))))=0), "", IF(Ag_Needs_Plan!AC9="", 0, Ag_Needs_Plan!AC9)-IFERROR(SUMPRODUCT(SUMIF(INDIRECT("'"&amp;O[O]&amp;"'!$a:$a"),$A9,INDIRECT("'"&amp;O[O]&amp;"'!"&amp;ADDRESS(1, COLUMN(AF:AF), 2)&amp;":"&amp;ADDRESS(1, COLUMN(AF:AF), 2)))),))</f>
        <v>784</v>
      </c>
      <c r="AI9" s="741">
        <f ca="1">IF(AND(Ag_Needs_Plan!AD9=0, SUMPRODUCT(SUMIF(INDIRECT("'"&amp;O[O]&amp;"'!$a:$a"),$A9,INDIRECT("'"&amp;O[O]&amp;"'!"&amp;ADDRESS(1, COLUMN(AG:AG), 2)&amp;":"&amp;ADDRESS(1, COLUMN(AG:AG), 2))))=0), "", IF(Ag_Needs_Plan!AD9="", 0, Ag_Needs_Plan!AD9)-IFERROR(SUMPRODUCT(SUMIF(INDIRECT("'"&amp;O[O]&amp;"'!$a:$a"),$A9,INDIRECT("'"&amp;O[O]&amp;"'!"&amp;ADDRESS(1, COLUMN(AG:AG), 2)&amp;":"&amp;ADDRESS(1, COLUMN(AG:AG), 2)))),))</f>
        <v>1232</v>
      </c>
      <c r="AJ9" s="741">
        <f ca="1">IF(AND(Ag_Needs_Plan!AE9=0, SUMPRODUCT(SUMIF(INDIRECT("'"&amp;O[O]&amp;"'!$a:$a"),$A9,INDIRECT("'"&amp;O[O]&amp;"'!"&amp;ADDRESS(1, COLUMN(AH:AH), 2)&amp;":"&amp;ADDRESS(1, COLUMN(AH:AH), 2))))=0), "", IF(Ag_Needs_Plan!AE9="", 0, Ag_Needs_Plan!AE9)-IFERROR(SUMPRODUCT(SUMIF(INDIRECT("'"&amp;O[O]&amp;"'!$a:$a"),$A9,INDIRECT("'"&amp;O[O]&amp;"'!"&amp;ADDRESS(1, COLUMN(AH:AH), 2)&amp;":"&amp;ADDRESS(1, COLUMN(AH:AH), 2)))),))</f>
        <v>143</v>
      </c>
    </row>
    <row r="10" spans="1:36">
      <c r="A10" t="str">
        <f>IF(Ag_Needs_Plan!A10="", "", Ag_Needs_Plan!A10)</f>
        <v>High Energy Biscuit</v>
      </c>
      <c r="B10" t="str">
        <f>IF(Ag_Needs_Plan!B10="", "", Ag_Needs_Plan!B10)</f>
        <v>MT</v>
      </c>
      <c r="C10" t="str">
        <f>IF(Ag_Needs_Plan!C10="", "", Ag_Needs_Plan!C10)</f>
        <v>10kg carton, 100bars</v>
      </c>
      <c r="D10" t="str">
        <f>IF(Ag_Needs_Plan!D10="", "", Ag_Needs_Plan!D10)</f>
        <v>Food Security &amp; Agriculture</v>
      </c>
      <c r="E10" s="741">
        <f ca="1">IFERROR(SUMPRODUCT(SUMIF(INDIRECT("'"&amp;O[O]&amp;"'!$a:$a"),$A10,INDIRECT("'"&amp;O[O]&amp;"'!"&amp;ADDRESS(1, COLUMN(F:F), 2)&amp;":"&amp;ADDRESS(1, COLUMN(F:F), 2)))),)</f>
        <v>0</v>
      </c>
      <c r="F10" s="741">
        <f ca="1">IFERROR(SUMPRODUCT(SUMIF(INDIRECT("'"&amp;O[O]&amp;"'!$a:$a"),$A10,INDIRECT("'"&amp;O[O]&amp;"'!"&amp;ADDRESS(1, COLUMN(G:G), 2)&amp;":"&amp;ADDRESS(1, COLUMN(G:G), 2)))),)</f>
        <v>0</v>
      </c>
      <c r="G10" s="741">
        <f ca="1">IFERROR(SUMPRODUCT(SUMIF(INDIRECT("'"&amp;O[O]&amp;"'!$a:$a"),$A10,INDIRECT("'"&amp;O[O]&amp;"'!"&amp;ADDRESS(1, COLUMN(H:H), 2)&amp;":"&amp;ADDRESS(1, COLUMN(H:H), 2)))),)</f>
        <v>0</v>
      </c>
      <c r="H10" s="741">
        <f ca="1">IFERROR(SUMPRODUCT(SUMIF(INDIRECT("'"&amp;O[O]&amp;"'!$a:$a"),$A10,INDIRECT("'"&amp;O[O]&amp;"'!"&amp;ADDRESS(1, COLUMN(I:I), 2)&amp;":"&amp;ADDRESS(1, COLUMN(I:I), 2)))),)</f>
        <v>0.01</v>
      </c>
      <c r="I10" s="741">
        <f>IF(Ag_Needs_Plan!E10="", "", Ag_Needs_Plan!E10)</f>
        <v>40.520000000000003</v>
      </c>
      <c r="J10" s="742">
        <f t="shared" ca="1" si="0"/>
        <v>40.51</v>
      </c>
      <c r="K10" s="741" t="str">
        <f ca="1">IF(AND(Ag_Needs_Plan!F10=0, SUMPRODUCT(SUMIF(INDIRECT("'"&amp;O[O]&amp;"'!$a:$a"),$A10,INDIRECT("'"&amp;O[O]&amp;"'!"&amp;ADDRESS(1, COLUMN(J:J), 2)&amp;":"&amp;ADDRESS(1, COLUMN(J:J), 2))))=0), "", IF(Ag_Needs_Plan!F10="", 0, Ag_Needs_Plan!F10)-IFERROR(SUMPRODUCT(SUMIF(INDIRECT("'"&amp;O[O]&amp;"'!$a:$a"),$A10,INDIRECT("'"&amp;O[O]&amp;"'!"&amp;ADDRESS(1, COLUMN(J:J), 2)&amp;":"&amp;ADDRESS(1, COLUMN(J:J), 2)))),))</f>
        <v/>
      </c>
      <c r="L10" s="741" t="str">
        <f ca="1">IF(AND(Ag_Needs_Plan!G10=0, SUMPRODUCT(SUMIF(INDIRECT("'"&amp;O[O]&amp;"'!$a:$a"),$A10,INDIRECT("'"&amp;O[O]&amp;"'!"&amp;ADDRESS(1, COLUMN(K:K), 2)&amp;":"&amp;ADDRESS(1, COLUMN(K:K), 2))))=0), "", IF(Ag_Needs_Plan!G10="", 0, Ag_Needs_Plan!G10)-IFERROR(SUMPRODUCT(SUMIF(INDIRECT("'"&amp;O[O]&amp;"'!$a:$a"),$A10,INDIRECT("'"&amp;O[O]&amp;"'!"&amp;ADDRESS(1, COLUMN(K:K), 2)&amp;":"&amp;ADDRESS(1, COLUMN(K:K), 2)))),))</f>
        <v/>
      </c>
      <c r="M10" s="741" t="str">
        <f ca="1">IF(AND(Ag_Needs_Plan!H10=0, SUMPRODUCT(SUMIF(INDIRECT("'"&amp;O[O]&amp;"'!$a:$a"),$A10,INDIRECT("'"&amp;O[O]&amp;"'!"&amp;ADDRESS(1, COLUMN(L:L), 2)&amp;":"&amp;ADDRESS(1, COLUMN(L:L), 2))))=0), "", IF(Ag_Needs_Plan!H10="", 0, Ag_Needs_Plan!H10)-IFERROR(SUMPRODUCT(SUMIF(INDIRECT("'"&amp;O[O]&amp;"'!$a:$a"),$A10,INDIRECT("'"&amp;O[O]&amp;"'!"&amp;ADDRESS(1, COLUMN(L:L), 2)&amp;":"&amp;ADDRESS(1, COLUMN(L:L), 2)))),))</f>
        <v/>
      </c>
      <c r="N10" s="741" t="str">
        <f ca="1">IF(AND(Ag_Needs_Plan!I10=0, SUMPRODUCT(SUMIF(INDIRECT("'"&amp;O[O]&amp;"'!$a:$a"),$A10,INDIRECT("'"&amp;O[O]&amp;"'!"&amp;ADDRESS(1, COLUMN(M:M), 2)&amp;":"&amp;ADDRESS(1, COLUMN(M:M), 2))))=0), "", IF(Ag_Needs_Plan!I10="", 0, Ag_Needs_Plan!I10)-IFERROR(SUMPRODUCT(SUMIF(INDIRECT("'"&amp;O[O]&amp;"'!$a:$a"),$A10,INDIRECT("'"&amp;O[O]&amp;"'!"&amp;ADDRESS(1, COLUMN(M:M), 2)&amp;":"&amp;ADDRESS(1, COLUMN(M:M), 2)))),))</f>
        <v/>
      </c>
      <c r="O10" s="741" t="str">
        <f ca="1">IF(AND(Ag_Needs_Plan!J10=0, SUMPRODUCT(SUMIF(INDIRECT("'"&amp;O[O]&amp;"'!$a:$a"),$A10,INDIRECT("'"&amp;O[O]&amp;"'!"&amp;ADDRESS(1, COLUMN(N:N), 2)&amp;":"&amp;ADDRESS(1, COLUMN(N:N), 2))))=0), "", IF(Ag_Needs_Plan!J10="", 0, Ag_Needs_Plan!J10)-IFERROR(SUMPRODUCT(SUMIF(INDIRECT("'"&amp;O[O]&amp;"'!$a:$a"),$A10,INDIRECT("'"&amp;O[O]&amp;"'!"&amp;ADDRESS(1, COLUMN(N:N), 2)&amp;":"&amp;ADDRESS(1, COLUMN(N:N), 2)))),))</f>
        <v/>
      </c>
      <c r="P10" s="741">
        <f ca="1">IF(AND(Ag_Needs_Plan!K10=0, SUMPRODUCT(SUMIF(INDIRECT("'"&amp;O[O]&amp;"'!$a:$a"),$A10,INDIRECT("'"&amp;O[O]&amp;"'!"&amp;ADDRESS(1, COLUMN(O:O), 2)&amp;":"&amp;ADDRESS(1, COLUMN(O:O), 2))))=0), "", IF(Ag_Needs_Plan!K10="", 0, Ag_Needs_Plan!K10)-IFERROR(SUMPRODUCT(SUMIF(INDIRECT("'"&amp;O[O]&amp;"'!$a:$a"),$A10,INDIRECT("'"&amp;O[O]&amp;"'!"&amp;ADDRESS(1, COLUMN(O:O), 2)&amp;":"&amp;ADDRESS(1, COLUMN(O:O), 2)))),))</f>
        <v>2.5099999999999998</v>
      </c>
      <c r="Q10" s="741">
        <f ca="1">IF(AND(Ag_Needs_Plan!L10=0, SUMPRODUCT(SUMIF(INDIRECT("'"&amp;O[O]&amp;"'!$a:$a"),$A10,INDIRECT("'"&amp;O[O]&amp;"'!"&amp;ADDRESS(1, COLUMN(P:P), 2)&amp;":"&amp;ADDRESS(1, COLUMN(P:P), 2))))=0), "", IF(Ag_Needs_Plan!L10="", 0, Ag_Needs_Plan!L10)-IFERROR(SUMPRODUCT(SUMIF(INDIRECT("'"&amp;O[O]&amp;"'!$a:$a"),$A10,INDIRECT("'"&amp;O[O]&amp;"'!"&amp;ADDRESS(1, COLUMN(P:P), 2)&amp;":"&amp;ADDRESS(1, COLUMN(P:P), 2)))),))</f>
        <v>0.55000000000000004</v>
      </c>
      <c r="R10" s="741">
        <f ca="1">IF(AND(Ag_Needs_Plan!M10=0, SUMPRODUCT(SUMIF(INDIRECT("'"&amp;O[O]&amp;"'!$a:$a"),$A10,INDIRECT("'"&amp;O[O]&amp;"'!"&amp;ADDRESS(1, COLUMN(Q:Q), 2)&amp;":"&amp;ADDRESS(1, COLUMN(Q:Q), 2))))=0), "", IF(Ag_Needs_Plan!M10="", 0, Ag_Needs_Plan!M10)-IFERROR(SUMPRODUCT(SUMIF(INDIRECT("'"&amp;O[O]&amp;"'!$a:$a"),$A10,INDIRECT("'"&amp;O[O]&amp;"'!"&amp;ADDRESS(1, COLUMN(Q:Q), 2)&amp;":"&amp;ADDRESS(1, COLUMN(Q:Q), 2)))),))</f>
        <v>0.16</v>
      </c>
      <c r="S10" s="741">
        <f ca="1">IF(AND(Ag_Needs_Plan!N10=0, SUMPRODUCT(SUMIF(INDIRECT("'"&amp;O[O]&amp;"'!$a:$a"),$A10,INDIRECT("'"&amp;O[O]&amp;"'!"&amp;ADDRESS(1, COLUMN(R:R), 2)&amp;":"&amp;ADDRESS(1, COLUMN(R:R), 2))))=0), "", IF(Ag_Needs_Plan!N10="", 0, Ag_Needs_Plan!N10)-IFERROR(SUMPRODUCT(SUMIF(INDIRECT("'"&amp;O[O]&amp;"'!$a:$a"),$A10,INDIRECT("'"&amp;O[O]&amp;"'!"&amp;ADDRESS(1, COLUMN(R:R), 2)&amp;":"&amp;ADDRESS(1, COLUMN(R:R), 2)))),))</f>
        <v>0.46</v>
      </c>
      <c r="T10" s="741">
        <f ca="1">IF(AND(Ag_Needs_Plan!N10=0, SUM(IFERROR(SUMPRODUCT(SUMIF(INDIRECT("'"&amp;O[O]&amp;"'!$a:$a"),$A10,INDIRECT("'"&amp;O[O]&amp;"'!"&amp;ADDRESS(1, COLUMN(S:S), 2)&amp;":"&amp;ADDRESS(1, COLUMN(S:S), 2)))),), IFERROR(SUMPRODUCT(SUMIF(INDIRECT("'"&amp;O[O]&amp;"'!$a:$a"),$A10,INDIRECT("'"&amp;O[O]&amp;"'!"&amp;ADDRESS(1, COLUMN(T:T), 2)&amp;":"&amp;ADDRESS(1, COLUMN(T:T), 2)))),))=0), "", IF(Ag_Needs_Plan!O10="", 0, Ag_Needs_Plan!O10)-SUM(IFERROR(SUMPRODUCT(SUMIF(INDIRECT("'"&amp;O[O]&amp;"'!$a:$a"),$A10,INDIRECT("'"&amp;O[O]&amp;"'!"&amp;ADDRESS(1, COLUMN(S:S), 2)&amp;":"&amp;ADDRESS(1, COLUMN(S:S), 2)))),), IFERROR(SUMPRODUCT(SUMIF(INDIRECT("'"&amp;O[O]&amp;"'!$a:$a"),$A10,INDIRECT("'"&amp;O[O]&amp;"'!"&amp;ADDRESS(1, COLUMN(T:T), 2)&amp;":"&amp;ADDRESS(1, COLUMN(T:T), 2)))),)))</f>
        <v>0.26</v>
      </c>
      <c r="U10" s="741" t="str">
        <f ca="1">IF(AND(Ag_Needs_Plan!P10=0, SUMPRODUCT(SUMIF(INDIRECT("'"&amp;O[O]&amp;"'!$a:$a"),$A10,INDIRECT("'"&amp;O[O]&amp;"'!"&amp;ADDRESS(1, COLUMN(S:S), 2)&amp;":"&amp;ADDRESS(1, COLUMN(S:S), 2))))=0), "", IF(Ag_Needs_Plan!P10="", 0, Ag_Needs_Plan!P10)-IFERROR(SUMPRODUCT(SUMIF(INDIRECT("'"&amp;O[O]&amp;"'!$a:$a"),$A10,INDIRECT("'"&amp;O[O]&amp;"'!"&amp;ADDRESS(1, COLUMN(S:S), 2)&amp;":"&amp;ADDRESS(1, COLUMN(S:S), 2)))),))</f>
        <v/>
      </c>
      <c r="V10" s="741" t="str">
        <f ca="1">IF(AND(Ag_Needs_Plan!Q10=0, SUMPRODUCT(SUMIF(INDIRECT("'"&amp;O[O]&amp;"'!$a:$a"),$A10,INDIRECT("'"&amp;O[O]&amp;"'!"&amp;ADDRESS(1, COLUMN(T:T), 2)&amp;":"&amp;ADDRESS(1, COLUMN(T:T), 2))))=0), "", IF(Ag_Needs_Plan!Q10="", 0, Ag_Needs_Plan!Q10)-IFERROR(SUMPRODUCT(SUMIF(INDIRECT("'"&amp;O[O]&amp;"'!$a:$a"),$A10,INDIRECT("'"&amp;O[O]&amp;"'!"&amp;ADDRESS(1, COLUMN(T:T), 2)&amp;":"&amp;ADDRESS(1, COLUMN(T:T), 2)))),))</f>
        <v/>
      </c>
      <c r="W10" s="741" t="str">
        <f ca="1">IF(AND(Ag_Needs_Plan!R10=0, SUMPRODUCT(SUMIF(INDIRECT("'"&amp;O[O]&amp;"'!$a:$a"),$A10,INDIRECT("'"&amp;O[O]&amp;"'!"&amp;ADDRESS(1, COLUMN(U:U), 2)&amp;":"&amp;ADDRESS(1, COLUMN(U:U), 2))))=0), "", IF(Ag_Needs_Plan!R10="", 0, Ag_Needs_Plan!R10)-IFERROR(SUMPRODUCT(SUMIF(INDIRECT("'"&amp;O[O]&amp;"'!$a:$a"),$A10,INDIRECT("'"&amp;O[O]&amp;"'!"&amp;ADDRESS(1, COLUMN(U:U), 2)&amp;":"&amp;ADDRESS(1, COLUMN(U:U), 2)))),))</f>
        <v/>
      </c>
      <c r="X10" s="741" t="str">
        <f ca="1">IF(AND(Ag_Needs_Plan!S10=0, SUMPRODUCT(SUMIF(INDIRECT("'"&amp;O[O]&amp;"'!$a:$a"),$A10,INDIRECT("'"&amp;O[O]&amp;"'!"&amp;ADDRESS(1, COLUMN(V:V), 2)&amp;":"&amp;ADDRESS(1, COLUMN(V:V), 2))))=0), "", IF(Ag_Needs_Plan!S10="", 0, Ag_Needs_Plan!S10)-IFERROR(SUMPRODUCT(SUMIF(INDIRECT("'"&amp;O[O]&amp;"'!$a:$a"),$A10,INDIRECT("'"&amp;O[O]&amp;"'!"&amp;ADDRESS(1, COLUMN(V:V), 2)&amp;":"&amp;ADDRESS(1, COLUMN(V:V), 2)))),))</f>
        <v/>
      </c>
      <c r="Y10" s="741" t="str">
        <f ca="1">IF(AND(Ag_Needs_Plan!T10=0, SUMPRODUCT(SUMIF(INDIRECT("'"&amp;O[O]&amp;"'!$a:$a"),$A10,INDIRECT("'"&amp;O[O]&amp;"'!"&amp;ADDRESS(1, COLUMN(W:W), 2)&amp;":"&amp;ADDRESS(1, COLUMN(W:W), 2))))=0), "", IF(Ag_Needs_Plan!T10="", 0, Ag_Needs_Plan!T10)-IFERROR(SUMPRODUCT(SUMIF(INDIRECT("'"&amp;O[O]&amp;"'!$a:$a"),$A10,INDIRECT("'"&amp;O[O]&amp;"'!"&amp;ADDRESS(1, COLUMN(W:W), 2)&amp;":"&amp;ADDRESS(1, COLUMN(W:W), 2)))),))</f>
        <v/>
      </c>
      <c r="Z10" s="741" t="str">
        <f ca="1">IF(AND(Ag_Needs_Plan!U10=0, SUMPRODUCT(SUMIF(INDIRECT("'"&amp;O[O]&amp;"'!$a:$a"),$A10,INDIRECT("'"&amp;O[O]&amp;"'!"&amp;ADDRESS(1, COLUMN(X:X), 2)&amp;":"&amp;ADDRESS(1, COLUMN(X:X), 2))))=0), "", IF(Ag_Needs_Plan!U10="", 0, Ag_Needs_Plan!U10)-IFERROR(SUMPRODUCT(SUMIF(INDIRECT("'"&amp;O[O]&amp;"'!$a:$a"),$A10,INDIRECT("'"&amp;O[O]&amp;"'!"&amp;ADDRESS(1, COLUMN(X:X), 2)&amp;":"&amp;ADDRESS(1, COLUMN(X:X), 2)))),))</f>
        <v/>
      </c>
      <c r="AA10" s="741" t="str">
        <f ca="1">IF(AND(Ag_Needs_Plan!V10=0, SUMPRODUCT(SUMIF(INDIRECT("'"&amp;O[O]&amp;"'!$a:$a"),$A10,INDIRECT("'"&amp;O[O]&amp;"'!"&amp;ADDRESS(1, COLUMN(Y:Y), 2)&amp;":"&amp;ADDRESS(1, COLUMN(Y:Y), 2))))=0), "", IF(Ag_Needs_Plan!V10="", 0, Ag_Needs_Plan!V10)-IFERROR(SUMPRODUCT(SUMIF(INDIRECT("'"&amp;O[O]&amp;"'!$a:$a"),$A10,INDIRECT("'"&amp;O[O]&amp;"'!"&amp;ADDRESS(1, COLUMN(Y:Y), 2)&amp;":"&amp;ADDRESS(1, COLUMN(Y:Y), 2)))),))</f>
        <v/>
      </c>
      <c r="AB10" s="741" t="str">
        <f ca="1">IF(AND(Ag_Needs_Plan!W10=0, SUMPRODUCT(SUMIF(INDIRECT("'"&amp;O[O]&amp;"'!$a:$a"),$A10,INDIRECT("'"&amp;O[O]&amp;"'!"&amp;ADDRESS(1, COLUMN(Z:Z), 2)&amp;":"&amp;ADDRESS(1, COLUMN(Z:Z), 2))))=0), "", IF(Ag_Needs_Plan!W10="", 0, Ag_Needs_Plan!W10)-IFERROR(SUMPRODUCT(SUMIF(INDIRECT("'"&amp;O[O]&amp;"'!$a:$a"),$A10,INDIRECT("'"&amp;O[O]&amp;"'!"&amp;ADDRESS(1, COLUMN(Z:Z), 2)&amp;":"&amp;ADDRESS(1, COLUMN(Z:Z), 2)))),))</f>
        <v/>
      </c>
      <c r="AC10" s="741" t="str">
        <f ca="1">IF(AND(Ag_Needs_Plan!X10=0, SUMPRODUCT(SUMIF(INDIRECT("'"&amp;O[O]&amp;"'!$a:$a"),$A10,INDIRECT("'"&amp;O[O]&amp;"'!"&amp;ADDRESS(1, COLUMN(AA:AA), 2)&amp;":"&amp;ADDRESS(1, COLUMN(AA:AA), 2))))=0), "", IF(Ag_Needs_Plan!X10="", 0, Ag_Needs_Plan!X10)-IFERROR(SUMPRODUCT(SUMIF(INDIRECT("'"&amp;O[O]&amp;"'!$a:$a"),$A10,INDIRECT("'"&amp;O[O]&amp;"'!"&amp;ADDRESS(1, COLUMN(AA:AA), 2)&amp;":"&amp;ADDRESS(1, COLUMN(AA:AA), 2)))),))</f>
        <v/>
      </c>
      <c r="AD10" s="741" t="str">
        <f ca="1">IF(AND(Ag_Needs_Plan!Y10=0, SUMPRODUCT(SUMIF(INDIRECT("'"&amp;O[O]&amp;"'!$a:$a"),$A10,INDIRECT("'"&amp;O[O]&amp;"'!"&amp;ADDRESS(1, COLUMN(AB:AB), 2)&amp;":"&amp;ADDRESS(1, COLUMN(AB:AB), 2))))=0), "", IF(Ag_Needs_Plan!Y10="", 0, Ag_Needs_Plan!Y10)-IFERROR(SUMPRODUCT(SUMIF(INDIRECT("'"&amp;O[O]&amp;"'!$a:$a"),$A10,INDIRECT("'"&amp;O[O]&amp;"'!"&amp;ADDRESS(1, COLUMN(AB:AB), 2)&amp;":"&amp;ADDRESS(1, COLUMN(AB:AB), 2)))),))</f>
        <v/>
      </c>
      <c r="AE10" s="741">
        <f ca="1">IF(AND(Ag_Needs_Plan!Z10=0, SUMPRODUCT(SUMIF(INDIRECT("'"&amp;O[O]&amp;"'!$a:$a"),$A10,INDIRECT("'"&amp;O[O]&amp;"'!"&amp;ADDRESS(1, COLUMN(AC:AC), 2)&amp;":"&amp;ADDRESS(1, COLUMN(AC:AC), 2))))=0), "", IF(Ag_Needs_Plan!Z10="", 0, Ag_Needs_Plan!Z10)-IFERROR(SUMPRODUCT(SUMIF(INDIRECT("'"&amp;O[O]&amp;"'!$a:$a"),$A10,INDIRECT("'"&amp;O[O]&amp;"'!"&amp;ADDRESS(1, COLUMN(AC:AC), 2)&amp;":"&amp;ADDRESS(1, COLUMN(AC:AC), 2)))),))</f>
        <v>33.57</v>
      </c>
      <c r="AF10" s="741">
        <f ca="1">IF(AND(Ag_Needs_Plan!AA10=0, SUMPRODUCT(SUMIF(INDIRECT("'"&amp;O[O]&amp;"'!$a:$a"),$A10,INDIRECT("'"&amp;O[O]&amp;"'!"&amp;ADDRESS(1, COLUMN(AD:AD), 2)&amp;":"&amp;ADDRESS(1, COLUMN(AD:AD), 2))))=0), "", IF(Ag_Needs_Plan!AA10="", 0, Ag_Needs_Plan!AA10)-IFERROR(SUMPRODUCT(SUMIF(INDIRECT("'"&amp;O[O]&amp;"'!$a:$a"),$A10,INDIRECT("'"&amp;O[O]&amp;"'!"&amp;ADDRESS(1, COLUMN(AD:AD), 2)&amp;":"&amp;ADDRESS(1, COLUMN(AD:AD), 2)))),))</f>
        <v>2.46</v>
      </c>
      <c r="AG10" s="741">
        <f ca="1">IF(AND(Ag_Needs_Plan!AB10=0, SUMPRODUCT(SUMIF(INDIRECT("'"&amp;O[O]&amp;"'!$a:$a"),$A10,INDIRECT("'"&amp;O[O]&amp;"'!"&amp;ADDRESS(1, COLUMN(AE:AE), 2)&amp;":"&amp;ADDRESS(1, COLUMN(AE:AE), 2))))=0), "", IF(Ag_Needs_Plan!AB10="", 0, Ag_Needs_Plan!AB10)-IFERROR(SUMPRODUCT(SUMIF(INDIRECT("'"&amp;O[O]&amp;"'!$a:$a"),$A10,INDIRECT("'"&amp;O[O]&amp;"'!"&amp;ADDRESS(1, COLUMN(AE:AE), 2)&amp;":"&amp;ADDRESS(1, COLUMN(AE:AE), 2)))),))</f>
        <v>0.55000000000000004</v>
      </c>
      <c r="AH10" s="741" t="str">
        <f ca="1">IF(AND(Ag_Needs_Plan!AC10=0, SUMPRODUCT(SUMIF(INDIRECT("'"&amp;O[O]&amp;"'!$a:$a"),$A10,INDIRECT("'"&amp;O[O]&amp;"'!"&amp;ADDRESS(1, COLUMN(AF:AF), 2)&amp;":"&amp;ADDRESS(1, COLUMN(AF:AF), 2))))=0), "", IF(Ag_Needs_Plan!AC10="", 0, Ag_Needs_Plan!AC10)-IFERROR(SUMPRODUCT(SUMIF(INDIRECT("'"&amp;O[O]&amp;"'!$a:$a"),$A10,INDIRECT("'"&amp;O[O]&amp;"'!"&amp;ADDRESS(1, COLUMN(AF:AF), 2)&amp;":"&amp;ADDRESS(1, COLUMN(AF:AF), 2)))),))</f>
        <v/>
      </c>
      <c r="AI10" s="741" t="str">
        <f ca="1">IF(AND(Ag_Needs_Plan!AD10=0, SUMPRODUCT(SUMIF(INDIRECT("'"&amp;O[O]&amp;"'!$a:$a"),$A10,INDIRECT("'"&amp;O[O]&amp;"'!"&amp;ADDRESS(1, COLUMN(AG:AG), 2)&amp;":"&amp;ADDRESS(1, COLUMN(AG:AG), 2))))=0), "", IF(Ag_Needs_Plan!AD10="", 0, Ag_Needs_Plan!AD10)-IFERROR(SUMPRODUCT(SUMIF(INDIRECT("'"&amp;O[O]&amp;"'!$a:$a"),$A10,INDIRECT("'"&amp;O[O]&amp;"'!"&amp;ADDRESS(1, COLUMN(AG:AG), 2)&amp;":"&amp;ADDRESS(1, COLUMN(AG:AG), 2)))),))</f>
        <v/>
      </c>
      <c r="AJ10" s="741" t="str">
        <f ca="1">IF(AND(Ag_Needs_Plan!AE10=0, SUMPRODUCT(SUMIF(INDIRECT("'"&amp;O[O]&amp;"'!$a:$a"),$A10,INDIRECT("'"&amp;O[O]&amp;"'!"&amp;ADDRESS(1, COLUMN(AH:AH), 2)&amp;":"&amp;ADDRESS(1, COLUMN(AH:AH), 2))))=0), "", IF(Ag_Needs_Plan!AE10="", 0, Ag_Needs_Plan!AE10)-IFERROR(SUMPRODUCT(SUMIF(INDIRECT("'"&amp;O[O]&amp;"'!$a:$a"),$A10,INDIRECT("'"&amp;O[O]&amp;"'!"&amp;ADDRESS(1, COLUMN(AH:AH), 2)&amp;":"&amp;ADDRESS(1, COLUMN(AH:AH), 2)))),))</f>
        <v/>
      </c>
    </row>
    <row r="11" spans="1:36">
      <c r="A11" t="str">
        <f>IF(Ag_Needs_Plan!A11="", "", Ag_Needs_Plan!A11)</f>
        <v>Planting Material</v>
      </c>
      <c r="B11" t="s">
        <v>43</v>
      </c>
      <c r="C11" t="str">
        <f>IF(Ag_Needs_Plan!C11="", "", Ag_Needs_Plan!C11)</f>
        <v>Number of cuttings</v>
      </c>
      <c r="D11" t="str">
        <f>IF(Ag_Needs_Plan!D11="", "", Ag_Needs_Plan!D11)</f>
        <v>Food Security &amp; Agriculture</v>
      </c>
      <c r="E11" s="743">
        <f ca="1">IFERROR(SUMPRODUCT(SUMIF(INDIRECT("'"&amp;O[O]&amp;"'!$a:$a"),$A11,INDIRECT("'"&amp;O[O]&amp;"'!"&amp;ADDRESS(1, COLUMN(F:F), 2)&amp;":"&amp;ADDRESS(1, COLUMN(F:F), 2)))),)</f>
        <v>0</v>
      </c>
      <c r="F11" s="743">
        <f ca="1">IFERROR(SUMPRODUCT(SUMIF(INDIRECT("'"&amp;O[O]&amp;"'!$a:$a"),$A11,INDIRECT("'"&amp;O[O]&amp;"'!"&amp;ADDRESS(1, COLUMN(G:G), 2)&amp;":"&amp;ADDRESS(1, COLUMN(G:G), 2)))),)</f>
        <v>0</v>
      </c>
      <c r="G11" s="743">
        <f ca="1">IFERROR(SUMPRODUCT(SUMIF(INDIRECT("'"&amp;O[O]&amp;"'!$a:$a"),$A11,INDIRECT("'"&amp;O[O]&amp;"'!"&amp;ADDRESS(1, COLUMN(H:H), 2)&amp;":"&amp;ADDRESS(1, COLUMN(H:H), 2)))),)</f>
        <v>0</v>
      </c>
      <c r="H11" s="743">
        <f ca="1">IFERROR(SUMPRODUCT(SUMIF(INDIRECT("'"&amp;O[O]&amp;"'!$a:$a"),$A11,INDIRECT("'"&amp;O[O]&amp;"'!"&amp;ADDRESS(1, COLUMN(I:I), 2)&amp;":"&amp;ADDRESS(1, COLUMN(I:I), 2)))),)</f>
        <v>0</v>
      </c>
      <c r="I11" s="743">
        <f>IF(Ag_Needs_Plan!E11="", "", Ag_Needs_Plan!E11)</f>
        <v>88950</v>
      </c>
      <c r="J11" s="744">
        <f t="shared" ca="1" si="0"/>
        <v>88950</v>
      </c>
      <c r="K11" s="741" t="str">
        <f ca="1">IF(AND(Ag_Needs_Plan!F11=0, SUMPRODUCT(SUMIF(INDIRECT("'"&amp;O[O]&amp;"'!$a:$a"),$A11,INDIRECT("'"&amp;O[O]&amp;"'!"&amp;ADDRESS(1, COLUMN(J:J), 2)&amp;":"&amp;ADDRESS(1, COLUMN(J:J), 2))))=0), "", IF(Ag_Needs_Plan!F11="", 0, Ag_Needs_Plan!F11)-IFERROR(SUMPRODUCT(SUMIF(INDIRECT("'"&amp;O[O]&amp;"'!$a:$a"),$A11,INDIRECT("'"&amp;O[O]&amp;"'!"&amp;ADDRESS(1, COLUMN(J:J), 2)&amp;":"&amp;ADDRESS(1, COLUMN(J:J), 2)))),))</f>
        <v/>
      </c>
      <c r="L11" s="741">
        <f ca="1">IF(AND(Ag_Needs_Plan!G11=0, SUMPRODUCT(SUMIF(INDIRECT("'"&amp;O[O]&amp;"'!$a:$a"),$A11,INDIRECT("'"&amp;O[O]&amp;"'!"&amp;ADDRESS(1, COLUMN(K:K), 2)&amp;":"&amp;ADDRESS(1, COLUMN(K:K), 2))))=0), "", IF(Ag_Needs_Plan!G11="", 0, Ag_Needs_Plan!G11)-IFERROR(SUMPRODUCT(SUMIF(INDIRECT("'"&amp;O[O]&amp;"'!$a:$a"),$A11,INDIRECT("'"&amp;O[O]&amp;"'!"&amp;ADDRESS(1, COLUMN(K:K), 2)&amp;":"&amp;ADDRESS(1, COLUMN(K:K), 2)))),))</f>
        <v>-600</v>
      </c>
      <c r="M11" s="741" t="str">
        <f ca="1">IF(AND(Ag_Needs_Plan!H11=0, SUMPRODUCT(SUMIF(INDIRECT("'"&amp;O[O]&amp;"'!$a:$a"),$A11,INDIRECT("'"&amp;O[O]&amp;"'!"&amp;ADDRESS(1, COLUMN(L:L), 2)&amp;":"&amp;ADDRESS(1, COLUMN(L:L), 2))))=0), "", IF(Ag_Needs_Plan!H11="", 0, Ag_Needs_Plan!H11)-IFERROR(SUMPRODUCT(SUMIF(INDIRECT("'"&amp;O[O]&amp;"'!$a:$a"),$A11,INDIRECT("'"&amp;O[O]&amp;"'!"&amp;ADDRESS(1, COLUMN(L:L), 2)&amp;":"&amp;ADDRESS(1, COLUMN(L:L), 2)))),))</f>
        <v/>
      </c>
      <c r="N11" s="741" t="str">
        <f ca="1">IF(AND(Ag_Needs_Plan!I11=0, SUMPRODUCT(SUMIF(INDIRECT("'"&amp;O[O]&amp;"'!$a:$a"),$A11,INDIRECT("'"&amp;O[O]&amp;"'!"&amp;ADDRESS(1, COLUMN(M:M), 2)&amp;":"&amp;ADDRESS(1, COLUMN(M:M), 2))))=0), "", IF(Ag_Needs_Plan!I11="", 0, Ag_Needs_Plan!I11)-IFERROR(SUMPRODUCT(SUMIF(INDIRECT("'"&amp;O[O]&amp;"'!$a:$a"),$A11,INDIRECT("'"&amp;O[O]&amp;"'!"&amp;ADDRESS(1, COLUMN(M:M), 2)&amp;":"&amp;ADDRESS(1, COLUMN(M:M), 2)))),))</f>
        <v/>
      </c>
      <c r="O11" s="741">
        <f ca="1">IF(AND(Ag_Needs_Plan!J11=0, SUMPRODUCT(SUMIF(INDIRECT("'"&amp;O[O]&amp;"'!$a:$a"),$A11,INDIRECT("'"&amp;O[O]&amp;"'!"&amp;ADDRESS(1, COLUMN(N:N), 2)&amp;":"&amp;ADDRESS(1, COLUMN(N:N), 2))))=0), "", IF(Ag_Needs_Plan!J11="", 0, Ag_Needs_Plan!J11)-IFERROR(SUMPRODUCT(SUMIF(INDIRECT("'"&amp;O[O]&amp;"'!$a:$a"),$A11,INDIRECT("'"&amp;O[O]&amp;"'!"&amp;ADDRESS(1, COLUMN(N:N), 2)&amp;":"&amp;ADDRESS(1, COLUMN(N:N), 2)))),))</f>
        <v>26290</v>
      </c>
      <c r="P11" s="741">
        <f ca="1">IF(AND(Ag_Needs_Plan!K11=0, SUMPRODUCT(SUMIF(INDIRECT("'"&amp;O[O]&amp;"'!$a:$a"),$A11,INDIRECT("'"&amp;O[O]&amp;"'!"&amp;ADDRESS(1, COLUMN(O:O), 2)&amp;":"&amp;ADDRESS(1, COLUMN(O:O), 2))))=0), "", IF(Ag_Needs_Plan!K11="", 0, Ag_Needs_Plan!K11)-IFERROR(SUMPRODUCT(SUMIF(INDIRECT("'"&amp;O[O]&amp;"'!$a:$a"),$A11,INDIRECT("'"&amp;O[O]&amp;"'!"&amp;ADDRESS(1, COLUMN(O:O), 2)&amp;":"&amp;ADDRESS(1, COLUMN(O:O), 2)))),))</f>
        <v>6710</v>
      </c>
      <c r="Q11" s="741">
        <f ca="1">IF(AND(Ag_Needs_Plan!L11=0, SUMPRODUCT(SUMIF(INDIRECT("'"&amp;O[O]&amp;"'!$a:$a"),$A11,INDIRECT("'"&amp;O[O]&amp;"'!"&amp;ADDRESS(1, COLUMN(P:P), 2)&amp;":"&amp;ADDRESS(1, COLUMN(P:P), 2))))=0), "", IF(Ag_Needs_Plan!L11="", 0, Ag_Needs_Plan!L11)-IFERROR(SUMPRODUCT(SUMIF(INDIRECT("'"&amp;O[O]&amp;"'!$a:$a"),$A11,INDIRECT("'"&amp;O[O]&amp;"'!"&amp;ADDRESS(1, COLUMN(P:P), 2)&amp;":"&amp;ADDRESS(1, COLUMN(P:P), 2)))),))</f>
        <v>2200</v>
      </c>
      <c r="R11" s="741">
        <f ca="1">IF(AND(Ag_Needs_Plan!M11=0, SUMPRODUCT(SUMIF(INDIRECT("'"&amp;O[O]&amp;"'!$a:$a"),$A11,INDIRECT("'"&amp;O[O]&amp;"'!"&amp;ADDRESS(1, COLUMN(Q:Q), 2)&amp;":"&amp;ADDRESS(1, COLUMN(Q:Q), 2))))=0), "", IF(Ag_Needs_Plan!M11="", 0, Ag_Needs_Plan!M11)-IFERROR(SUMPRODUCT(SUMIF(INDIRECT("'"&amp;O[O]&amp;"'!$a:$a"),$A11,INDIRECT("'"&amp;O[O]&amp;"'!"&amp;ADDRESS(1, COLUMN(Q:Q), 2)&amp;":"&amp;ADDRESS(1, COLUMN(Q:Q), 2)))),))</f>
        <v>440</v>
      </c>
      <c r="S11" s="741">
        <f ca="1">IF(AND(Ag_Needs_Plan!N11=0, SUMPRODUCT(SUMIF(INDIRECT("'"&amp;O[O]&amp;"'!$a:$a"),$A11,INDIRECT("'"&amp;O[O]&amp;"'!"&amp;ADDRESS(1, COLUMN(R:R), 2)&amp;":"&amp;ADDRESS(1, COLUMN(R:R), 2))))=0), "", IF(Ag_Needs_Plan!N11="", 0, Ag_Needs_Plan!N11)-IFERROR(SUMPRODUCT(SUMIF(INDIRECT("'"&amp;O[O]&amp;"'!$a:$a"),$A11,INDIRECT("'"&amp;O[O]&amp;"'!"&amp;ADDRESS(1, COLUMN(R:R), 2)&amp;":"&amp;ADDRESS(1, COLUMN(R:R), 2)))),))</f>
        <v>770</v>
      </c>
      <c r="T11" s="741">
        <f ca="1">IF(AND(Ag_Needs_Plan!N11=0, SUM(IFERROR(SUMPRODUCT(SUMIF(INDIRECT("'"&amp;O[O]&amp;"'!$a:$a"),$A11,INDIRECT("'"&amp;O[O]&amp;"'!"&amp;ADDRESS(1, COLUMN(S:S), 2)&amp;":"&amp;ADDRESS(1, COLUMN(S:S), 2)))),), IFERROR(SUMPRODUCT(SUMIF(INDIRECT("'"&amp;O[O]&amp;"'!$a:$a"),$A11,INDIRECT("'"&amp;O[O]&amp;"'!"&amp;ADDRESS(1, COLUMN(T:T), 2)&amp;":"&amp;ADDRESS(1, COLUMN(T:T), 2)))),))=0), "", IF(Ag_Needs_Plan!O11="", 0, Ag_Needs_Plan!O11)-SUM(IFERROR(SUMPRODUCT(SUMIF(INDIRECT("'"&amp;O[O]&amp;"'!$a:$a"),$A11,INDIRECT("'"&amp;O[O]&amp;"'!"&amp;ADDRESS(1, COLUMN(S:S), 2)&amp;":"&amp;ADDRESS(1, COLUMN(S:S), 2)))),), IFERROR(SUMPRODUCT(SUMIF(INDIRECT("'"&amp;O[O]&amp;"'!$a:$a"),$A11,INDIRECT("'"&amp;O[O]&amp;"'!"&amp;ADDRESS(1, COLUMN(T:T), 2)&amp;":"&amp;ADDRESS(1, COLUMN(T:T), 2)))),)))</f>
        <v>730</v>
      </c>
      <c r="U11" s="741" t="str">
        <f ca="1">IF(AND(Ag_Needs_Plan!P11=0, SUMPRODUCT(SUMIF(INDIRECT("'"&amp;O[O]&amp;"'!$a:$a"),$A11,INDIRECT("'"&amp;O[O]&amp;"'!"&amp;ADDRESS(1, COLUMN(S:S), 2)&amp;":"&amp;ADDRESS(1, COLUMN(S:S), 2))))=0), "", IF(Ag_Needs_Plan!P11="", 0, Ag_Needs_Plan!P11)-IFERROR(SUMPRODUCT(SUMIF(INDIRECT("'"&amp;O[O]&amp;"'!$a:$a"),$A11,INDIRECT("'"&amp;O[O]&amp;"'!"&amp;ADDRESS(1, COLUMN(S:S), 2)&amp;":"&amp;ADDRESS(1, COLUMN(S:S), 2)))),))</f>
        <v/>
      </c>
      <c r="V11" s="741" t="str">
        <f ca="1">IF(AND(Ag_Needs_Plan!Q11=0, SUMPRODUCT(SUMIF(INDIRECT("'"&amp;O[O]&amp;"'!$a:$a"),$A11,INDIRECT("'"&amp;O[O]&amp;"'!"&amp;ADDRESS(1, COLUMN(T:T), 2)&amp;":"&amp;ADDRESS(1, COLUMN(T:T), 2))))=0), "", IF(Ag_Needs_Plan!Q11="", 0, Ag_Needs_Plan!Q11)-IFERROR(SUMPRODUCT(SUMIF(INDIRECT("'"&amp;O[O]&amp;"'!$a:$a"),$A11,INDIRECT("'"&amp;O[O]&amp;"'!"&amp;ADDRESS(1, COLUMN(T:T), 2)&amp;":"&amp;ADDRESS(1, COLUMN(T:T), 2)))),))</f>
        <v/>
      </c>
      <c r="W11" s="741">
        <f ca="1">IF(AND(Ag_Needs_Plan!R11=0, SUMPRODUCT(SUMIF(INDIRECT("'"&amp;O[O]&amp;"'!$a:$a"),$A11,INDIRECT("'"&amp;O[O]&amp;"'!"&amp;ADDRESS(1, COLUMN(U:U), 2)&amp;":"&amp;ADDRESS(1, COLUMN(U:U), 2))))=0), "", IF(Ag_Needs_Plan!R11="", 0, Ag_Needs_Plan!R11)-IFERROR(SUMPRODUCT(SUMIF(INDIRECT("'"&amp;O[O]&amp;"'!$a:$a"),$A11,INDIRECT("'"&amp;O[O]&amp;"'!"&amp;ADDRESS(1, COLUMN(U:U), 2)&amp;":"&amp;ADDRESS(1, COLUMN(U:U), 2)))),))</f>
        <v>770</v>
      </c>
      <c r="X11" s="741">
        <f ca="1">IF(AND(Ag_Needs_Plan!S11=0, SUMPRODUCT(SUMIF(INDIRECT("'"&amp;O[O]&amp;"'!$a:$a"),$A11,INDIRECT("'"&amp;O[O]&amp;"'!"&amp;ADDRESS(1, COLUMN(V:V), 2)&amp;":"&amp;ADDRESS(1, COLUMN(V:V), 2))))=0), "", IF(Ag_Needs_Plan!S11="", 0, Ag_Needs_Plan!S11)-IFERROR(SUMPRODUCT(SUMIF(INDIRECT("'"&amp;O[O]&amp;"'!$a:$a"),$A11,INDIRECT("'"&amp;O[O]&amp;"'!"&amp;ADDRESS(1, COLUMN(V:V), 2)&amp;":"&amp;ADDRESS(1, COLUMN(V:V), 2)))),))</f>
        <v>1430</v>
      </c>
      <c r="Y11" s="741">
        <f ca="1">IF(AND(Ag_Needs_Plan!T11=0, SUMPRODUCT(SUMIF(INDIRECT("'"&amp;O[O]&amp;"'!$a:$a"),$A11,INDIRECT("'"&amp;O[O]&amp;"'!"&amp;ADDRESS(1, COLUMN(W:W), 2)&amp;":"&amp;ADDRESS(1, COLUMN(W:W), 2))))=0), "", IF(Ag_Needs_Plan!T11="", 0, Ag_Needs_Plan!T11)-IFERROR(SUMPRODUCT(SUMIF(INDIRECT("'"&amp;O[O]&amp;"'!$a:$a"),$A11,INDIRECT("'"&amp;O[O]&amp;"'!"&amp;ADDRESS(1, COLUMN(W:W), 2)&amp;":"&amp;ADDRESS(1, COLUMN(W:W), 2)))),))</f>
        <v>550</v>
      </c>
      <c r="Z11" s="741">
        <f ca="1">IF(AND(Ag_Needs_Plan!U11=0, SUMPRODUCT(SUMIF(INDIRECT("'"&amp;O[O]&amp;"'!$a:$a"),$A11,INDIRECT("'"&amp;O[O]&amp;"'!"&amp;ADDRESS(1, COLUMN(X:X), 2)&amp;":"&amp;ADDRESS(1, COLUMN(X:X), 2))))=0), "", IF(Ag_Needs_Plan!U11="", 0, Ag_Needs_Plan!U11)-IFERROR(SUMPRODUCT(SUMIF(INDIRECT("'"&amp;O[O]&amp;"'!$a:$a"),$A11,INDIRECT("'"&amp;O[O]&amp;"'!"&amp;ADDRESS(1, COLUMN(X:X), 2)&amp;":"&amp;ADDRESS(1, COLUMN(X:X), 2)))),))</f>
        <v>1320</v>
      </c>
      <c r="AA11" s="741">
        <f ca="1">IF(AND(Ag_Needs_Plan!V11=0, SUMPRODUCT(SUMIF(INDIRECT("'"&amp;O[O]&amp;"'!$a:$a"),$A11,INDIRECT("'"&amp;O[O]&amp;"'!"&amp;ADDRESS(1, COLUMN(Y:Y), 2)&amp;":"&amp;ADDRESS(1, COLUMN(Y:Y), 2))))=0), "", IF(Ag_Needs_Plan!V11="", 0, Ag_Needs_Plan!V11)-IFERROR(SUMPRODUCT(SUMIF(INDIRECT("'"&amp;O[O]&amp;"'!$a:$a"),$A11,INDIRECT("'"&amp;O[O]&amp;"'!"&amp;ADDRESS(1, COLUMN(Y:Y), 2)&amp;":"&amp;ADDRESS(1, COLUMN(Y:Y), 2)))),))</f>
        <v>3740</v>
      </c>
      <c r="AB11" s="741" t="str">
        <f ca="1">IF(AND(Ag_Needs_Plan!W11=0, SUMPRODUCT(SUMIF(INDIRECT("'"&amp;O[O]&amp;"'!$a:$a"),$A11,INDIRECT("'"&amp;O[O]&amp;"'!"&amp;ADDRESS(1, COLUMN(Z:Z), 2)&amp;":"&amp;ADDRESS(1, COLUMN(Z:Z), 2))))=0), "", IF(Ag_Needs_Plan!W11="", 0, Ag_Needs_Plan!W11)-IFERROR(SUMPRODUCT(SUMIF(INDIRECT("'"&amp;O[O]&amp;"'!$a:$a"),$A11,INDIRECT("'"&amp;O[O]&amp;"'!"&amp;ADDRESS(1, COLUMN(Z:Z), 2)&amp;":"&amp;ADDRESS(1, COLUMN(Z:Z), 2)))),))</f>
        <v/>
      </c>
      <c r="AC11" s="741" t="str">
        <f ca="1">IF(AND(Ag_Needs_Plan!X11=0, SUMPRODUCT(SUMIF(INDIRECT("'"&amp;O[O]&amp;"'!$a:$a"),$A11,INDIRECT("'"&amp;O[O]&amp;"'!"&amp;ADDRESS(1, COLUMN(AA:AA), 2)&amp;":"&amp;ADDRESS(1, COLUMN(AA:AA), 2))))=0), "", IF(Ag_Needs_Plan!X11="", 0, Ag_Needs_Plan!X11)-IFERROR(SUMPRODUCT(SUMIF(INDIRECT("'"&amp;O[O]&amp;"'!$a:$a"),$A11,INDIRECT("'"&amp;O[O]&amp;"'!"&amp;ADDRESS(1, COLUMN(AA:AA), 2)&amp;":"&amp;ADDRESS(1, COLUMN(AA:AA), 2)))),))</f>
        <v/>
      </c>
      <c r="AD11" s="741" t="str">
        <f ca="1">IF(AND(Ag_Needs_Plan!Y11=0, SUMPRODUCT(SUMIF(INDIRECT("'"&amp;O[O]&amp;"'!$a:$a"),$A11,INDIRECT("'"&amp;O[O]&amp;"'!"&amp;ADDRESS(1, COLUMN(AB:AB), 2)&amp;":"&amp;ADDRESS(1, COLUMN(AB:AB), 2))))=0), "", IF(Ag_Needs_Plan!Y11="", 0, Ag_Needs_Plan!Y11)-IFERROR(SUMPRODUCT(SUMIF(INDIRECT("'"&amp;O[O]&amp;"'!$a:$a"),$A11,INDIRECT("'"&amp;O[O]&amp;"'!"&amp;ADDRESS(1, COLUMN(AB:AB), 2)&amp;":"&amp;ADDRESS(1, COLUMN(AB:AB), 2)))),))</f>
        <v/>
      </c>
      <c r="AE11" s="741">
        <f ca="1">IF(AND(Ag_Needs_Plan!Z11=0, SUMPRODUCT(SUMIF(INDIRECT("'"&amp;O[O]&amp;"'!$a:$a"),$A11,INDIRECT("'"&amp;O[O]&amp;"'!"&amp;ADDRESS(1, COLUMN(AC:AC), 2)&amp;":"&amp;ADDRESS(1, COLUMN(AC:AC), 2))))=0), "", IF(Ag_Needs_Plan!Z11="", 0, Ag_Needs_Plan!Z11)-IFERROR(SUMPRODUCT(SUMIF(INDIRECT("'"&amp;O[O]&amp;"'!$a:$a"),$A11,INDIRECT("'"&amp;O[O]&amp;"'!"&amp;ADDRESS(1, COLUMN(AC:AC), 2)&amp;":"&amp;ADDRESS(1, COLUMN(AC:AC), 2)))),))</f>
        <v>43400</v>
      </c>
      <c r="AF11" s="741" t="str">
        <f ca="1">IF(AND(Ag_Needs_Plan!AA11=0, SUMPRODUCT(SUMIF(INDIRECT("'"&amp;O[O]&amp;"'!$a:$a"),$A11,INDIRECT("'"&amp;O[O]&amp;"'!"&amp;ADDRESS(1, COLUMN(AD:AD), 2)&amp;":"&amp;ADDRESS(1, COLUMN(AD:AD), 2))))=0), "", IF(Ag_Needs_Plan!AA11="", 0, Ag_Needs_Plan!AA11)-IFERROR(SUMPRODUCT(SUMIF(INDIRECT("'"&amp;O[O]&amp;"'!$a:$a"),$A11,INDIRECT("'"&amp;O[O]&amp;"'!"&amp;ADDRESS(1, COLUMN(AD:AD), 2)&amp;":"&amp;ADDRESS(1, COLUMN(AD:AD), 2)))),))</f>
        <v/>
      </c>
      <c r="AG11" s="741" t="str">
        <f ca="1">IF(AND(Ag_Needs_Plan!AB11=0, SUMPRODUCT(SUMIF(INDIRECT("'"&amp;O[O]&amp;"'!$a:$a"),$A11,INDIRECT("'"&amp;O[O]&amp;"'!"&amp;ADDRESS(1, COLUMN(AE:AE), 2)&amp;":"&amp;ADDRESS(1, COLUMN(AE:AE), 2))))=0), "", IF(Ag_Needs_Plan!AB11="", 0, Ag_Needs_Plan!AB11)-IFERROR(SUMPRODUCT(SUMIF(INDIRECT("'"&amp;O[O]&amp;"'!$a:$a"),$A11,INDIRECT("'"&amp;O[O]&amp;"'!"&amp;ADDRESS(1, COLUMN(AE:AE), 2)&amp;":"&amp;ADDRESS(1, COLUMN(AE:AE), 2)))),))</f>
        <v/>
      </c>
      <c r="AH11" s="741" t="str">
        <f ca="1">IF(AND(Ag_Needs_Plan!AC11=0, SUMPRODUCT(SUMIF(INDIRECT("'"&amp;O[O]&amp;"'!$a:$a"),$A11,INDIRECT("'"&amp;O[O]&amp;"'!"&amp;ADDRESS(1, COLUMN(AF:AF), 2)&amp;":"&amp;ADDRESS(1, COLUMN(AF:AF), 2))))=0), "", IF(Ag_Needs_Plan!AC11="", 0, Ag_Needs_Plan!AC11)-IFERROR(SUMPRODUCT(SUMIF(INDIRECT("'"&amp;O[O]&amp;"'!$a:$a"),$A11,INDIRECT("'"&amp;O[O]&amp;"'!"&amp;ADDRESS(1, COLUMN(AF:AF), 2)&amp;":"&amp;ADDRESS(1, COLUMN(AF:AF), 2)))),))</f>
        <v/>
      </c>
      <c r="AI11" s="741" t="str">
        <f ca="1">IF(AND(Ag_Needs_Plan!AD11=0, SUMPRODUCT(SUMIF(INDIRECT("'"&amp;O[O]&amp;"'!$a:$a"),$A11,INDIRECT("'"&amp;O[O]&amp;"'!"&amp;ADDRESS(1, COLUMN(AG:AG), 2)&amp;":"&amp;ADDRESS(1, COLUMN(AG:AG), 2))))=0), "", IF(Ag_Needs_Plan!AD11="", 0, Ag_Needs_Plan!AD11)-IFERROR(SUMPRODUCT(SUMIF(INDIRECT("'"&amp;O[O]&amp;"'!$a:$a"),$A11,INDIRECT("'"&amp;O[O]&amp;"'!"&amp;ADDRESS(1, COLUMN(AG:AG), 2)&amp;":"&amp;ADDRESS(1, COLUMN(AG:AG), 2)))),))</f>
        <v/>
      </c>
      <c r="AJ11" s="741" t="str">
        <f ca="1">IF(AND(Ag_Needs_Plan!AE11=0, SUMPRODUCT(SUMIF(INDIRECT("'"&amp;O[O]&amp;"'!$a:$a"),$A11,INDIRECT("'"&amp;O[O]&amp;"'!"&amp;ADDRESS(1, COLUMN(AH:AH), 2)&amp;":"&amp;ADDRESS(1, COLUMN(AH:AH), 2))))=0), "", IF(Ag_Needs_Plan!AE11="", 0, Ag_Needs_Plan!AE11)-IFERROR(SUMPRODUCT(SUMIF(INDIRECT("'"&amp;O[O]&amp;"'!$a:$a"),$A11,INDIRECT("'"&amp;O[O]&amp;"'!"&amp;ADDRESS(1, COLUMN(AH:AH), 2)&amp;":"&amp;ADDRESS(1, COLUMN(AH:AH), 2)))),))</f>
        <v/>
      </c>
    </row>
    <row r="12" spans="1:36">
      <c r="A12" t="str">
        <f>IF(Ag_Needs_Plan!A12="", "", Ag_Needs_Plan!A12)</f>
        <v>Shelter Tool Kit</v>
      </c>
      <c r="B12" t="str">
        <f>IF(Ag_Needs_Plan!B12="", "", Ag_Needs_Plan!B12)</f>
        <v>Kit</v>
      </c>
      <c r="C12" t="str">
        <f>IF(Ag_Needs_Plan!C12="", "", Ag_Needs_Plan!C12)</f>
        <v/>
      </c>
      <c r="D12" t="str">
        <f>IF(Ag_Needs_Plan!D12="", "", Ag_Needs_Plan!D12)</f>
        <v>Shelter</v>
      </c>
      <c r="E12" s="743">
        <f ca="1">IFERROR(SUMPRODUCT(SUMIF(INDIRECT("'"&amp;O[O]&amp;"'!$a:$a"),$A12,INDIRECT("'"&amp;O[O]&amp;"'!"&amp;ADDRESS(1, COLUMN(F:F), 2)&amp;":"&amp;ADDRESS(1, COLUMN(F:F), 2)))),)</f>
        <v>0</v>
      </c>
      <c r="F12" s="743">
        <f ca="1">IFERROR(SUMPRODUCT(SUMIF(INDIRECT("'"&amp;O[O]&amp;"'!$a:$a"),$A12,INDIRECT("'"&amp;O[O]&amp;"'!"&amp;ADDRESS(1, COLUMN(G:G), 2)&amp;":"&amp;ADDRESS(1, COLUMN(G:G), 2)))),)</f>
        <v>500</v>
      </c>
      <c r="G12" s="743">
        <f ca="1">IFERROR(SUMPRODUCT(SUMIF(INDIRECT("'"&amp;O[O]&amp;"'!$a:$a"),$A12,INDIRECT("'"&amp;O[O]&amp;"'!"&amp;ADDRESS(1, COLUMN(H:H), 2)&amp;":"&amp;ADDRESS(1, COLUMN(H:H), 2)))),)</f>
        <v>2005</v>
      </c>
      <c r="H12" s="743">
        <f ca="1">IFERROR(SUMPRODUCT(SUMIF(INDIRECT("'"&amp;O[O]&amp;"'!$a:$a"),$A12,INDIRECT("'"&amp;O[O]&amp;"'!"&amp;ADDRESS(1, COLUMN(I:I), 2)&amp;":"&amp;ADDRESS(1, COLUMN(I:I), 2)))),)</f>
        <v>571</v>
      </c>
      <c r="I12" s="743">
        <f>IF(Ag_Needs_Plan!E12="", "", Ag_Needs_Plan!E12)</f>
        <v>8151</v>
      </c>
      <c r="J12" s="744">
        <f t="shared" ca="1" si="0"/>
        <v>7580</v>
      </c>
      <c r="K12" s="741">
        <f ca="1">IF(AND(Ag_Needs_Plan!F12=0, SUMPRODUCT(SUMIF(INDIRECT("'"&amp;O[O]&amp;"'!$a:$a"),$A12,INDIRECT("'"&amp;O[O]&amp;"'!"&amp;ADDRESS(1, COLUMN(J:J), 2)&amp;":"&amp;ADDRESS(1, COLUMN(J:J), 2))))=0), "", IF(Ag_Needs_Plan!F12="", 0, Ag_Needs_Plan!F12)-IFERROR(SUMPRODUCT(SUMIF(INDIRECT("'"&amp;O[O]&amp;"'!$a:$a"),$A12,INDIRECT("'"&amp;O[O]&amp;"'!"&amp;ADDRESS(1, COLUMN(J:J), 2)&amp;":"&amp;ADDRESS(1, COLUMN(J:J), 2)))),))</f>
        <v>-1022</v>
      </c>
      <c r="L12" s="741">
        <f ca="1">IF(AND(Ag_Needs_Plan!G12=0, SUMPRODUCT(SUMIF(INDIRECT("'"&amp;O[O]&amp;"'!$a:$a"),$A12,INDIRECT("'"&amp;O[O]&amp;"'!"&amp;ADDRESS(1, COLUMN(K:K), 2)&amp;":"&amp;ADDRESS(1, COLUMN(K:K), 2))))=0), "", IF(Ag_Needs_Plan!G12="", 0, Ag_Needs_Plan!G12)-IFERROR(SUMPRODUCT(SUMIF(INDIRECT("'"&amp;O[O]&amp;"'!$a:$a"),$A12,INDIRECT("'"&amp;O[O]&amp;"'!"&amp;ADDRESS(1, COLUMN(K:K), 2)&amp;":"&amp;ADDRESS(1, COLUMN(K:K), 2)))),))</f>
        <v>-3932</v>
      </c>
      <c r="M12" s="741">
        <f ca="1">IF(AND(Ag_Needs_Plan!H12=0, SUMPRODUCT(SUMIF(INDIRECT("'"&amp;O[O]&amp;"'!$a:$a"),$A12,INDIRECT("'"&amp;O[O]&amp;"'!"&amp;ADDRESS(1, COLUMN(L:L), 2)&amp;":"&amp;ADDRESS(1, COLUMN(L:L), 2))))=0), "", IF(Ag_Needs_Plan!H12="", 0, Ag_Needs_Plan!H12)-IFERROR(SUMPRODUCT(SUMIF(INDIRECT("'"&amp;O[O]&amp;"'!$a:$a"),$A12,INDIRECT("'"&amp;O[O]&amp;"'!"&amp;ADDRESS(1, COLUMN(L:L), 2)&amp;":"&amp;ADDRESS(1, COLUMN(L:L), 2)))),))</f>
        <v>518</v>
      </c>
      <c r="N12" s="741">
        <f ca="1">IF(AND(Ag_Needs_Plan!I12=0, SUMPRODUCT(SUMIF(INDIRECT("'"&amp;O[O]&amp;"'!$a:$a"),$A12,INDIRECT("'"&amp;O[O]&amp;"'!"&amp;ADDRESS(1, COLUMN(M:M), 2)&amp;":"&amp;ADDRESS(1, COLUMN(M:M), 2))))=0), "", IF(Ag_Needs_Plan!I12="", 0, Ag_Needs_Plan!I12)-IFERROR(SUMPRODUCT(SUMIF(INDIRECT("'"&amp;O[O]&amp;"'!$a:$a"),$A12,INDIRECT("'"&amp;O[O]&amp;"'!"&amp;ADDRESS(1, COLUMN(M:M), 2)&amp;":"&amp;ADDRESS(1, COLUMN(M:M), 2)))),))</f>
        <v>353</v>
      </c>
      <c r="O12" s="741">
        <f ca="1">IF(AND(Ag_Needs_Plan!J12=0, SUMPRODUCT(SUMIF(INDIRECT("'"&amp;O[O]&amp;"'!$a:$a"),$A12,INDIRECT("'"&amp;O[O]&amp;"'!"&amp;ADDRESS(1, COLUMN(N:N), 2)&amp;":"&amp;ADDRESS(1, COLUMN(N:N), 2))))=0), "", IF(Ag_Needs_Plan!J12="", 0, Ag_Needs_Plan!J12)-IFERROR(SUMPRODUCT(SUMIF(INDIRECT("'"&amp;O[O]&amp;"'!$a:$a"),$A12,INDIRECT("'"&amp;O[O]&amp;"'!"&amp;ADDRESS(1, COLUMN(N:N), 2)&amp;":"&amp;ADDRESS(1, COLUMN(N:N), 2)))),))</f>
        <v>619</v>
      </c>
      <c r="P12" s="741">
        <f ca="1">IF(AND(Ag_Needs_Plan!K12=0, SUMPRODUCT(SUMIF(INDIRECT("'"&amp;O[O]&amp;"'!$a:$a"),$A12,INDIRECT("'"&amp;O[O]&amp;"'!"&amp;ADDRESS(1, COLUMN(O:O), 2)&amp;":"&amp;ADDRESS(1, COLUMN(O:O), 2))))=0), "", IF(Ag_Needs_Plan!K12="", 0, Ag_Needs_Plan!K12)-IFERROR(SUMPRODUCT(SUMIF(INDIRECT("'"&amp;O[O]&amp;"'!$a:$a"),$A12,INDIRECT("'"&amp;O[O]&amp;"'!"&amp;ADDRESS(1, COLUMN(O:O), 2)&amp;":"&amp;ADDRESS(1, COLUMN(O:O), 2)))),))</f>
        <v>-377</v>
      </c>
      <c r="Q12" s="741">
        <f ca="1">IF(AND(Ag_Needs_Plan!L12=0, SUMPRODUCT(SUMIF(INDIRECT("'"&amp;O[O]&amp;"'!$a:$a"),$A12,INDIRECT("'"&amp;O[O]&amp;"'!"&amp;ADDRESS(1, COLUMN(P:P), 2)&amp;":"&amp;ADDRESS(1, COLUMN(P:P), 2))))=0), "", IF(Ag_Needs_Plan!L12="", 0, Ag_Needs_Plan!L12)-IFERROR(SUMPRODUCT(SUMIF(INDIRECT("'"&amp;O[O]&amp;"'!$a:$a"),$A12,INDIRECT("'"&amp;O[O]&amp;"'!"&amp;ADDRESS(1, COLUMN(P:P), 2)&amp;":"&amp;ADDRESS(1, COLUMN(P:P), 2)))),))</f>
        <v>99</v>
      </c>
      <c r="R12" s="741">
        <f ca="1">IF(AND(Ag_Needs_Plan!M12=0, SUMPRODUCT(SUMIF(INDIRECT("'"&amp;O[O]&amp;"'!$a:$a"),$A12,INDIRECT("'"&amp;O[O]&amp;"'!"&amp;ADDRESS(1, COLUMN(Q:Q), 2)&amp;":"&amp;ADDRESS(1, COLUMN(Q:Q), 2))))=0), "", IF(Ag_Needs_Plan!M12="", 0, Ag_Needs_Plan!M12)-IFERROR(SUMPRODUCT(SUMIF(INDIRECT("'"&amp;O[O]&amp;"'!$a:$a"),$A12,INDIRECT("'"&amp;O[O]&amp;"'!"&amp;ADDRESS(1, COLUMN(Q:Q), 2)&amp;":"&amp;ADDRESS(1, COLUMN(Q:Q), 2)))),))</f>
        <v>-88</v>
      </c>
      <c r="S12" s="741">
        <f ca="1">IF(AND(Ag_Needs_Plan!N12=0, SUMPRODUCT(SUMIF(INDIRECT("'"&amp;O[O]&amp;"'!$a:$a"),$A12,INDIRECT("'"&amp;O[O]&amp;"'!"&amp;ADDRESS(1, COLUMN(R:R), 2)&amp;":"&amp;ADDRESS(1, COLUMN(R:R), 2))))=0), "", IF(Ag_Needs_Plan!N12="", 0, Ag_Needs_Plan!N12)-IFERROR(SUMPRODUCT(SUMIF(INDIRECT("'"&amp;O[O]&amp;"'!$a:$a"),$A12,INDIRECT("'"&amp;O[O]&amp;"'!"&amp;ADDRESS(1, COLUMN(R:R), 2)&amp;":"&amp;ADDRESS(1, COLUMN(R:R), 2)))),))</f>
        <v>-130</v>
      </c>
      <c r="T12" s="741">
        <f ca="1">IF(AND(Ag_Needs_Plan!N12=0, SUM(IFERROR(SUMPRODUCT(SUMIF(INDIRECT("'"&amp;O[O]&amp;"'!$a:$a"),$A12,INDIRECT("'"&amp;O[O]&amp;"'!"&amp;ADDRESS(1, COLUMN(S:S), 2)&amp;":"&amp;ADDRESS(1, COLUMN(S:S), 2)))),), IFERROR(SUMPRODUCT(SUMIF(INDIRECT("'"&amp;O[O]&amp;"'!$a:$a"),$A12,INDIRECT("'"&amp;O[O]&amp;"'!"&amp;ADDRESS(1, COLUMN(T:T), 2)&amp;":"&amp;ADDRESS(1, COLUMN(T:T), 2)))),))=0), "", IF(Ag_Needs_Plan!O12="", 0, Ag_Needs_Plan!O12)-SUM(IFERROR(SUMPRODUCT(SUMIF(INDIRECT("'"&amp;O[O]&amp;"'!$a:$a"),$A12,INDIRECT("'"&amp;O[O]&amp;"'!"&amp;ADDRESS(1, COLUMN(S:S), 2)&amp;":"&amp;ADDRESS(1, COLUMN(S:S), 2)))),), IFERROR(SUMPRODUCT(SUMIF(INDIRECT("'"&amp;O[O]&amp;"'!$a:$a"),$A12,INDIRECT("'"&amp;O[O]&amp;"'!"&amp;ADDRESS(1, COLUMN(T:T), 2)&amp;":"&amp;ADDRESS(1, COLUMN(T:T), 2)))),)))</f>
        <v>-51</v>
      </c>
      <c r="U12" s="741">
        <f ca="1">IF(AND(Ag_Needs_Plan!P12=0, SUMPRODUCT(SUMIF(INDIRECT("'"&amp;O[O]&amp;"'!$a:$a"),$A12,INDIRECT("'"&amp;O[O]&amp;"'!"&amp;ADDRESS(1, COLUMN(S:S), 2)&amp;":"&amp;ADDRESS(1, COLUMN(S:S), 2))))=0), "", IF(Ag_Needs_Plan!P12="", 0, Ag_Needs_Plan!P12)-IFERROR(SUMPRODUCT(SUMIF(INDIRECT("'"&amp;O[O]&amp;"'!$a:$a"),$A12,INDIRECT("'"&amp;O[O]&amp;"'!"&amp;ADDRESS(1, COLUMN(S:S), 2)&amp;":"&amp;ADDRESS(1, COLUMN(S:S), 2)))),))</f>
        <v>-9</v>
      </c>
      <c r="V12" s="741">
        <f ca="1">IF(AND(Ag_Needs_Plan!Q12=0, SUMPRODUCT(SUMIF(INDIRECT("'"&amp;O[O]&amp;"'!$a:$a"),$A12,INDIRECT("'"&amp;O[O]&amp;"'!"&amp;ADDRESS(1, COLUMN(T:T), 2)&amp;":"&amp;ADDRESS(1, COLUMN(T:T), 2))))=0), "", IF(Ag_Needs_Plan!Q12="", 0, Ag_Needs_Plan!Q12)-IFERROR(SUMPRODUCT(SUMIF(INDIRECT("'"&amp;O[O]&amp;"'!$a:$a"),$A12,INDIRECT("'"&amp;O[O]&amp;"'!"&amp;ADDRESS(1, COLUMN(T:T), 2)&amp;":"&amp;ADDRESS(1, COLUMN(T:T), 2)))),))</f>
        <v>-42</v>
      </c>
      <c r="W12" s="741">
        <f ca="1">IF(AND(Ag_Needs_Plan!R12=0, SUMPRODUCT(SUMIF(INDIRECT("'"&amp;O[O]&amp;"'!$a:$a"),$A12,INDIRECT("'"&amp;O[O]&amp;"'!"&amp;ADDRESS(1, COLUMN(U:U), 2)&amp;":"&amp;ADDRESS(1, COLUMN(U:U), 2))))=0), "", IF(Ag_Needs_Plan!R12="", 0, Ag_Needs_Plan!R12)-IFERROR(SUMPRODUCT(SUMIF(INDIRECT("'"&amp;O[O]&amp;"'!$a:$a"),$A12,INDIRECT("'"&amp;O[O]&amp;"'!"&amp;ADDRESS(1, COLUMN(U:U), 2)&amp;":"&amp;ADDRESS(1, COLUMN(U:U), 2)))),))</f>
        <v>63</v>
      </c>
      <c r="X12" s="741">
        <f ca="1">IF(AND(Ag_Needs_Plan!S12=0, SUMPRODUCT(SUMIF(INDIRECT("'"&amp;O[O]&amp;"'!$a:$a"),$A12,INDIRECT("'"&amp;O[O]&amp;"'!"&amp;ADDRESS(1, COLUMN(V:V), 2)&amp;":"&amp;ADDRESS(1, COLUMN(V:V), 2))))=0), "", IF(Ag_Needs_Plan!S12="", 0, Ag_Needs_Plan!S12)-IFERROR(SUMPRODUCT(SUMIF(INDIRECT("'"&amp;O[O]&amp;"'!$a:$a"),$A12,INDIRECT("'"&amp;O[O]&amp;"'!"&amp;ADDRESS(1, COLUMN(V:V), 2)&amp;":"&amp;ADDRESS(1, COLUMN(V:V), 2)))),))</f>
        <v>114</v>
      </c>
      <c r="Y12" s="741">
        <f ca="1">IF(AND(Ag_Needs_Plan!T12=0, SUMPRODUCT(SUMIF(INDIRECT("'"&amp;O[O]&amp;"'!$a:$a"),$A12,INDIRECT("'"&amp;O[O]&amp;"'!"&amp;ADDRESS(1, COLUMN(W:W), 2)&amp;":"&amp;ADDRESS(1, COLUMN(W:W), 2))))=0), "", IF(Ag_Needs_Plan!T12="", 0, Ag_Needs_Plan!T12)-IFERROR(SUMPRODUCT(SUMIF(INDIRECT("'"&amp;O[O]&amp;"'!$a:$a"),$A12,INDIRECT("'"&amp;O[O]&amp;"'!"&amp;ADDRESS(1, COLUMN(W:W), 2)&amp;":"&amp;ADDRESS(1, COLUMN(W:W), 2)))),))</f>
        <v>13</v>
      </c>
      <c r="Z12" s="741">
        <f ca="1">IF(AND(Ag_Needs_Plan!U12=0, SUMPRODUCT(SUMIF(INDIRECT("'"&amp;O[O]&amp;"'!$a:$a"),$A12,INDIRECT("'"&amp;O[O]&amp;"'!"&amp;ADDRESS(1, COLUMN(X:X), 2)&amp;":"&amp;ADDRESS(1, COLUMN(X:X), 2))))=0), "", IF(Ag_Needs_Plan!U12="", 0, Ag_Needs_Plan!U12)-IFERROR(SUMPRODUCT(SUMIF(INDIRECT("'"&amp;O[O]&amp;"'!$a:$a"),$A12,INDIRECT("'"&amp;O[O]&amp;"'!"&amp;ADDRESS(1, COLUMN(X:X), 2)&amp;":"&amp;ADDRESS(1, COLUMN(X:X), 2)))),))</f>
        <v>-45</v>
      </c>
      <c r="AA12" s="741">
        <f ca="1">IF(AND(Ag_Needs_Plan!V12=0, SUMPRODUCT(SUMIF(INDIRECT("'"&amp;O[O]&amp;"'!$a:$a"),$A12,INDIRECT("'"&amp;O[O]&amp;"'!"&amp;ADDRESS(1, COLUMN(Y:Y), 2)&amp;":"&amp;ADDRESS(1, COLUMN(Y:Y), 2))))=0), "", IF(Ag_Needs_Plan!V12="", 0, Ag_Needs_Plan!V12)-IFERROR(SUMPRODUCT(SUMIF(INDIRECT("'"&amp;O[O]&amp;"'!$a:$a"),$A12,INDIRECT("'"&amp;O[O]&amp;"'!"&amp;ADDRESS(1, COLUMN(Y:Y), 2)&amp;":"&amp;ADDRESS(1, COLUMN(Y:Y), 2)))),))</f>
        <v>299</v>
      </c>
      <c r="AB12" s="741">
        <f ca="1">IF(AND(Ag_Needs_Plan!W12=0, SUMPRODUCT(SUMIF(INDIRECT("'"&amp;O[O]&amp;"'!$a:$a"),$A12,INDIRECT("'"&amp;O[O]&amp;"'!"&amp;ADDRESS(1, COLUMN(Z:Z), 2)&amp;":"&amp;ADDRESS(1, COLUMN(Z:Z), 2))))=0), "", IF(Ag_Needs_Plan!W12="", 0, Ag_Needs_Plan!W12)-IFERROR(SUMPRODUCT(SUMIF(INDIRECT("'"&amp;O[O]&amp;"'!$a:$a"),$A12,INDIRECT("'"&amp;O[O]&amp;"'!"&amp;ADDRESS(1, COLUMN(Z:Z), 2)&amp;":"&amp;ADDRESS(1, COLUMN(Z:Z), 2)))),))</f>
        <v>62</v>
      </c>
      <c r="AC12" s="741">
        <f ca="1">IF(AND(Ag_Needs_Plan!X12=0, SUMPRODUCT(SUMIF(INDIRECT("'"&amp;O[O]&amp;"'!$a:$a"),$A12,INDIRECT("'"&amp;O[O]&amp;"'!"&amp;ADDRESS(1, COLUMN(AA:AA), 2)&amp;":"&amp;ADDRESS(1, COLUMN(AA:AA), 2))))=0), "", IF(Ag_Needs_Plan!X12="", 0, Ag_Needs_Plan!X12)-IFERROR(SUMPRODUCT(SUMIF(INDIRECT("'"&amp;O[O]&amp;"'!$a:$a"),$A12,INDIRECT("'"&amp;O[O]&amp;"'!"&amp;ADDRESS(1, COLUMN(AA:AA), 2)&amp;":"&amp;ADDRESS(1, COLUMN(AA:AA), 2)))),))</f>
        <v>799</v>
      </c>
      <c r="AD12" s="741">
        <f ca="1">IF(AND(Ag_Needs_Plan!Y12=0, SUMPRODUCT(SUMIF(INDIRECT("'"&amp;O[O]&amp;"'!$a:$a"),$A12,INDIRECT("'"&amp;O[O]&amp;"'!"&amp;ADDRESS(1, COLUMN(AB:AB), 2)&amp;":"&amp;ADDRESS(1, COLUMN(AB:AB), 2))))=0), "", IF(Ag_Needs_Plan!Y12="", 0, Ag_Needs_Plan!Y12)-IFERROR(SUMPRODUCT(SUMIF(INDIRECT("'"&amp;O[O]&amp;"'!$a:$a"),$A12,INDIRECT("'"&amp;O[O]&amp;"'!"&amp;ADDRESS(1, COLUMN(AB:AB), 2)&amp;":"&amp;ADDRESS(1, COLUMN(AB:AB), 2)))),))</f>
        <v>1126</v>
      </c>
      <c r="AE12" s="741">
        <f ca="1">IF(AND(Ag_Needs_Plan!Z12=0, SUMPRODUCT(SUMIF(INDIRECT("'"&amp;O[O]&amp;"'!$a:$a"),$A12,INDIRECT("'"&amp;O[O]&amp;"'!"&amp;ADDRESS(1, COLUMN(AC:AC), 2)&amp;":"&amp;ADDRESS(1, COLUMN(AC:AC), 2))))=0), "", IF(Ag_Needs_Plan!Z12="", 0, Ag_Needs_Plan!Z12)-IFERROR(SUMPRODUCT(SUMIF(INDIRECT("'"&amp;O[O]&amp;"'!$a:$a"),$A12,INDIRECT("'"&amp;O[O]&amp;"'!"&amp;ADDRESS(1, COLUMN(AC:AC), 2)&amp;":"&amp;ADDRESS(1, COLUMN(AC:AC), 2)))),))</f>
        <v>2079</v>
      </c>
      <c r="AF12" s="741">
        <f ca="1">IF(AND(Ag_Needs_Plan!AA12=0, SUMPRODUCT(SUMIF(INDIRECT("'"&amp;O[O]&amp;"'!$a:$a"),$A12,INDIRECT("'"&amp;O[O]&amp;"'!"&amp;ADDRESS(1, COLUMN(AD:AD), 2)&amp;":"&amp;ADDRESS(1, COLUMN(AD:AD), 2))))=0), "", IF(Ag_Needs_Plan!AA12="", 0, Ag_Needs_Plan!AA12)-IFERROR(SUMPRODUCT(SUMIF(INDIRECT("'"&amp;O[O]&amp;"'!$a:$a"),$A12,INDIRECT("'"&amp;O[O]&amp;"'!"&amp;ADDRESS(1, COLUMN(AD:AD), 2)&amp;":"&amp;ADDRESS(1, COLUMN(AD:AD), 2)))),))</f>
        <v>-856</v>
      </c>
      <c r="AG12" s="741">
        <f ca="1">IF(AND(Ag_Needs_Plan!AB12=0, SUMPRODUCT(SUMIF(INDIRECT("'"&amp;O[O]&amp;"'!$a:$a"),$A12,INDIRECT("'"&amp;O[O]&amp;"'!"&amp;ADDRESS(1, COLUMN(AE:AE), 2)&amp;":"&amp;ADDRESS(1, COLUMN(AE:AE), 2))))=0), "", IF(Ag_Needs_Plan!AB12="", 0, Ag_Needs_Plan!AB12)-IFERROR(SUMPRODUCT(SUMIF(INDIRECT("'"&amp;O[O]&amp;"'!$a:$a"),$A12,INDIRECT("'"&amp;O[O]&amp;"'!"&amp;ADDRESS(1, COLUMN(AE:AE), 2)&amp;":"&amp;ADDRESS(1, COLUMN(AE:AE), 2)))),))</f>
        <v>-731</v>
      </c>
      <c r="AH12" s="741">
        <f ca="1">IF(AND(Ag_Needs_Plan!AC12=0, SUMPRODUCT(SUMIF(INDIRECT("'"&amp;O[O]&amp;"'!$a:$a"),$A12,INDIRECT("'"&amp;O[O]&amp;"'!"&amp;ADDRESS(1, COLUMN(AF:AF), 2)&amp;":"&amp;ADDRESS(1, COLUMN(AF:AF), 2))))=0), "", IF(Ag_Needs_Plan!AC12="", 0, Ag_Needs_Plan!AC12)-IFERROR(SUMPRODUCT(SUMIF(INDIRECT("'"&amp;O[O]&amp;"'!$a:$a"),$A12,INDIRECT("'"&amp;O[O]&amp;"'!"&amp;ADDRESS(1, COLUMN(AF:AF), 2)&amp;":"&amp;ADDRESS(1, COLUMN(AF:AF), 2)))),))</f>
        <v>-50</v>
      </c>
      <c r="AI12" s="741" t="str">
        <f ca="1">IF(AND(Ag_Needs_Plan!AD12=0, SUMPRODUCT(SUMIF(INDIRECT("'"&amp;O[O]&amp;"'!$a:$a"),$A12,INDIRECT("'"&amp;O[O]&amp;"'!"&amp;ADDRESS(1, COLUMN(AG:AG), 2)&amp;":"&amp;ADDRESS(1, COLUMN(AG:AG), 2))))=0), "", IF(Ag_Needs_Plan!AD12="", 0, Ag_Needs_Plan!AD12)-IFERROR(SUMPRODUCT(SUMIF(INDIRECT("'"&amp;O[O]&amp;"'!$a:$a"),$A12,INDIRECT("'"&amp;O[O]&amp;"'!"&amp;ADDRESS(1, COLUMN(AG:AG), 2)&amp;":"&amp;ADDRESS(1, COLUMN(AG:AG), 2)))),))</f>
        <v/>
      </c>
      <c r="AJ12" s="741" t="str">
        <f ca="1">IF(AND(Ag_Needs_Plan!AE12=0, SUMPRODUCT(SUMIF(INDIRECT("'"&amp;O[O]&amp;"'!$a:$a"),$A12,INDIRECT("'"&amp;O[O]&amp;"'!"&amp;ADDRESS(1, COLUMN(AH:AH), 2)&amp;":"&amp;ADDRESS(1, COLUMN(AH:AH), 2))))=0), "", IF(Ag_Needs_Plan!AE12="", 0, Ag_Needs_Plan!AE12)-IFERROR(SUMPRODUCT(SUMIF(INDIRECT("'"&amp;O[O]&amp;"'!$a:$a"),$A12,INDIRECT("'"&amp;O[O]&amp;"'!"&amp;ADDRESS(1, COLUMN(AH:AH), 2)&amp;":"&amp;ADDRESS(1, COLUMN(AH:AH), 2)))),))</f>
        <v/>
      </c>
    </row>
    <row r="13" spans="1:36">
      <c r="A13" t="str">
        <f>IF(Ag_Needs_Plan!A13="", "", Ag_Needs_Plan!A13)</f>
        <v>Tarpaulin</v>
      </c>
      <c r="B13" t="str">
        <f>IF(Ag_Needs_Plan!B13="", "", Ag_Needs_Plan!B13)</f>
        <v>Kit</v>
      </c>
      <c r="C13" t="str">
        <f>IF(Ag_Needs_Plan!C13="", "", Ag_Needs_Plan!C13)</f>
        <v/>
      </c>
      <c r="D13" t="str">
        <f>IF(Ag_Needs_Plan!D13="", "", Ag_Needs_Plan!D13)</f>
        <v>Shelter</v>
      </c>
      <c r="E13" s="743">
        <f ca="1">IFERROR(SUMPRODUCT(SUMIF(INDIRECT("'"&amp;O[O]&amp;"'!$a:$a"),$A13,INDIRECT("'"&amp;O[O]&amp;"'!"&amp;ADDRESS(1, COLUMN(F:F), 2)&amp;":"&amp;ADDRESS(1, COLUMN(F:F), 2)))),)</f>
        <v>0</v>
      </c>
      <c r="F13" s="743">
        <f ca="1">IFERROR(SUMPRODUCT(SUMIF(INDIRECT("'"&amp;O[O]&amp;"'!$a:$a"),$A13,INDIRECT("'"&amp;O[O]&amp;"'!"&amp;ADDRESS(1, COLUMN(G:G), 2)&amp;":"&amp;ADDRESS(1, COLUMN(G:G), 2)))),)</f>
        <v>3216</v>
      </c>
      <c r="G13" s="743">
        <f ca="1">IFERROR(SUMPRODUCT(SUMIF(INDIRECT("'"&amp;O[O]&amp;"'!$a:$a"),$A13,INDIRECT("'"&amp;O[O]&amp;"'!"&amp;ADDRESS(1, COLUMN(H:H), 2)&amp;":"&amp;ADDRESS(1, COLUMN(H:H), 2)))),)</f>
        <v>2499</v>
      </c>
      <c r="H13" s="743">
        <f ca="1">IFERROR(SUMPRODUCT(SUMIF(INDIRECT("'"&amp;O[O]&amp;"'!$a:$a"),$A13,INDIRECT("'"&amp;O[O]&amp;"'!"&amp;ADDRESS(1, COLUMN(I:I), 2)&amp;":"&amp;ADDRESS(1, COLUMN(I:I), 2)))),)</f>
        <v>1093</v>
      </c>
      <c r="I13" s="743">
        <f>IF(Ag_Needs_Plan!E13="", "", Ag_Needs_Plan!E13)</f>
        <v>14287</v>
      </c>
      <c r="J13" s="744">
        <f t="shared" ca="1" si="0"/>
        <v>13194</v>
      </c>
      <c r="K13" s="741">
        <f ca="1">IF(AND(Ag_Needs_Plan!F13=0, SUMPRODUCT(SUMIF(INDIRECT("'"&amp;O[O]&amp;"'!$a:$a"),$A13,INDIRECT("'"&amp;O[O]&amp;"'!"&amp;ADDRESS(1, COLUMN(J:J), 2)&amp;":"&amp;ADDRESS(1, COLUMN(J:J), 2))))=0), "", IF(Ag_Needs_Plan!F13="", 0, Ag_Needs_Plan!F13)-IFERROR(SUMPRODUCT(SUMIF(INDIRECT("'"&amp;O[O]&amp;"'!$a:$a"),$A13,INDIRECT("'"&amp;O[O]&amp;"'!"&amp;ADDRESS(1, COLUMN(J:J), 2)&amp;":"&amp;ADDRESS(1, COLUMN(J:J), 2)))),))</f>
        <v>-1815</v>
      </c>
      <c r="L13" s="741">
        <f ca="1">IF(AND(Ag_Needs_Plan!G13=0, SUMPRODUCT(SUMIF(INDIRECT("'"&amp;O[O]&amp;"'!$a:$a"),$A13,INDIRECT("'"&amp;O[O]&amp;"'!"&amp;ADDRESS(1, COLUMN(K:K), 2)&amp;":"&amp;ADDRESS(1, COLUMN(K:K), 2))))=0), "", IF(Ag_Needs_Plan!G13="", 0, Ag_Needs_Plan!G13)-IFERROR(SUMPRODUCT(SUMIF(INDIRECT("'"&amp;O[O]&amp;"'!$a:$a"),$A13,INDIRECT("'"&amp;O[O]&amp;"'!"&amp;ADDRESS(1, COLUMN(K:K), 2)&amp;":"&amp;ADDRESS(1, COLUMN(K:K), 2)))),))</f>
        <v>-25704</v>
      </c>
      <c r="M13" s="741">
        <f ca="1">IF(AND(Ag_Needs_Plan!H13=0, SUMPRODUCT(SUMIF(INDIRECT("'"&amp;O[O]&amp;"'!$a:$a"),$A13,INDIRECT("'"&amp;O[O]&amp;"'!"&amp;ADDRESS(1, COLUMN(L:L), 2)&amp;":"&amp;ADDRESS(1, COLUMN(L:L), 2))))=0), "", IF(Ag_Needs_Plan!H13="", 0, Ag_Needs_Plan!H13)-IFERROR(SUMPRODUCT(SUMIF(INDIRECT("'"&amp;O[O]&amp;"'!$a:$a"),$A13,INDIRECT("'"&amp;O[O]&amp;"'!"&amp;ADDRESS(1, COLUMN(L:L), 2)&amp;":"&amp;ADDRESS(1, COLUMN(L:L), 2)))),))</f>
        <v>518</v>
      </c>
      <c r="N13" s="741">
        <f ca="1">IF(AND(Ag_Needs_Plan!I13=0, SUMPRODUCT(SUMIF(INDIRECT("'"&amp;O[O]&amp;"'!$a:$a"),$A13,INDIRECT("'"&amp;O[O]&amp;"'!"&amp;ADDRESS(1, COLUMN(M:M), 2)&amp;":"&amp;ADDRESS(1, COLUMN(M:M), 2))))=0), "", IF(Ag_Needs_Plan!I13="", 0, Ag_Needs_Plan!I13)-IFERROR(SUMPRODUCT(SUMIF(INDIRECT("'"&amp;O[O]&amp;"'!$a:$a"),$A13,INDIRECT("'"&amp;O[O]&amp;"'!"&amp;ADDRESS(1, COLUMN(M:M), 2)&amp;":"&amp;ADDRESS(1, COLUMN(M:M), 2)))),))</f>
        <v>353</v>
      </c>
      <c r="O13" s="741">
        <f ca="1">IF(AND(Ag_Needs_Plan!J13=0, SUMPRODUCT(SUMIF(INDIRECT("'"&amp;O[O]&amp;"'!$a:$a"),$A13,INDIRECT("'"&amp;O[O]&amp;"'!"&amp;ADDRESS(1, COLUMN(N:N), 2)&amp;":"&amp;ADDRESS(1, COLUMN(N:N), 2))))=0), "", IF(Ag_Needs_Plan!J13="", 0, Ag_Needs_Plan!J13)-IFERROR(SUMPRODUCT(SUMIF(INDIRECT("'"&amp;O[O]&amp;"'!$a:$a"),$A13,INDIRECT("'"&amp;O[O]&amp;"'!"&amp;ADDRESS(1, COLUMN(N:N), 2)&amp;":"&amp;ADDRESS(1, COLUMN(N:N), 2)))),))</f>
        <v>-787</v>
      </c>
      <c r="P13" s="741">
        <f ca="1">IF(AND(Ag_Needs_Plan!K13=0, SUMPRODUCT(SUMIF(INDIRECT("'"&amp;O[O]&amp;"'!$a:$a"),$A13,INDIRECT("'"&amp;O[O]&amp;"'!"&amp;ADDRESS(1, COLUMN(O:O), 2)&amp;":"&amp;ADDRESS(1, COLUMN(O:O), 2))))=0), "", IF(Ag_Needs_Plan!K13="", 0, Ag_Needs_Plan!K13)-IFERROR(SUMPRODUCT(SUMIF(INDIRECT("'"&amp;O[O]&amp;"'!$a:$a"),$A13,INDIRECT("'"&amp;O[O]&amp;"'!"&amp;ADDRESS(1, COLUMN(O:O), 2)&amp;":"&amp;ADDRESS(1, COLUMN(O:O), 2)))),))</f>
        <v>-411</v>
      </c>
      <c r="Q13" s="741">
        <f ca="1">IF(AND(Ag_Needs_Plan!L13=0, SUMPRODUCT(SUMIF(INDIRECT("'"&amp;O[O]&amp;"'!$a:$a"),$A13,INDIRECT("'"&amp;O[O]&amp;"'!"&amp;ADDRESS(1, COLUMN(P:P), 2)&amp;":"&amp;ADDRESS(1, COLUMN(P:P), 2))))=0), "", IF(Ag_Needs_Plan!L13="", 0, Ag_Needs_Plan!L13)-IFERROR(SUMPRODUCT(SUMIF(INDIRECT("'"&amp;O[O]&amp;"'!$a:$a"),$A13,INDIRECT("'"&amp;O[O]&amp;"'!"&amp;ADDRESS(1, COLUMN(P:P), 2)&amp;":"&amp;ADDRESS(1, COLUMN(P:P), 2)))),))</f>
        <v>-2212</v>
      </c>
      <c r="R13" s="741">
        <f ca="1">IF(AND(Ag_Needs_Plan!M13=0, SUMPRODUCT(SUMIF(INDIRECT("'"&amp;O[O]&amp;"'!$a:$a"),$A13,INDIRECT("'"&amp;O[O]&amp;"'!"&amp;ADDRESS(1, COLUMN(Q:Q), 2)&amp;":"&amp;ADDRESS(1, COLUMN(Q:Q), 2))))=0), "", IF(Ag_Needs_Plan!M13="", 0, Ag_Needs_Plan!M13)-IFERROR(SUMPRODUCT(SUMIF(INDIRECT("'"&amp;O[O]&amp;"'!$a:$a"),$A13,INDIRECT("'"&amp;O[O]&amp;"'!"&amp;ADDRESS(1, COLUMN(Q:Q), 2)&amp;":"&amp;ADDRESS(1, COLUMN(Q:Q), 2)))),))</f>
        <v>-1387</v>
      </c>
      <c r="S13" s="741">
        <f ca="1">IF(AND(Ag_Needs_Plan!N13=0, SUMPRODUCT(SUMIF(INDIRECT("'"&amp;O[O]&amp;"'!$a:$a"),$A13,INDIRECT("'"&amp;O[O]&amp;"'!"&amp;ADDRESS(1, COLUMN(R:R), 2)&amp;":"&amp;ADDRESS(1, COLUMN(R:R), 2))))=0), "", IF(Ag_Needs_Plan!N13="", 0, Ag_Needs_Plan!N13)-IFERROR(SUMPRODUCT(SUMIF(INDIRECT("'"&amp;O[O]&amp;"'!$a:$a"),$A13,INDIRECT("'"&amp;O[O]&amp;"'!"&amp;ADDRESS(1, COLUMN(R:R), 2)&amp;":"&amp;ADDRESS(1, COLUMN(R:R), 2)))),))</f>
        <v>-599</v>
      </c>
      <c r="T13" s="741">
        <f ca="1">IF(AND(Ag_Needs_Plan!N13=0, SUM(IFERROR(SUMPRODUCT(SUMIF(INDIRECT("'"&amp;O[O]&amp;"'!$a:$a"),$A13,INDIRECT("'"&amp;O[O]&amp;"'!"&amp;ADDRESS(1, COLUMN(S:S), 2)&amp;":"&amp;ADDRESS(1, COLUMN(S:S), 2)))),), IFERROR(SUMPRODUCT(SUMIF(INDIRECT("'"&amp;O[O]&amp;"'!$a:$a"),$A13,INDIRECT("'"&amp;O[O]&amp;"'!"&amp;ADDRESS(1, COLUMN(T:T), 2)&amp;":"&amp;ADDRESS(1, COLUMN(T:T), 2)))),))=0), "", IF(Ag_Needs_Plan!O13="", 0, Ag_Needs_Plan!O13)-SUM(IFERROR(SUMPRODUCT(SUMIF(INDIRECT("'"&amp;O[O]&amp;"'!$a:$a"),$A13,INDIRECT("'"&amp;O[O]&amp;"'!"&amp;ADDRESS(1, COLUMN(S:S), 2)&amp;":"&amp;ADDRESS(1, COLUMN(S:S), 2)))),), IFERROR(SUMPRODUCT(SUMIF(INDIRECT("'"&amp;O[O]&amp;"'!$a:$a"),$A13,INDIRECT("'"&amp;O[O]&amp;"'!"&amp;ADDRESS(1, COLUMN(T:T), 2)&amp;":"&amp;ADDRESS(1, COLUMN(T:T), 2)))),)))</f>
        <v>-139</v>
      </c>
      <c r="U13" s="741">
        <f ca="1">IF(AND(Ag_Needs_Plan!P13=0, SUMPRODUCT(SUMIF(INDIRECT("'"&amp;O[O]&amp;"'!$a:$a"),$A13,INDIRECT("'"&amp;O[O]&amp;"'!"&amp;ADDRESS(1, COLUMN(S:S), 2)&amp;":"&amp;ADDRESS(1, COLUMN(S:S), 2))))=0), "", IF(Ag_Needs_Plan!P13="", 0, Ag_Needs_Plan!P13)-IFERROR(SUMPRODUCT(SUMIF(INDIRECT("'"&amp;O[O]&amp;"'!$a:$a"),$A13,INDIRECT("'"&amp;O[O]&amp;"'!"&amp;ADDRESS(1, COLUMN(S:S), 2)&amp;":"&amp;ADDRESS(1, COLUMN(S:S), 2)))),))</f>
        <v>-48</v>
      </c>
      <c r="V13" s="741">
        <f ca="1">IF(AND(Ag_Needs_Plan!Q13=0, SUMPRODUCT(SUMIF(INDIRECT("'"&amp;O[O]&amp;"'!$a:$a"),$A13,INDIRECT("'"&amp;O[O]&amp;"'!"&amp;ADDRESS(1, COLUMN(T:T), 2)&amp;":"&amp;ADDRESS(1, COLUMN(T:T), 2))))=0), "", IF(Ag_Needs_Plan!Q13="", 0, Ag_Needs_Plan!Q13)-IFERROR(SUMPRODUCT(SUMIF(INDIRECT("'"&amp;O[O]&amp;"'!$a:$a"),$A13,INDIRECT("'"&amp;O[O]&amp;"'!"&amp;ADDRESS(1, COLUMN(T:T), 2)&amp;":"&amp;ADDRESS(1, COLUMN(T:T), 2)))),))</f>
        <v>-91</v>
      </c>
      <c r="W13" s="741">
        <f ca="1">IF(AND(Ag_Needs_Plan!R13=0, SUMPRODUCT(SUMIF(INDIRECT("'"&amp;O[O]&amp;"'!$a:$a"),$A13,INDIRECT("'"&amp;O[O]&amp;"'!"&amp;ADDRESS(1, COLUMN(U:U), 2)&amp;":"&amp;ADDRESS(1, COLUMN(U:U), 2))))=0), "", IF(Ag_Needs_Plan!R13="", 0, Ag_Needs_Plan!R13)-IFERROR(SUMPRODUCT(SUMIF(INDIRECT("'"&amp;O[O]&amp;"'!$a:$a"),$A13,INDIRECT("'"&amp;O[O]&amp;"'!"&amp;ADDRESS(1, COLUMN(U:U), 2)&amp;":"&amp;ADDRESS(1, COLUMN(U:U), 2)))),))</f>
        <v>-19</v>
      </c>
      <c r="X13" s="741">
        <f ca="1">IF(AND(Ag_Needs_Plan!S13=0, SUMPRODUCT(SUMIF(INDIRECT("'"&amp;O[O]&amp;"'!$a:$a"),$A13,INDIRECT("'"&amp;O[O]&amp;"'!"&amp;ADDRESS(1, COLUMN(V:V), 2)&amp;":"&amp;ADDRESS(1, COLUMN(V:V), 2))))=0), "", IF(Ag_Needs_Plan!S13="", 0, Ag_Needs_Plan!S13)-IFERROR(SUMPRODUCT(SUMIF(INDIRECT("'"&amp;O[O]&amp;"'!$a:$a"),$A13,INDIRECT("'"&amp;O[O]&amp;"'!"&amp;ADDRESS(1, COLUMN(V:V), 2)&amp;":"&amp;ADDRESS(1, COLUMN(V:V), 2)))),))</f>
        <v>85</v>
      </c>
      <c r="Y13" s="741">
        <f ca="1">IF(AND(Ag_Needs_Plan!T13=0, SUMPRODUCT(SUMIF(INDIRECT("'"&amp;O[O]&amp;"'!$a:$a"),$A13,INDIRECT("'"&amp;O[O]&amp;"'!"&amp;ADDRESS(1, COLUMN(W:W), 2)&amp;":"&amp;ADDRESS(1, COLUMN(W:W), 2))))=0), "", IF(Ag_Needs_Plan!T13="", 0, Ag_Needs_Plan!T13)-IFERROR(SUMPRODUCT(SUMIF(INDIRECT("'"&amp;O[O]&amp;"'!$a:$a"),$A13,INDIRECT("'"&amp;O[O]&amp;"'!"&amp;ADDRESS(1, COLUMN(W:W), 2)&amp;":"&amp;ADDRESS(1, COLUMN(W:W), 2)))),))</f>
        <v>-29</v>
      </c>
      <c r="Z13" s="741">
        <f ca="1">IF(AND(Ag_Needs_Plan!U13=0, SUMPRODUCT(SUMIF(INDIRECT("'"&amp;O[O]&amp;"'!$a:$a"),$A13,INDIRECT("'"&amp;O[O]&amp;"'!"&amp;ADDRESS(1, COLUMN(X:X), 2)&amp;":"&amp;ADDRESS(1, COLUMN(X:X), 2))))=0), "", IF(Ag_Needs_Plan!U13="", 0, Ag_Needs_Plan!U13)-IFERROR(SUMPRODUCT(SUMIF(INDIRECT("'"&amp;O[O]&amp;"'!$a:$a"),$A13,INDIRECT("'"&amp;O[O]&amp;"'!"&amp;ADDRESS(1, COLUMN(X:X), 2)&amp;":"&amp;ADDRESS(1, COLUMN(X:X), 2)))),))</f>
        <v>-118</v>
      </c>
      <c r="AA13" s="741">
        <f ca="1">IF(AND(Ag_Needs_Plan!V13=0, SUMPRODUCT(SUMIF(INDIRECT("'"&amp;O[O]&amp;"'!$a:$a"),$A13,INDIRECT("'"&amp;O[O]&amp;"'!"&amp;ADDRESS(1, COLUMN(Y:Y), 2)&amp;":"&amp;ADDRESS(1, COLUMN(Y:Y), 2))))=0), "", IF(Ag_Needs_Plan!V13="", 0, Ag_Needs_Plan!V13)-IFERROR(SUMPRODUCT(SUMIF(INDIRECT("'"&amp;O[O]&amp;"'!$a:$a"),$A13,INDIRECT("'"&amp;O[O]&amp;"'!"&amp;ADDRESS(1, COLUMN(Y:Y), 2)&amp;":"&amp;ADDRESS(1, COLUMN(Y:Y), 2)))),))</f>
        <v>253</v>
      </c>
      <c r="AB13" s="741">
        <f ca="1">IF(AND(Ag_Needs_Plan!W13=0, SUMPRODUCT(SUMIF(INDIRECT("'"&amp;O[O]&amp;"'!$a:$a"),$A13,INDIRECT("'"&amp;O[O]&amp;"'!"&amp;ADDRESS(1, COLUMN(Z:Z), 2)&amp;":"&amp;ADDRESS(1, COLUMN(Z:Z), 2))))=0), "", IF(Ag_Needs_Plan!W13="", 0, Ag_Needs_Plan!W13)-IFERROR(SUMPRODUCT(SUMIF(INDIRECT("'"&amp;O[O]&amp;"'!$a:$a"),$A13,INDIRECT("'"&amp;O[O]&amp;"'!"&amp;ADDRESS(1, COLUMN(Z:Z), 2)&amp;":"&amp;ADDRESS(1, COLUMN(Z:Z), 2)))),))</f>
        <v>-23</v>
      </c>
      <c r="AC13" s="741">
        <f ca="1">IF(AND(Ag_Needs_Plan!X13=0, SUMPRODUCT(SUMIF(INDIRECT("'"&amp;O[O]&amp;"'!$a:$a"),$A13,INDIRECT("'"&amp;O[O]&amp;"'!"&amp;ADDRESS(1, COLUMN(AA:AA), 2)&amp;":"&amp;ADDRESS(1, COLUMN(AA:AA), 2))))=0), "", IF(Ag_Needs_Plan!X13="", 0, Ag_Needs_Plan!X13)-IFERROR(SUMPRODUCT(SUMIF(INDIRECT("'"&amp;O[O]&amp;"'!$a:$a"),$A13,INDIRECT("'"&amp;O[O]&amp;"'!"&amp;ADDRESS(1, COLUMN(AA:AA), 2)&amp;":"&amp;ADDRESS(1, COLUMN(AA:AA), 2)))),))</f>
        <v>1585</v>
      </c>
      <c r="AD13" s="741">
        <f ca="1">IF(AND(Ag_Needs_Plan!Y13=0, SUMPRODUCT(SUMIF(INDIRECT("'"&amp;O[O]&amp;"'!$a:$a"),$A13,INDIRECT("'"&amp;O[O]&amp;"'!"&amp;ADDRESS(1, COLUMN(AB:AB), 2)&amp;":"&amp;ADDRESS(1, COLUMN(AB:AB), 2))))=0), "", IF(Ag_Needs_Plan!Y13="", 0, Ag_Needs_Plan!Y13)-IFERROR(SUMPRODUCT(SUMIF(INDIRECT("'"&amp;O[O]&amp;"'!$a:$a"),$A13,INDIRECT("'"&amp;O[O]&amp;"'!"&amp;ADDRESS(1, COLUMN(AB:AB), 2)&amp;":"&amp;ADDRESS(1, COLUMN(AB:AB), 2)))),))</f>
        <v>3332</v>
      </c>
      <c r="AE13" s="741">
        <f ca="1">IF(AND(Ag_Needs_Plan!Z13=0, SUMPRODUCT(SUMIF(INDIRECT("'"&amp;O[O]&amp;"'!$a:$a"),$A13,INDIRECT("'"&amp;O[O]&amp;"'!"&amp;ADDRESS(1, COLUMN(AC:AC), 2)&amp;":"&amp;ADDRESS(1, COLUMN(AC:AC), 2))))=0), "", IF(Ag_Needs_Plan!Z13="", 0, Ag_Needs_Plan!Z13)-IFERROR(SUMPRODUCT(SUMIF(INDIRECT("'"&amp;O[O]&amp;"'!$a:$a"),$A13,INDIRECT("'"&amp;O[O]&amp;"'!"&amp;ADDRESS(1, COLUMN(AC:AC), 2)&amp;":"&amp;ADDRESS(1, COLUMN(AC:AC), 2)))),))</f>
        <v>-1840</v>
      </c>
      <c r="AF13" s="741">
        <f ca="1">IF(AND(Ag_Needs_Plan!AA13=0, SUMPRODUCT(SUMIF(INDIRECT("'"&amp;O[O]&amp;"'!$a:$a"),$A13,INDIRECT("'"&amp;O[O]&amp;"'!"&amp;ADDRESS(1, COLUMN(AD:AD), 2)&amp;":"&amp;ADDRESS(1, COLUMN(AD:AD), 2))))=0), "", IF(Ag_Needs_Plan!AA13="", 0, Ag_Needs_Plan!AA13)-IFERROR(SUMPRODUCT(SUMIF(INDIRECT("'"&amp;O[O]&amp;"'!$a:$a"),$A13,INDIRECT("'"&amp;O[O]&amp;"'!"&amp;ADDRESS(1, COLUMN(AD:AD), 2)&amp;":"&amp;ADDRESS(1, COLUMN(AD:AD), 2)))),))</f>
        <v>-2548</v>
      </c>
      <c r="AG13" s="741">
        <f ca="1">IF(AND(Ag_Needs_Plan!AB13=0, SUMPRODUCT(SUMIF(INDIRECT("'"&amp;O[O]&amp;"'!$a:$a"),$A13,INDIRECT("'"&amp;O[O]&amp;"'!"&amp;ADDRESS(1, COLUMN(AE:AE), 2)&amp;":"&amp;ADDRESS(1, COLUMN(AE:AE), 2))))=0), "", IF(Ag_Needs_Plan!AB13="", 0, Ag_Needs_Plan!AB13)-IFERROR(SUMPRODUCT(SUMIF(INDIRECT("'"&amp;O[O]&amp;"'!$a:$a"),$A13,INDIRECT("'"&amp;O[O]&amp;"'!"&amp;ADDRESS(1, COLUMN(AE:AE), 2)&amp;":"&amp;ADDRESS(1, COLUMN(AE:AE), 2)))),))</f>
        <v>-7306</v>
      </c>
      <c r="AH13" s="741">
        <f ca="1">IF(AND(Ag_Needs_Plan!AC13=0, SUMPRODUCT(SUMIF(INDIRECT("'"&amp;O[O]&amp;"'!$a:$a"),$A13,INDIRECT("'"&amp;O[O]&amp;"'!"&amp;ADDRESS(1, COLUMN(AF:AF), 2)&amp;":"&amp;ADDRESS(1, COLUMN(AF:AF), 2))))=0), "", IF(Ag_Needs_Plan!AC13="", 0, Ag_Needs_Plan!AC13)-IFERROR(SUMPRODUCT(SUMIF(INDIRECT("'"&amp;O[O]&amp;"'!$a:$a"),$A13,INDIRECT("'"&amp;O[O]&amp;"'!"&amp;ADDRESS(1, COLUMN(AF:AF), 2)&amp;":"&amp;ADDRESS(1, COLUMN(AF:AF), 2)))),))</f>
        <v>-5</v>
      </c>
      <c r="AI13" s="741">
        <f ca="1">IF(AND(Ag_Needs_Plan!AD13=0, SUMPRODUCT(SUMIF(INDIRECT("'"&amp;O[O]&amp;"'!$a:$a"),$A13,INDIRECT("'"&amp;O[O]&amp;"'!"&amp;ADDRESS(1, COLUMN(AG:AG), 2)&amp;":"&amp;ADDRESS(1, COLUMN(AG:AG), 2))))=0), "", IF(Ag_Needs_Plan!AD13="", 0, Ag_Needs_Plan!AD13)-IFERROR(SUMPRODUCT(SUMIF(INDIRECT("'"&amp;O[O]&amp;"'!$a:$a"),$A13,INDIRECT("'"&amp;O[O]&amp;"'!"&amp;ADDRESS(1, COLUMN(AG:AG), 2)&amp;":"&amp;ADDRESS(1, COLUMN(AG:AG), 2)))),))</f>
        <v>-150</v>
      </c>
      <c r="AJ13" s="741" t="str">
        <f ca="1">IF(AND(Ag_Needs_Plan!AE13=0, SUMPRODUCT(SUMIF(INDIRECT("'"&amp;O[O]&amp;"'!$a:$a"),$A13,INDIRECT("'"&amp;O[O]&amp;"'!"&amp;ADDRESS(1, COLUMN(AH:AH), 2)&amp;":"&amp;ADDRESS(1, COLUMN(AH:AH), 2))))=0), "", IF(Ag_Needs_Plan!AE13="", 0, Ag_Needs_Plan!AE13)-IFERROR(SUMPRODUCT(SUMIF(INDIRECT("'"&amp;O[O]&amp;"'!$a:$a"),$A13,INDIRECT("'"&amp;O[O]&amp;"'!"&amp;ADDRESS(1, COLUMN(AH:AH), 2)&amp;":"&amp;ADDRESS(1, COLUMN(AH:AH), 2)))),))</f>
        <v/>
      </c>
    </row>
    <row r="14" spans="1:36" s="740" customFormat="1" hidden="1">
      <c r="A14" s="740" t="str">
        <f>IF(Ag_Needs_Plan!A21="", "", Ag_Needs_Plan!A21)</f>
        <v>Tarpaulin (Planned)</v>
      </c>
      <c r="B14" s="740" t="str">
        <f>IF(Ag_Needs_Plan!B21="", "", Ag_Needs_Plan!B21)</f>
        <v>Kit</v>
      </c>
      <c r="C14" s="740" t="str">
        <f>IF(Ag_Needs_Plan!C21="", "", Ag_Needs_Plan!C21)</f>
        <v/>
      </c>
      <c r="D14" s="740" t="str">
        <f>IF(Ag_Needs_Plan!D21="", "", Ag_Needs_Plan!D21)</f>
        <v>Shelter</v>
      </c>
      <c r="E14" s="745">
        <f ca="1">IFERROR(SUMPRODUCT(SUMIF(INDIRECT("'"&amp;O[O]&amp;"'!$a:$a"),$A13,INDIRECT("'"&amp;O[O]&amp;"'!"&amp;ADDRESS(1, COLUMN(F:F), 2)&amp;":"&amp;ADDRESS(1, COLUMN(F:F), 2)))),)</f>
        <v>0</v>
      </c>
      <c r="F14" s="745">
        <f ca="1">IFERROR(SUMPRODUCT(SUMIF(INDIRECT("'"&amp;O[O]&amp;"'!$a:$a"),$A13,INDIRECT("'"&amp;O[O]&amp;"'!"&amp;ADDRESS(1, COLUMN(G:G), 2)&amp;":"&amp;ADDRESS(1, COLUMN(G:G), 2)))),)</f>
        <v>3216</v>
      </c>
      <c r="G14" s="745">
        <f ca="1">IFERROR(SUMPRODUCT(SUMIF(INDIRECT("'"&amp;O[O]&amp;"'!$a:$a"),$A13,INDIRECT("'"&amp;O[O]&amp;"'!"&amp;ADDRESS(1, COLUMN(H:H), 2)&amp;":"&amp;ADDRESS(1, COLUMN(H:H), 2)))),)</f>
        <v>2499</v>
      </c>
      <c r="H14" s="745">
        <f ca="1">IFERROR(SUMPRODUCT(SUMIF(INDIRECT("'"&amp;O[O]&amp;"'!$a:$a"),$A13,INDIRECT("'"&amp;O[O]&amp;"'!"&amp;ADDRESS(1, COLUMN(I:I), 2)&amp;":"&amp;ADDRESS(1, COLUMN(I:I), 2)))),)</f>
        <v>1093</v>
      </c>
      <c r="I14" s="745">
        <f>IF(Ag_Needs_Plan!E21="", "", Ag_Needs_Plan!E21)</f>
        <v>21932</v>
      </c>
      <c r="J14" s="744">
        <f t="shared" ca="1" si="0"/>
        <v>20839</v>
      </c>
      <c r="K14" s="746">
        <f ca="1">IF(AND(Ag_Needs_Plan!F21=0, SUMPRODUCT(SUMIF(INDIRECT("'"&amp;O[O]&amp;"'!$a:$a"),$A13,INDIRECT("'"&amp;O[O]&amp;"'!"&amp;ADDRESS(1, COLUMN(J:J), 2)&amp;":"&amp;ADDRESS(1, COLUMN(J:J), 2))))=0), "", IF(Ag_Needs_Plan!F21="", 0, Ag_Needs_Plan!F21)-IFERROR(SUMPRODUCT(SUMIF(INDIRECT("'"&amp;O[O]&amp;"'!$a:$a"),$A13,INDIRECT("'"&amp;O[O]&amp;"'!"&amp;ADDRESS(1, COLUMN(J:J), 2)&amp;":"&amp;ADDRESS(1, COLUMN(J:J), 2)))),))</f>
        <v>-1819</v>
      </c>
      <c r="L14" s="746">
        <f ca="1">IF(AND(Ag_Needs_Plan!G21=0, SUMPRODUCT(SUMIF(INDIRECT("'"&amp;O[O]&amp;"'!$a:$a"),$A13,INDIRECT("'"&amp;O[O]&amp;"'!"&amp;ADDRESS(1, COLUMN(K:K), 2)&amp;":"&amp;ADDRESS(1, COLUMN(K:K), 2))))=0), "", IF(Ag_Needs_Plan!G21="", 0, Ag_Needs_Plan!G21)-IFERROR(SUMPRODUCT(SUMIF(INDIRECT("'"&amp;O[O]&amp;"'!$a:$a"),$A13,INDIRECT("'"&amp;O[O]&amp;"'!"&amp;ADDRESS(1, COLUMN(K:K), 2)&amp;":"&amp;ADDRESS(1, COLUMN(K:K), 2)))),))</f>
        <v>-25676</v>
      </c>
      <c r="M14" s="746">
        <f ca="1">IF(AND(Ag_Needs_Plan!H21=0, SUMPRODUCT(SUMIF(INDIRECT("'"&amp;O[O]&amp;"'!$a:$a"),$A13,INDIRECT("'"&amp;O[O]&amp;"'!"&amp;ADDRESS(1, COLUMN(L:L), 2)&amp;":"&amp;ADDRESS(1, COLUMN(L:L), 2))))=0), "", IF(Ag_Needs_Plan!H21="", 0, Ag_Needs_Plan!H21)-IFERROR(SUMPRODUCT(SUMIF(INDIRECT("'"&amp;O[O]&amp;"'!$a:$a"),$A13,INDIRECT("'"&amp;O[O]&amp;"'!"&amp;ADDRESS(1, COLUMN(L:L), 2)&amp;":"&amp;ADDRESS(1, COLUMN(L:L), 2)))),))</f>
        <v>1599</v>
      </c>
      <c r="N14" s="746">
        <f ca="1">IF(AND(Ag_Needs_Plan!I21=0, SUMPRODUCT(SUMIF(INDIRECT("'"&amp;O[O]&amp;"'!$a:$a"),$A13,INDIRECT("'"&amp;O[O]&amp;"'!"&amp;ADDRESS(1, COLUMN(M:M), 2)&amp;":"&amp;ADDRESS(1, COLUMN(M:M), 2))))=0), "", IF(Ag_Needs_Plan!I21="", 0, Ag_Needs_Plan!I21)-IFERROR(SUMPRODUCT(SUMIF(INDIRECT("'"&amp;O[O]&amp;"'!$a:$a"),$A13,INDIRECT("'"&amp;O[O]&amp;"'!"&amp;ADDRESS(1, COLUMN(M:M), 2)&amp;":"&amp;ADDRESS(1, COLUMN(M:M), 2)))),))</f>
        <v>371</v>
      </c>
      <c r="O14" s="746">
        <f ca="1">IF(AND(Ag_Needs_Plan!J21=0, SUMPRODUCT(SUMIF(INDIRECT("'"&amp;O[O]&amp;"'!$a:$a"),$A13,INDIRECT("'"&amp;O[O]&amp;"'!"&amp;ADDRESS(1, COLUMN(N:N), 2)&amp;":"&amp;ADDRESS(1, COLUMN(N:N), 2))))=0), "", IF(Ag_Needs_Plan!J21="", 0, Ag_Needs_Plan!J21)-IFERROR(SUMPRODUCT(SUMIF(INDIRECT("'"&amp;O[O]&amp;"'!$a:$a"),$A13,INDIRECT("'"&amp;O[O]&amp;"'!"&amp;ADDRESS(1, COLUMN(N:N), 2)&amp;":"&amp;ADDRESS(1, COLUMN(N:N), 2)))),))</f>
        <v>-408</v>
      </c>
      <c r="P14" s="746">
        <f ca="1">IF(AND(Ag_Needs_Plan!K21=0, SUMPRODUCT(SUMIF(INDIRECT("'"&amp;O[O]&amp;"'!$a:$a"),$A13,INDIRECT("'"&amp;O[O]&amp;"'!"&amp;ADDRESS(1, COLUMN(O:O), 2)&amp;":"&amp;ADDRESS(1, COLUMN(O:O), 2))))=0), "", IF(Ag_Needs_Plan!K21="", 0, Ag_Needs_Plan!K21)-IFERROR(SUMPRODUCT(SUMIF(INDIRECT("'"&amp;O[O]&amp;"'!$a:$a"),$A13,INDIRECT("'"&amp;O[O]&amp;"'!"&amp;ADDRESS(1, COLUMN(O:O), 2)&amp;":"&amp;ADDRESS(1, COLUMN(O:O), 2)))),))</f>
        <v>-410</v>
      </c>
      <c r="Q14" s="746">
        <f ca="1">IF(AND(Ag_Needs_Plan!L21=0, SUMPRODUCT(SUMIF(INDIRECT("'"&amp;O[O]&amp;"'!$a:$a"),$A13,INDIRECT("'"&amp;O[O]&amp;"'!"&amp;ADDRESS(1, COLUMN(P:P), 2)&amp;":"&amp;ADDRESS(1, COLUMN(P:P), 2))))=0), "", IF(Ag_Needs_Plan!L21="", 0, Ag_Needs_Plan!L21)-IFERROR(SUMPRODUCT(SUMIF(INDIRECT("'"&amp;O[O]&amp;"'!$a:$a"),$A13,INDIRECT("'"&amp;O[O]&amp;"'!"&amp;ADDRESS(1, COLUMN(P:P), 2)&amp;":"&amp;ADDRESS(1, COLUMN(P:P), 2)))),))</f>
        <v>-2251</v>
      </c>
      <c r="R14" s="746">
        <f ca="1">IF(AND(Ag_Needs_Plan!M21=0, SUMPRODUCT(SUMIF(INDIRECT("'"&amp;O[O]&amp;"'!$a:$a"),$A13,INDIRECT("'"&amp;O[O]&amp;"'!"&amp;ADDRESS(1, COLUMN(Q:Q), 2)&amp;":"&amp;ADDRESS(1, COLUMN(Q:Q), 2))))=0), "", IF(Ag_Needs_Plan!M21="", 0, Ag_Needs_Plan!M21)-IFERROR(SUMPRODUCT(SUMIF(INDIRECT("'"&amp;O[O]&amp;"'!$a:$a"),$A13,INDIRECT("'"&amp;O[O]&amp;"'!"&amp;ADDRESS(1, COLUMN(Q:Q), 2)&amp;":"&amp;ADDRESS(1, COLUMN(Q:Q), 2)))),))</f>
        <v>-1379</v>
      </c>
      <c r="S14" s="746">
        <f ca="1">IF(AND(Ag_Needs_Plan!N21=0, SUMPRODUCT(SUMIF(INDIRECT("'"&amp;O[O]&amp;"'!$a:$a"),$A13,INDIRECT("'"&amp;O[O]&amp;"'!"&amp;ADDRESS(1, COLUMN(R:R), 2)&amp;":"&amp;ADDRESS(1, COLUMN(R:R), 2))))=0), "", IF(Ag_Needs_Plan!N21="", 0, Ag_Needs_Plan!N21)-IFERROR(SUMPRODUCT(SUMIF(INDIRECT("'"&amp;O[O]&amp;"'!$a:$a"),$A13,INDIRECT("'"&amp;O[O]&amp;"'!"&amp;ADDRESS(1, COLUMN(R:R), 2)&amp;":"&amp;ADDRESS(1, COLUMN(R:R), 2)))),))</f>
        <v>-599</v>
      </c>
      <c r="T14" s="746">
        <f ca="1">IF(AND(Ag_Needs_Plan!N21=0, SUM(IFERROR(SUMPRODUCT(SUMIF(INDIRECT("'"&amp;O[O]&amp;"'!$a:$a"),$A13,INDIRECT("'"&amp;O[O]&amp;"'!"&amp;ADDRESS(1, COLUMN(S:S), 2)&amp;":"&amp;ADDRESS(1, COLUMN(S:S), 2)))),), IFERROR(SUMPRODUCT(SUMIF(INDIRECT("'"&amp;O[O]&amp;"'!$a:$a"),$A13,INDIRECT("'"&amp;O[O]&amp;"'!"&amp;ADDRESS(1, COLUMN(T:T), 2)&amp;":"&amp;ADDRESS(1, COLUMN(T:T), 2)))),))=0), "", IF(Ag_Needs_Plan!O21="", 0, Ag_Needs_Plan!O21)-SUM(IFERROR(SUMPRODUCT(SUMIF(INDIRECT("'"&amp;O[O]&amp;"'!$a:$a"),$A13,INDIRECT("'"&amp;O[O]&amp;"'!"&amp;ADDRESS(1, COLUMN(S:S), 2)&amp;":"&amp;ADDRESS(1, COLUMN(S:S), 2)))),), IFERROR(SUMPRODUCT(SUMIF(INDIRECT("'"&amp;O[O]&amp;"'!$a:$a"),$A13,INDIRECT("'"&amp;O[O]&amp;"'!"&amp;ADDRESS(1, COLUMN(T:T), 2)&amp;":"&amp;ADDRESS(1, COLUMN(T:T), 2)))),)))</f>
        <v>-170</v>
      </c>
      <c r="U14" s="746">
        <f ca="1">IF(AND(Ag_Needs_Plan!P21=0, SUMPRODUCT(SUMIF(INDIRECT("'"&amp;O[O]&amp;"'!$a:$a"),$A13,INDIRECT("'"&amp;O[O]&amp;"'!"&amp;ADDRESS(1, COLUMN(S:S), 2)&amp;":"&amp;ADDRESS(1, COLUMN(S:S), 2))))=0), "", IF(Ag_Needs_Plan!P21="", 0, Ag_Needs_Plan!P21)-IFERROR(SUMPRODUCT(SUMIF(INDIRECT("'"&amp;O[O]&amp;"'!$a:$a"),$A13,INDIRECT("'"&amp;O[O]&amp;"'!"&amp;ADDRESS(1, COLUMN(S:S), 2)&amp;":"&amp;ADDRESS(1, COLUMN(S:S), 2)))),))</f>
        <v>-40</v>
      </c>
      <c r="V14" s="746">
        <f ca="1">IF(AND(Ag_Needs_Plan!Q21=0, SUMPRODUCT(SUMIF(INDIRECT("'"&amp;O[O]&amp;"'!$a:$a"),$A13,INDIRECT("'"&amp;O[O]&amp;"'!"&amp;ADDRESS(1, COLUMN(T:T), 2)&amp;":"&amp;ADDRESS(1, COLUMN(T:T), 2))))=0), "", IF(Ag_Needs_Plan!Q21="", 0, Ag_Needs_Plan!Q21)-IFERROR(SUMPRODUCT(SUMIF(INDIRECT("'"&amp;O[O]&amp;"'!$a:$a"),$A13,INDIRECT("'"&amp;O[O]&amp;"'!"&amp;ADDRESS(1, COLUMN(T:T), 2)&amp;":"&amp;ADDRESS(1, COLUMN(T:T), 2)))),))</f>
        <v>-74</v>
      </c>
      <c r="W14" s="746">
        <f ca="1">IF(AND(Ag_Needs_Plan!R21=0, SUMPRODUCT(SUMIF(INDIRECT("'"&amp;O[O]&amp;"'!$a:$a"),$A13,INDIRECT("'"&amp;O[O]&amp;"'!"&amp;ADDRESS(1, COLUMN(U:U), 2)&amp;":"&amp;ADDRESS(1, COLUMN(U:U), 2))))=0), "", IF(Ag_Needs_Plan!R21="", 0, Ag_Needs_Plan!R21)-IFERROR(SUMPRODUCT(SUMIF(INDIRECT("'"&amp;O[O]&amp;"'!$a:$a"),$A13,INDIRECT("'"&amp;O[O]&amp;"'!"&amp;ADDRESS(1, COLUMN(U:U), 2)&amp;":"&amp;ADDRESS(1, COLUMN(U:U), 2)))),))</f>
        <v>-110</v>
      </c>
      <c r="X14" s="746">
        <f ca="1">IF(AND(Ag_Needs_Plan!S21=0, SUMPRODUCT(SUMIF(INDIRECT("'"&amp;O[O]&amp;"'!$a:$a"),$A13,INDIRECT("'"&amp;O[O]&amp;"'!"&amp;ADDRESS(1, COLUMN(V:V), 2)&amp;":"&amp;ADDRESS(1, COLUMN(V:V), 2))))=0), "", IF(Ag_Needs_Plan!S21="", 0, Ag_Needs_Plan!S21)-IFERROR(SUMPRODUCT(SUMIF(INDIRECT("'"&amp;O[O]&amp;"'!$a:$a"),$A13,INDIRECT("'"&amp;O[O]&amp;"'!"&amp;ADDRESS(1, COLUMN(V:V), 2)&amp;":"&amp;ADDRESS(1, COLUMN(V:V), 2)))),))</f>
        <v>186</v>
      </c>
      <c r="Y14" s="746">
        <f ca="1">IF(AND(Ag_Needs_Plan!T21=0, SUMPRODUCT(SUMIF(INDIRECT("'"&amp;O[O]&amp;"'!$a:$a"),$A13,INDIRECT("'"&amp;O[O]&amp;"'!"&amp;ADDRESS(1, COLUMN(W:W), 2)&amp;":"&amp;ADDRESS(1, COLUMN(W:W), 2))))=0), "", IF(Ag_Needs_Plan!T21="", 0, Ag_Needs_Plan!T21)-IFERROR(SUMPRODUCT(SUMIF(INDIRECT("'"&amp;O[O]&amp;"'!$a:$a"),$A13,INDIRECT("'"&amp;O[O]&amp;"'!"&amp;ADDRESS(1, COLUMN(W:W), 2)&amp;":"&amp;ADDRESS(1, COLUMN(W:W), 2)))),))</f>
        <v>-77</v>
      </c>
      <c r="Z14" s="746">
        <f ca="1">IF(AND(Ag_Needs_Plan!U21=0, SUMPRODUCT(SUMIF(INDIRECT("'"&amp;O[O]&amp;"'!$a:$a"),$A13,INDIRECT("'"&amp;O[O]&amp;"'!"&amp;ADDRESS(1, COLUMN(X:X), 2)&amp;":"&amp;ADDRESS(1, COLUMN(X:X), 2))))=0), "", IF(Ag_Needs_Plan!U21="", 0, Ag_Needs_Plan!U21)-IFERROR(SUMPRODUCT(SUMIF(INDIRECT("'"&amp;O[O]&amp;"'!$a:$a"),$A13,INDIRECT("'"&amp;O[O]&amp;"'!"&amp;ADDRESS(1, COLUMN(X:X), 2)&amp;":"&amp;ADDRESS(1, COLUMN(X:X), 2)))),))</f>
        <v>-201</v>
      </c>
      <c r="AA14" s="746">
        <f ca="1">IF(AND(Ag_Needs_Plan!V21=0, SUMPRODUCT(SUMIF(INDIRECT("'"&amp;O[O]&amp;"'!$a:$a"),$A13,INDIRECT("'"&amp;O[O]&amp;"'!"&amp;ADDRESS(1, COLUMN(Y:Y), 2)&amp;":"&amp;ADDRESS(1, COLUMN(Y:Y), 2))))=0), "", IF(Ag_Needs_Plan!V21="", 0, Ag_Needs_Plan!V21)-IFERROR(SUMPRODUCT(SUMIF(INDIRECT("'"&amp;O[O]&amp;"'!$a:$a"),$A13,INDIRECT("'"&amp;O[O]&amp;"'!"&amp;ADDRESS(1, COLUMN(Y:Y), 2)&amp;":"&amp;ADDRESS(1, COLUMN(Y:Y), 2)))),))</f>
        <v>-32</v>
      </c>
      <c r="AB14" s="746">
        <f ca="1">IF(AND(Ag_Needs_Plan!W21=0, SUMPRODUCT(SUMIF(INDIRECT("'"&amp;O[O]&amp;"'!$a:$a"),$A13,INDIRECT("'"&amp;O[O]&amp;"'!"&amp;ADDRESS(1, COLUMN(Z:Z), 2)&amp;":"&amp;ADDRESS(1, COLUMN(Z:Z), 2))))=0), "", IF(Ag_Needs_Plan!W21="", 0, Ag_Needs_Plan!W21)-IFERROR(SUMPRODUCT(SUMIF(INDIRECT("'"&amp;O[O]&amp;"'!$a:$a"),$A13,INDIRECT("'"&amp;O[O]&amp;"'!"&amp;ADDRESS(1, COLUMN(Z:Z), 2)&amp;":"&amp;ADDRESS(1, COLUMN(Z:Z), 2)))),))</f>
        <v>-23</v>
      </c>
      <c r="AC14" s="746">
        <f ca="1">IF(AND(Ag_Needs_Plan!X21=0, SUMPRODUCT(SUMIF(INDIRECT("'"&amp;O[O]&amp;"'!$a:$a"),$A13,INDIRECT("'"&amp;O[O]&amp;"'!"&amp;ADDRESS(1, COLUMN(AA:AA), 2)&amp;":"&amp;ADDRESS(1, COLUMN(AA:AA), 2))))=0), "", IF(Ag_Needs_Plan!X21="", 0, Ag_Needs_Plan!X21)-IFERROR(SUMPRODUCT(SUMIF(INDIRECT("'"&amp;O[O]&amp;"'!$a:$a"),$A13,INDIRECT("'"&amp;O[O]&amp;"'!"&amp;ADDRESS(1, COLUMN(AA:AA), 2)&amp;":"&amp;ADDRESS(1, COLUMN(AA:AA), 2)))),))</f>
        <v>7043</v>
      </c>
      <c r="AD14" s="746">
        <f ca="1">IF(AND(Ag_Needs_Plan!Y21=0, SUMPRODUCT(SUMIF(INDIRECT("'"&amp;O[O]&amp;"'!$a:$a"),$A13,INDIRECT("'"&amp;O[O]&amp;"'!"&amp;ADDRESS(1, COLUMN(AB:AB), 2)&amp;":"&amp;ADDRESS(1, COLUMN(AB:AB), 2))))=0), "", IF(Ag_Needs_Plan!Y21="", 0, Ag_Needs_Plan!Y21)-IFERROR(SUMPRODUCT(SUMIF(INDIRECT("'"&amp;O[O]&amp;"'!$a:$a"),$A13,INDIRECT("'"&amp;O[O]&amp;"'!"&amp;ADDRESS(1, COLUMN(AB:AB), 2)&amp;":"&amp;ADDRESS(1, COLUMN(AB:AB), 2)))),))</f>
        <v>2622</v>
      </c>
      <c r="AE14" s="746">
        <f ca="1">IF(AND(Ag_Needs_Plan!Z21=0, SUMPRODUCT(SUMIF(INDIRECT("'"&amp;O[O]&amp;"'!$a:$a"),$A13,INDIRECT("'"&amp;O[O]&amp;"'!"&amp;ADDRESS(1, COLUMN(AC:AC), 2)&amp;":"&amp;ADDRESS(1, COLUMN(AC:AC), 2))))=0), "", IF(Ag_Needs_Plan!Z21="", 0, Ag_Needs_Plan!Z21)-IFERROR(SUMPRODUCT(SUMIF(INDIRECT("'"&amp;O[O]&amp;"'!$a:$a"),$A13,INDIRECT("'"&amp;O[O]&amp;"'!"&amp;ADDRESS(1, COLUMN(AC:AC), 2)&amp;":"&amp;ADDRESS(1, COLUMN(AC:AC), 2)))),))</f>
        <v>-357</v>
      </c>
      <c r="AF14" s="746">
        <f ca="1">IF(AND(Ag_Needs_Plan!AA21=0, SUMPRODUCT(SUMIF(INDIRECT("'"&amp;O[O]&amp;"'!$a:$a"),$A13,INDIRECT("'"&amp;O[O]&amp;"'!"&amp;ADDRESS(1, COLUMN(AD:AD), 2)&amp;":"&amp;ADDRESS(1, COLUMN(AD:AD), 2))))=0), "", IF(Ag_Needs_Plan!AA21="", 0, Ag_Needs_Plan!AA21)-IFERROR(SUMPRODUCT(SUMIF(INDIRECT("'"&amp;O[O]&amp;"'!$a:$a"),$A13,INDIRECT("'"&amp;O[O]&amp;"'!"&amp;ADDRESS(1, COLUMN(AD:AD), 2)&amp;":"&amp;ADDRESS(1, COLUMN(AD:AD), 2)))),))</f>
        <v>-2453</v>
      </c>
      <c r="AG14" s="746">
        <f ca="1">IF(AND(Ag_Needs_Plan!AB21=0, SUMPRODUCT(SUMIF(INDIRECT("'"&amp;O[O]&amp;"'!$a:$a"),$A13,INDIRECT("'"&amp;O[O]&amp;"'!"&amp;ADDRESS(1, COLUMN(AE:AE), 2)&amp;":"&amp;ADDRESS(1, COLUMN(AE:AE), 2))))=0), "", IF(Ag_Needs_Plan!AB21="", 0, Ag_Needs_Plan!AB21)-IFERROR(SUMPRODUCT(SUMIF(INDIRECT("'"&amp;O[O]&amp;"'!$a:$a"),$A13,INDIRECT("'"&amp;O[O]&amp;"'!"&amp;ADDRESS(1, COLUMN(AE:AE), 2)&amp;":"&amp;ADDRESS(1, COLUMN(AE:AE), 2)))),))</f>
        <v>-7246</v>
      </c>
      <c r="AH14" s="746">
        <f ca="1">IF(AND(Ag_Needs_Plan!AC21=0, SUMPRODUCT(SUMIF(INDIRECT("'"&amp;O[O]&amp;"'!$a:$a"),$A13,INDIRECT("'"&amp;O[O]&amp;"'!"&amp;ADDRESS(1, COLUMN(AF:AF), 2)&amp;":"&amp;ADDRESS(1, COLUMN(AF:AF), 2))))=0), "", IF(Ag_Needs_Plan!AC21="", 0, Ag_Needs_Plan!AC21)-IFERROR(SUMPRODUCT(SUMIF(INDIRECT("'"&amp;O[O]&amp;"'!$a:$a"),$A13,INDIRECT("'"&amp;O[O]&amp;"'!"&amp;ADDRESS(1, COLUMN(AF:AF), 2)&amp;":"&amp;ADDRESS(1, COLUMN(AF:AF), 2)))),))</f>
        <v>-5</v>
      </c>
      <c r="AI14" s="746">
        <f ca="1">IF(AND(Ag_Needs_Plan!AD21=0, SUMPRODUCT(SUMIF(INDIRECT("'"&amp;O[O]&amp;"'!$a:$a"),$A13,INDIRECT("'"&amp;O[O]&amp;"'!"&amp;ADDRESS(1, COLUMN(AG:AG), 2)&amp;":"&amp;ADDRESS(1, COLUMN(AG:AG), 2))))=0), "", IF(Ag_Needs_Plan!AD21="", 0, Ag_Needs_Plan!AD21)-IFERROR(SUMPRODUCT(SUMIF(INDIRECT("'"&amp;O[O]&amp;"'!$a:$a"),$A13,INDIRECT("'"&amp;O[O]&amp;"'!"&amp;ADDRESS(1, COLUMN(AG:AG), 2)&amp;":"&amp;ADDRESS(1, COLUMN(AG:AG), 2)))),))</f>
        <v>49</v>
      </c>
      <c r="AJ14" s="746" t="str">
        <f ca="1">IF(AND(Ag_Needs_Plan!AE21=0, SUMPRODUCT(SUMIF(INDIRECT("'"&amp;O[O]&amp;"'!$a:$a"),$A13,INDIRECT("'"&amp;O[O]&amp;"'!"&amp;ADDRESS(1, COLUMN(AH:AH), 2)&amp;":"&amp;ADDRESS(1, COLUMN(AH:AH), 2))))=0), "", IF(Ag_Needs_Plan!AE21="", 0, Ag_Needs_Plan!AE21)-IFERROR(SUMPRODUCT(SUMIF(INDIRECT("'"&amp;O[O]&amp;"'!$a:$a"),$A13,INDIRECT("'"&amp;O[O]&amp;"'!"&amp;ADDRESS(1, COLUMN(AH:AH), 2)&amp;":"&amp;ADDRESS(1, COLUMN(AH:AH), 2)))),))</f>
        <v/>
      </c>
    </row>
    <row r="15" spans="1:36">
      <c r="A15" t="str">
        <f>IF(Ag_Needs_Plan!A14="", "", Ag_Needs_Plan!A14)</f>
        <v>Blanket</v>
      </c>
      <c r="B15" t="str">
        <f>IF(Ag_Needs_Plan!B14="", "", Ag_Needs_Plan!B14)</f>
        <v>Kit</v>
      </c>
      <c r="C15" t="str">
        <f>IF(Ag_Needs_Plan!C14="", "", Ag_Needs_Plan!C14)</f>
        <v/>
      </c>
      <c r="D15" t="str">
        <f>IF(Ag_Needs_Plan!D14="", "", Ag_Needs_Plan!D14)</f>
        <v>Shelter</v>
      </c>
      <c r="E15" s="743">
        <f ca="1">IFERROR(SUMPRODUCT(SUMIF(INDIRECT("'"&amp;O[O]&amp;"'!$a:$a"),$A15,INDIRECT("'"&amp;O[O]&amp;"'!"&amp;ADDRESS(1, COLUMN(F:F), 2)&amp;":"&amp;ADDRESS(1, COLUMN(F:F), 2)))),)</f>
        <v>0</v>
      </c>
      <c r="F15" s="743">
        <f ca="1">IFERROR(SUMPRODUCT(SUMIF(INDIRECT("'"&amp;O[O]&amp;"'!$a:$a"),$A15,INDIRECT("'"&amp;O[O]&amp;"'!"&amp;ADDRESS(1, COLUMN(G:G), 2)&amp;":"&amp;ADDRESS(1, COLUMN(G:G), 2)))),)</f>
        <v>0</v>
      </c>
      <c r="G15" s="743">
        <f ca="1">IFERROR(SUMPRODUCT(SUMIF(INDIRECT("'"&amp;O[O]&amp;"'!$a:$a"),$A15,INDIRECT("'"&amp;O[O]&amp;"'!"&amp;ADDRESS(1, COLUMN(H:H), 2)&amp;":"&amp;ADDRESS(1, COLUMN(H:H), 2)))),)</f>
        <v>11915</v>
      </c>
      <c r="H15" s="743">
        <f ca="1">IFERROR(SUMPRODUCT(SUMIF(INDIRECT("'"&amp;O[O]&amp;"'!$a:$a"),$A15,INDIRECT("'"&amp;O[O]&amp;"'!"&amp;ADDRESS(1, COLUMN(I:I), 2)&amp;":"&amp;ADDRESS(1, COLUMN(I:I), 2)))),)</f>
        <v>9549</v>
      </c>
      <c r="I15" s="743">
        <f>IF(Ag_Needs_Plan!E14="", "", Ag_Needs_Plan!E14)</f>
        <v>16466</v>
      </c>
      <c r="J15" s="744">
        <f t="shared" ca="1" si="0"/>
        <v>6917</v>
      </c>
      <c r="K15" s="741">
        <f ca="1">IF(AND(Ag_Needs_Plan!F14=0, SUMPRODUCT(SUMIF(INDIRECT("'"&amp;O[O]&amp;"'!$a:$a"),$A15,INDIRECT("'"&amp;O[O]&amp;"'!"&amp;ADDRESS(1, COLUMN(J:J), 2)&amp;":"&amp;ADDRESS(1, COLUMN(J:J), 2))))=0), "", IF(Ag_Needs_Plan!F14="", 0, Ag_Needs_Plan!F14)-IFERROR(SUMPRODUCT(SUMIF(INDIRECT("'"&amp;O[O]&amp;"'!$a:$a"),$A15,INDIRECT("'"&amp;O[O]&amp;"'!"&amp;ADDRESS(1, COLUMN(J:J), 2)&amp;":"&amp;ADDRESS(1, COLUMN(J:J), 2)))),))</f>
        <v>-1542</v>
      </c>
      <c r="L15" s="741">
        <f ca="1">IF(AND(Ag_Needs_Plan!G14=0, SUMPRODUCT(SUMIF(INDIRECT("'"&amp;O[O]&amp;"'!$a:$a"),$A15,INDIRECT("'"&amp;O[O]&amp;"'!"&amp;ADDRESS(1, COLUMN(K:K), 2)&amp;":"&amp;ADDRESS(1, COLUMN(K:K), 2))))=0), "", IF(Ag_Needs_Plan!G14="", 0, Ag_Needs_Plan!G14)-IFERROR(SUMPRODUCT(SUMIF(INDIRECT("'"&amp;O[O]&amp;"'!$a:$a"),$A15,INDIRECT("'"&amp;O[O]&amp;"'!"&amp;ADDRESS(1, COLUMN(K:K), 2)&amp;":"&amp;ADDRESS(1, COLUMN(K:K), 2)))),))</f>
        <v>-23410</v>
      </c>
      <c r="M15" s="741">
        <f ca="1">IF(AND(Ag_Needs_Plan!H14=0, SUMPRODUCT(SUMIF(INDIRECT("'"&amp;O[O]&amp;"'!$a:$a"),$A15,INDIRECT("'"&amp;O[O]&amp;"'!"&amp;ADDRESS(1, COLUMN(L:L), 2)&amp;":"&amp;ADDRESS(1, COLUMN(L:L), 2))))=0), "", IF(Ag_Needs_Plan!H14="", 0, Ag_Needs_Plan!H14)-IFERROR(SUMPRODUCT(SUMIF(INDIRECT("'"&amp;O[O]&amp;"'!$a:$a"),$A15,INDIRECT("'"&amp;O[O]&amp;"'!"&amp;ADDRESS(1, COLUMN(L:L), 2)&amp;":"&amp;ADDRESS(1, COLUMN(L:L), 2)))),))</f>
        <v>1036</v>
      </c>
      <c r="N15" s="741">
        <f ca="1">IF(AND(Ag_Needs_Plan!I14=0, SUMPRODUCT(SUMIF(INDIRECT("'"&amp;O[O]&amp;"'!$a:$a"),$A15,INDIRECT("'"&amp;O[O]&amp;"'!"&amp;ADDRESS(1, COLUMN(M:M), 2)&amp;":"&amp;ADDRESS(1, COLUMN(M:M), 2))))=0), "", IF(Ag_Needs_Plan!I14="", 0, Ag_Needs_Plan!I14)-IFERROR(SUMPRODUCT(SUMIF(INDIRECT("'"&amp;O[O]&amp;"'!$a:$a"),$A15,INDIRECT("'"&amp;O[O]&amp;"'!"&amp;ADDRESS(1, COLUMN(M:M), 2)&amp;":"&amp;ADDRESS(1, COLUMN(M:M), 2)))),))</f>
        <v>706</v>
      </c>
      <c r="O15" s="741">
        <f ca="1">IF(AND(Ag_Needs_Plan!J14=0, SUMPRODUCT(SUMIF(INDIRECT("'"&amp;O[O]&amp;"'!$a:$a"),$A15,INDIRECT("'"&amp;O[O]&amp;"'!"&amp;ADDRESS(1, COLUMN(N:N), 2)&amp;":"&amp;ADDRESS(1, COLUMN(N:N), 2))))=0), "", IF(Ag_Needs_Plan!J14="", 0, Ag_Needs_Plan!J14)-IFERROR(SUMPRODUCT(SUMIF(INDIRECT("'"&amp;O[O]&amp;"'!$a:$a"),$A15,INDIRECT("'"&amp;O[O]&amp;"'!"&amp;ADDRESS(1, COLUMN(N:N), 2)&amp;":"&amp;ADDRESS(1, COLUMN(N:N), 2)))),))</f>
        <v>1238</v>
      </c>
      <c r="P15" s="741">
        <f ca="1">IF(AND(Ag_Needs_Plan!K14=0, SUMPRODUCT(SUMIF(INDIRECT("'"&amp;O[O]&amp;"'!$a:$a"),$A15,INDIRECT("'"&amp;O[O]&amp;"'!"&amp;ADDRESS(1, COLUMN(O:O), 2)&amp;":"&amp;ADDRESS(1, COLUMN(O:O), 2))))=0), "", IF(Ag_Needs_Plan!K14="", 0, Ag_Needs_Plan!K14)-IFERROR(SUMPRODUCT(SUMIF(INDIRECT("'"&amp;O[O]&amp;"'!$a:$a"),$A15,INDIRECT("'"&amp;O[O]&amp;"'!"&amp;ADDRESS(1, COLUMN(O:O), 2)&amp;":"&amp;ADDRESS(1, COLUMN(O:O), 2)))),))</f>
        <v>-862</v>
      </c>
      <c r="Q15" s="741">
        <f ca="1">IF(AND(Ag_Needs_Plan!L14=0, SUMPRODUCT(SUMIF(INDIRECT("'"&amp;O[O]&amp;"'!$a:$a"),$A15,INDIRECT("'"&amp;O[O]&amp;"'!"&amp;ADDRESS(1, COLUMN(P:P), 2)&amp;":"&amp;ADDRESS(1, COLUMN(P:P), 2))))=0), "", IF(Ag_Needs_Plan!L14="", 0, Ag_Needs_Plan!L14)-IFERROR(SUMPRODUCT(SUMIF(INDIRECT("'"&amp;O[O]&amp;"'!$a:$a"),$A15,INDIRECT("'"&amp;O[O]&amp;"'!"&amp;ADDRESS(1, COLUMN(P:P), 2)&amp;":"&amp;ADDRESS(1, COLUMN(P:P), 2)))),))</f>
        <v>198</v>
      </c>
      <c r="R15" s="741">
        <f ca="1">IF(AND(Ag_Needs_Plan!M14=0, SUMPRODUCT(SUMIF(INDIRECT("'"&amp;O[O]&amp;"'!$a:$a"),$A15,INDIRECT("'"&amp;O[O]&amp;"'!"&amp;ADDRESS(1, COLUMN(Q:Q), 2)&amp;":"&amp;ADDRESS(1, COLUMN(Q:Q), 2))))=0), "", IF(Ag_Needs_Plan!M14="", 0, Ag_Needs_Plan!M14)-IFERROR(SUMPRODUCT(SUMIF(INDIRECT("'"&amp;O[O]&amp;"'!$a:$a"),$A15,INDIRECT("'"&amp;O[O]&amp;"'!"&amp;ADDRESS(1, COLUMN(Q:Q), 2)&amp;":"&amp;ADDRESS(1, COLUMN(Q:Q), 2)))),))</f>
        <v>-179</v>
      </c>
      <c r="S15" s="741">
        <f ca="1">IF(AND(Ag_Needs_Plan!N14=0, SUMPRODUCT(SUMIF(INDIRECT("'"&amp;O[O]&amp;"'!$a:$a"),$A15,INDIRECT("'"&amp;O[O]&amp;"'!"&amp;ADDRESS(1, COLUMN(R:R), 2)&amp;":"&amp;ADDRESS(1, COLUMN(R:R), 2))))=0), "", IF(Ag_Needs_Plan!N14="", 0, Ag_Needs_Plan!N14)-IFERROR(SUMPRODUCT(SUMIF(INDIRECT("'"&amp;O[O]&amp;"'!$a:$a"),$A15,INDIRECT("'"&amp;O[O]&amp;"'!"&amp;ADDRESS(1, COLUMN(R:R), 2)&amp;":"&amp;ADDRESS(1, COLUMN(R:R), 2)))),))</f>
        <v>110</v>
      </c>
      <c r="T15" s="741">
        <f ca="1">IF(AND(Ag_Needs_Plan!N14=0, SUM(IFERROR(SUMPRODUCT(SUMIF(INDIRECT("'"&amp;O[O]&amp;"'!$a:$a"),$A15,INDIRECT("'"&amp;O[O]&amp;"'!"&amp;ADDRESS(1, COLUMN(S:S), 2)&amp;":"&amp;ADDRESS(1, COLUMN(S:S), 2)))),), IFERROR(SUMPRODUCT(SUMIF(INDIRECT("'"&amp;O[O]&amp;"'!$a:$a"),$A15,INDIRECT("'"&amp;O[O]&amp;"'!"&amp;ADDRESS(1, COLUMN(T:T), 2)&amp;":"&amp;ADDRESS(1, COLUMN(T:T), 2)))),))=0), "", IF(Ag_Needs_Plan!O14="", 0, Ag_Needs_Plan!O14)-SUM(IFERROR(SUMPRODUCT(SUMIF(INDIRECT("'"&amp;O[O]&amp;"'!$a:$a"),$A15,INDIRECT("'"&amp;O[O]&amp;"'!"&amp;ADDRESS(1, COLUMN(S:S), 2)&amp;":"&amp;ADDRESS(1, COLUMN(S:S), 2)))),), IFERROR(SUMPRODUCT(SUMIF(INDIRECT("'"&amp;O[O]&amp;"'!$a:$a"),$A15,INDIRECT("'"&amp;O[O]&amp;"'!"&amp;ADDRESS(1, COLUMN(T:T), 2)&amp;":"&amp;ADDRESS(1, COLUMN(T:T), 2)))),)))</f>
        <v>-14</v>
      </c>
      <c r="U15" s="741">
        <f ca="1">IF(AND(Ag_Needs_Plan!P14=0, SUMPRODUCT(SUMIF(INDIRECT("'"&amp;O[O]&amp;"'!$a:$a"),$A15,INDIRECT("'"&amp;O[O]&amp;"'!"&amp;ADDRESS(1, COLUMN(S:S), 2)&amp;":"&amp;ADDRESS(1, COLUMN(S:S), 2))))=0), "", IF(Ag_Needs_Plan!P14="", 0, Ag_Needs_Plan!P14)-IFERROR(SUMPRODUCT(SUMIF(INDIRECT("'"&amp;O[O]&amp;"'!$a:$a"),$A15,INDIRECT("'"&amp;O[O]&amp;"'!"&amp;ADDRESS(1, COLUMN(S:S), 2)&amp;":"&amp;ADDRESS(1, COLUMN(S:S), 2)))),))</f>
        <v>21</v>
      </c>
      <c r="V15" s="741">
        <f ca="1">IF(AND(Ag_Needs_Plan!Q14=0, SUMPRODUCT(SUMIF(INDIRECT("'"&amp;O[O]&amp;"'!$a:$a"),$A15,INDIRECT("'"&amp;O[O]&amp;"'!"&amp;ADDRESS(1, COLUMN(T:T), 2)&amp;":"&amp;ADDRESS(1, COLUMN(T:T), 2))))=0), "", IF(Ag_Needs_Plan!Q14="", 0, Ag_Needs_Plan!Q14)-IFERROR(SUMPRODUCT(SUMIF(INDIRECT("'"&amp;O[O]&amp;"'!$a:$a"),$A15,INDIRECT("'"&amp;O[O]&amp;"'!"&amp;ADDRESS(1, COLUMN(T:T), 2)&amp;":"&amp;ADDRESS(1, COLUMN(T:T), 2)))),))</f>
        <v>-35</v>
      </c>
      <c r="W15" s="741">
        <f ca="1">IF(AND(Ag_Needs_Plan!R14=0, SUMPRODUCT(SUMIF(INDIRECT("'"&amp;O[O]&amp;"'!$a:$a"),$A15,INDIRECT("'"&amp;O[O]&amp;"'!"&amp;ADDRESS(1, COLUMN(U:U), 2)&amp;":"&amp;ADDRESS(1, COLUMN(U:U), 2))))=0), "", IF(Ag_Needs_Plan!R14="", 0, Ag_Needs_Plan!R14)-IFERROR(SUMPRODUCT(SUMIF(INDIRECT("'"&amp;O[O]&amp;"'!$a:$a"),$A15,INDIRECT("'"&amp;O[O]&amp;"'!"&amp;ADDRESS(1, COLUMN(U:U), 2)&amp;":"&amp;ADDRESS(1, COLUMN(U:U), 2)))),))</f>
        <v>172</v>
      </c>
      <c r="X15" s="741">
        <f ca="1">IF(AND(Ag_Needs_Plan!S14=0, SUMPRODUCT(SUMIF(INDIRECT("'"&amp;O[O]&amp;"'!$a:$a"),$A15,INDIRECT("'"&amp;O[O]&amp;"'!"&amp;ADDRESS(1, COLUMN(V:V), 2)&amp;":"&amp;ADDRESS(1, COLUMN(V:V), 2))))=0), "", IF(Ag_Needs_Plan!S14="", 0, Ag_Needs_Plan!S14)-IFERROR(SUMPRODUCT(SUMIF(INDIRECT("'"&amp;O[O]&amp;"'!$a:$a"),$A15,INDIRECT("'"&amp;O[O]&amp;"'!"&amp;ADDRESS(1, COLUMN(V:V), 2)&amp;":"&amp;ADDRESS(1, COLUMN(V:V), 2)))),))</f>
        <v>310</v>
      </c>
      <c r="Y15" s="741">
        <f ca="1">IF(AND(Ag_Needs_Plan!T14=0, SUMPRODUCT(SUMIF(INDIRECT("'"&amp;O[O]&amp;"'!$a:$a"),$A15,INDIRECT("'"&amp;O[O]&amp;"'!"&amp;ADDRESS(1, COLUMN(W:W), 2)&amp;":"&amp;ADDRESS(1, COLUMN(W:W), 2))))=0), "", IF(Ag_Needs_Plan!T14="", 0, Ag_Needs_Plan!T14)-IFERROR(SUMPRODUCT(SUMIF(INDIRECT("'"&amp;O[O]&amp;"'!$a:$a"),$A15,INDIRECT("'"&amp;O[O]&amp;"'!"&amp;ADDRESS(1, COLUMN(W:W), 2)&amp;":"&amp;ADDRESS(1, COLUMN(W:W), 2)))),))</f>
        <v>96</v>
      </c>
      <c r="Z15" s="741">
        <f ca="1">IF(AND(Ag_Needs_Plan!U14=0, SUMPRODUCT(SUMIF(INDIRECT("'"&amp;O[O]&amp;"'!$a:$a"),$A15,INDIRECT("'"&amp;O[O]&amp;"'!"&amp;ADDRESS(1, COLUMN(X:X), 2)&amp;":"&amp;ADDRESS(1, COLUMN(X:X), 2))))=0), "", IF(Ag_Needs_Plan!U14="", 0, Ag_Needs_Plan!U14)-IFERROR(SUMPRODUCT(SUMIF(INDIRECT("'"&amp;O[O]&amp;"'!$a:$a"),$A15,INDIRECT("'"&amp;O[O]&amp;"'!"&amp;ADDRESS(1, COLUMN(X:X), 2)&amp;":"&amp;ADDRESS(1, COLUMN(X:X), 2)))),))</f>
        <v>126</v>
      </c>
      <c r="AA15" s="741">
        <f ca="1">IF(AND(Ag_Needs_Plan!V14=0, SUMPRODUCT(SUMIF(INDIRECT("'"&amp;O[O]&amp;"'!$a:$a"),$A15,INDIRECT("'"&amp;O[O]&amp;"'!"&amp;ADDRESS(1, COLUMN(Y:Y), 2)&amp;":"&amp;ADDRESS(1, COLUMN(Y:Y), 2))))=0), "", IF(Ag_Needs_Plan!V14="", 0, Ag_Needs_Plan!V14)-IFERROR(SUMPRODUCT(SUMIF(INDIRECT("'"&amp;O[O]&amp;"'!$a:$a"),$A15,INDIRECT("'"&amp;O[O]&amp;"'!"&amp;ADDRESS(1, COLUMN(Y:Y), 2)&amp;":"&amp;ADDRESS(1, COLUMN(Y:Y), 2)))),))</f>
        <v>566</v>
      </c>
      <c r="AB15" s="741">
        <f ca="1">IF(AND(Ag_Needs_Plan!W14=0, SUMPRODUCT(SUMIF(INDIRECT("'"&amp;O[O]&amp;"'!$a:$a"),$A15,INDIRECT("'"&amp;O[O]&amp;"'!"&amp;ADDRESS(1, COLUMN(Z:Z), 2)&amp;":"&amp;ADDRESS(1, COLUMN(Z:Z), 2))))=0), "", IF(Ag_Needs_Plan!W14="", 0, Ag_Needs_Plan!W14)-IFERROR(SUMPRODUCT(SUMIF(INDIRECT("'"&amp;O[O]&amp;"'!$a:$a"),$A15,INDIRECT("'"&amp;O[O]&amp;"'!"&amp;ADDRESS(1, COLUMN(Z:Z), 2)&amp;":"&amp;ADDRESS(1, COLUMN(Z:Z), 2)))),))</f>
        <v>146</v>
      </c>
      <c r="AC15" s="741">
        <f ca="1">IF(AND(Ag_Needs_Plan!X14=0, SUMPRODUCT(SUMIF(INDIRECT("'"&amp;O[O]&amp;"'!$a:$a"),$A15,INDIRECT("'"&amp;O[O]&amp;"'!"&amp;ADDRESS(1, COLUMN(AA:AA), 2)&amp;":"&amp;ADDRESS(1, COLUMN(AA:AA), 2))))=0), "", IF(Ag_Needs_Plan!X14="", 0, Ag_Needs_Plan!X14)-IFERROR(SUMPRODUCT(SUMIF(INDIRECT("'"&amp;O[O]&amp;"'!$a:$a"),$A15,INDIRECT("'"&amp;O[O]&amp;"'!"&amp;ADDRESS(1, COLUMN(AA:AA), 2)&amp;":"&amp;ADDRESS(1, COLUMN(AA:AA), 2)))),))</f>
        <v>1776</v>
      </c>
      <c r="AD15" s="741">
        <f ca="1">IF(AND(Ag_Needs_Plan!Y14=0, SUMPRODUCT(SUMIF(INDIRECT("'"&amp;O[O]&amp;"'!$a:$a"),$A15,INDIRECT("'"&amp;O[O]&amp;"'!"&amp;ADDRESS(1, COLUMN(AB:AB), 2)&amp;":"&amp;ADDRESS(1, COLUMN(AB:AB), 2))))=0), "", IF(Ag_Needs_Plan!Y14="", 0, Ag_Needs_Plan!Y14)-IFERROR(SUMPRODUCT(SUMIF(INDIRECT("'"&amp;O[O]&amp;"'!$a:$a"),$A15,INDIRECT("'"&amp;O[O]&amp;"'!"&amp;ADDRESS(1, COLUMN(AB:AB), 2)&amp;":"&amp;ADDRESS(1, COLUMN(AB:AB), 2)))),))</f>
        <v>2252</v>
      </c>
      <c r="AE15" s="741">
        <f ca="1">IF(AND(Ag_Needs_Plan!Z14=0, SUMPRODUCT(SUMIF(INDIRECT("'"&amp;O[O]&amp;"'!$a:$a"),$A15,INDIRECT("'"&amp;O[O]&amp;"'!"&amp;ADDRESS(1, COLUMN(AC:AC), 2)&amp;":"&amp;ADDRESS(1, COLUMN(AC:AC), 2))))=0), "", IF(Ag_Needs_Plan!Z14="", 0, Ag_Needs_Plan!Z14)-IFERROR(SUMPRODUCT(SUMIF(INDIRECT("'"&amp;O[O]&amp;"'!$a:$a"),$A15,INDIRECT("'"&amp;O[O]&amp;"'!"&amp;ADDRESS(1, COLUMN(AC:AC), 2)&amp;":"&amp;ADDRESS(1, COLUMN(AC:AC), 2)))),))</f>
        <v>4836</v>
      </c>
      <c r="AF15" s="741">
        <f ca="1">IF(AND(Ag_Needs_Plan!AA14=0, SUMPRODUCT(SUMIF(INDIRECT("'"&amp;O[O]&amp;"'!$a:$a"),$A15,INDIRECT("'"&amp;O[O]&amp;"'!"&amp;ADDRESS(1, COLUMN(AD:AD), 2)&amp;":"&amp;ADDRESS(1, COLUMN(AD:AD), 2))))=0), "", IF(Ag_Needs_Plan!AA14="", 0, Ag_Needs_Plan!AA14)-IFERROR(SUMPRODUCT(SUMIF(INDIRECT("'"&amp;O[O]&amp;"'!$a:$a"),$A15,INDIRECT("'"&amp;O[O]&amp;"'!"&amp;ADDRESS(1, COLUMN(AD:AD), 2)&amp;":"&amp;ADDRESS(1, COLUMN(AD:AD), 2)))),))</f>
        <v>810</v>
      </c>
      <c r="AG15" s="741">
        <f ca="1">IF(AND(Ag_Needs_Plan!AB14=0, SUMPRODUCT(SUMIF(INDIRECT("'"&amp;O[O]&amp;"'!$a:$a"),$A15,INDIRECT("'"&amp;O[O]&amp;"'!"&amp;ADDRESS(1, COLUMN(AE:AE), 2)&amp;":"&amp;ADDRESS(1, COLUMN(AE:AE), 2))))=0), "", IF(Ag_Needs_Plan!AB14="", 0, Ag_Needs_Plan!AB14)-IFERROR(SUMPRODUCT(SUMIF(INDIRECT("'"&amp;O[O]&amp;"'!$a:$a"),$A15,INDIRECT("'"&amp;O[O]&amp;"'!"&amp;ADDRESS(1, COLUMN(AE:AE), 2)&amp;":"&amp;ADDRESS(1, COLUMN(AE:AE), 2)))),))</f>
        <v>-20697</v>
      </c>
      <c r="AH15" s="741">
        <f ca="1">IF(AND(Ag_Needs_Plan!AC14=0, SUMPRODUCT(SUMIF(INDIRECT("'"&amp;O[O]&amp;"'!$a:$a"),$A15,INDIRECT("'"&amp;O[O]&amp;"'!"&amp;ADDRESS(1, COLUMN(AF:AF), 2)&amp;":"&amp;ADDRESS(1, COLUMN(AF:AF), 2))))=0), "", IF(Ag_Needs_Plan!AC14="", 0, Ag_Needs_Plan!AC14)-IFERROR(SUMPRODUCT(SUMIF(INDIRECT("'"&amp;O[O]&amp;"'!$a:$a"),$A15,INDIRECT("'"&amp;O[O]&amp;"'!"&amp;ADDRESS(1, COLUMN(AF:AF), 2)&amp;":"&amp;ADDRESS(1, COLUMN(AF:AF), 2)))),))</f>
        <v>-20</v>
      </c>
      <c r="AI15" s="741" t="str">
        <f ca="1">IF(AND(Ag_Needs_Plan!AD14=0, SUMPRODUCT(SUMIF(INDIRECT("'"&amp;O[O]&amp;"'!$a:$a"),$A15,INDIRECT("'"&amp;O[O]&amp;"'!"&amp;ADDRESS(1, COLUMN(AG:AG), 2)&amp;":"&amp;ADDRESS(1, COLUMN(AG:AG), 2))))=0), "", IF(Ag_Needs_Plan!AD14="", 0, Ag_Needs_Plan!AD14)-IFERROR(SUMPRODUCT(SUMIF(INDIRECT("'"&amp;O[O]&amp;"'!$a:$a"),$A15,INDIRECT("'"&amp;O[O]&amp;"'!"&amp;ADDRESS(1, COLUMN(AG:AG), 2)&amp;":"&amp;ADDRESS(1, COLUMN(AG:AG), 2)))),))</f>
        <v/>
      </c>
      <c r="AJ15" s="741" t="str">
        <f ca="1">IF(AND(Ag_Needs_Plan!AE14=0, SUMPRODUCT(SUMIF(INDIRECT("'"&amp;O[O]&amp;"'!$a:$a"),$A15,INDIRECT("'"&amp;O[O]&amp;"'!"&amp;ADDRESS(1, COLUMN(AH:AH), 2)&amp;":"&amp;ADDRESS(1, COLUMN(AH:AH), 2))))=0), "", IF(Ag_Needs_Plan!AE14="", 0, Ag_Needs_Plan!AE14)-IFERROR(SUMPRODUCT(SUMIF(INDIRECT("'"&amp;O[O]&amp;"'!$a:$a"),$A15,INDIRECT("'"&amp;O[O]&amp;"'!"&amp;ADDRESS(1, COLUMN(AH:AH), 2)&amp;":"&amp;ADDRESS(1, COLUMN(AH:AH), 2)))),))</f>
        <v/>
      </c>
    </row>
    <row r="16" spans="1:36">
      <c r="A16" t="str">
        <f>IF(Ag_Needs_Plan!A15="", "", Ag_Needs_Plan!A15)</f>
        <v>Kitchen Set</v>
      </c>
      <c r="B16" t="str">
        <f>IF(Ag_Needs_Plan!B15="", "", Ag_Needs_Plan!B15)</f>
        <v>Kit</v>
      </c>
      <c r="C16" t="str">
        <f>IF(Ag_Needs_Plan!C15="", "", Ag_Needs_Plan!C15)</f>
        <v/>
      </c>
      <c r="D16" t="str">
        <f>IF(Ag_Needs_Plan!D15="", "", Ag_Needs_Plan!D15)</f>
        <v>Shelter</v>
      </c>
      <c r="E16" s="743">
        <f ca="1">IFERROR(SUMPRODUCT(SUMIF(INDIRECT("'"&amp;O[O]&amp;"'!$a:$a"),$A16,INDIRECT("'"&amp;O[O]&amp;"'!"&amp;ADDRESS(1, COLUMN(F:F), 2)&amp;":"&amp;ADDRESS(1, COLUMN(F:F), 2)))),)</f>
        <v>0</v>
      </c>
      <c r="F16" s="743">
        <f ca="1">IFERROR(SUMPRODUCT(SUMIF(INDIRECT("'"&amp;O[O]&amp;"'!$a:$a"),$A16,INDIRECT("'"&amp;O[O]&amp;"'!"&amp;ADDRESS(1, COLUMN(G:G), 2)&amp;":"&amp;ADDRESS(1, COLUMN(G:G), 2)))),)</f>
        <v>1999</v>
      </c>
      <c r="G16" s="743">
        <f ca="1">IFERROR(SUMPRODUCT(SUMIF(INDIRECT("'"&amp;O[O]&amp;"'!$a:$a"),$A16,INDIRECT("'"&amp;O[O]&amp;"'!"&amp;ADDRESS(1, COLUMN(H:H), 2)&amp;":"&amp;ADDRESS(1, COLUMN(H:H), 2)))),)</f>
        <v>1285</v>
      </c>
      <c r="H16" s="743">
        <f ca="1">IFERROR(SUMPRODUCT(SUMIF(INDIRECT("'"&amp;O[O]&amp;"'!$a:$a"),$A16,INDIRECT("'"&amp;O[O]&amp;"'!"&amp;ADDRESS(1, COLUMN(I:I), 2)&amp;":"&amp;ADDRESS(1, COLUMN(I:I), 2)))),)</f>
        <v>597</v>
      </c>
      <c r="I16" s="743">
        <f>IF(Ag_Needs_Plan!E15="", "", Ag_Needs_Plan!E15)</f>
        <v>8151</v>
      </c>
      <c r="J16" s="744">
        <f t="shared" ca="1" si="0"/>
        <v>7554</v>
      </c>
      <c r="K16" s="741">
        <f ca="1">IF(AND(Ag_Needs_Plan!F15=0, SUMPRODUCT(SUMIF(INDIRECT("'"&amp;O[O]&amp;"'!$a:$a"),$A16,INDIRECT("'"&amp;O[O]&amp;"'!"&amp;ADDRESS(1, COLUMN(J:J), 2)&amp;":"&amp;ADDRESS(1, COLUMN(J:J), 2))))=0), "", IF(Ag_Needs_Plan!F15="", 0, Ag_Needs_Plan!F15)-IFERROR(SUMPRODUCT(SUMIF(INDIRECT("'"&amp;O[O]&amp;"'!$a:$a"),$A16,INDIRECT("'"&amp;O[O]&amp;"'!"&amp;ADDRESS(1, COLUMN(J:J), 2)&amp;":"&amp;ADDRESS(1, COLUMN(J:J), 2)))),))</f>
        <v>-276</v>
      </c>
      <c r="L16" s="741">
        <f ca="1">IF(AND(Ag_Needs_Plan!G15=0, SUMPRODUCT(SUMIF(INDIRECT("'"&amp;O[O]&amp;"'!$a:$a"),$A16,INDIRECT("'"&amp;O[O]&amp;"'!"&amp;ADDRESS(1, COLUMN(K:K), 2)&amp;":"&amp;ADDRESS(1, COLUMN(K:K), 2))))=0), "", IF(Ag_Needs_Plan!G15="", 0, Ag_Needs_Plan!G15)-IFERROR(SUMPRODUCT(SUMIF(INDIRECT("'"&amp;O[O]&amp;"'!$a:$a"),$A16,INDIRECT("'"&amp;O[O]&amp;"'!"&amp;ADDRESS(1, COLUMN(K:K), 2)&amp;":"&amp;ADDRESS(1, COLUMN(K:K), 2)))),))</f>
        <v>-5439</v>
      </c>
      <c r="M16" s="741">
        <f ca="1">IF(AND(Ag_Needs_Plan!H15=0, SUMPRODUCT(SUMIF(INDIRECT("'"&amp;O[O]&amp;"'!$a:$a"),$A16,INDIRECT("'"&amp;O[O]&amp;"'!"&amp;ADDRESS(1, COLUMN(L:L), 2)&amp;":"&amp;ADDRESS(1, COLUMN(L:L), 2))))=0), "", IF(Ag_Needs_Plan!H15="", 0, Ag_Needs_Plan!H15)-IFERROR(SUMPRODUCT(SUMIF(INDIRECT("'"&amp;O[O]&amp;"'!$a:$a"),$A16,INDIRECT("'"&amp;O[O]&amp;"'!"&amp;ADDRESS(1, COLUMN(L:L), 2)&amp;":"&amp;ADDRESS(1, COLUMN(L:L), 2)))),))</f>
        <v>518</v>
      </c>
      <c r="N16" s="741">
        <f ca="1">IF(AND(Ag_Needs_Plan!I15=0, SUMPRODUCT(SUMIF(INDIRECT("'"&amp;O[O]&amp;"'!$a:$a"),$A16,INDIRECT("'"&amp;O[O]&amp;"'!"&amp;ADDRESS(1, COLUMN(M:M), 2)&amp;":"&amp;ADDRESS(1, COLUMN(M:M), 2))))=0), "", IF(Ag_Needs_Plan!I15="", 0, Ag_Needs_Plan!I15)-IFERROR(SUMPRODUCT(SUMIF(INDIRECT("'"&amp;O[O]&amp;"'!$a:$a"),$A16,INDIRECT("'"&amp;O[O]&amp;"'!"&amp;ADDRESS(1, COLUMN(M:M), 2)&amp;":"&amp;ADDRESS(1, COLUMN(M:M), 2)))),))</f>
        <v>351</v>
      </c>
      <c r="O16" s="741">
        <f ca="1">IF(AND(Ag_Needs_Plan!J15=0, SUMPRODUCT(SUMIF(INDIRECT("'"&amp;O[O]&amp;"'!$a:$a"),$A16,INDIRECT("'"&amp;O[O]&amp;"'!"&amp;ADDRESS(1, COLUMN(N:N), 2)&amp;":"&amp;ADDRESS(1, COLUMN(N:N), 2))))=0), "", IF(Ag_Needs_Plan!J15="", 0, Ag_Needs_Plan!J15)-IFERROR(SUMPRODUCT(SUMIF(INDIRECT("'"&amp;O[O]&amp;"'!$a:$a"),$A16,INDIRECT("'"&amp;O[O]&amp;"'!"&amp;ADDRESS(1, COLUMN(N:N), 2)&amp;":"&amp;ADDRESS(1, COLUMN(N:N), 2)))),))</f>
        <v>619</v>
      </c>
      <c r="P16" s="741">
        <f ca="1">IF(AND(Ag_Needs_Plan!K15=0, SUMPRODUCT(SUMIF(INDIRECT("'"&amp;O[O]&amp;"'!$a:$a"),$A16,INDIRECT("'"&amp;O[O]&amp;"'!"&amp;ADDRESS(1, COLUMN(O:O), 2)&amp;":"&amp;ADDRESS(1, COLUMN(O:O), 2))))=0), "", IF(Ag_Needs_Plan!K15="", 0, Ag_Needs_Plan!K15)-IFERROR(SUMPRODUCT(SUMIF(INDIRECT("'"&amp;O[O]&amp;"'!$a:$a"),$A16,INDIRECT("'"&amp;O[O]&amp;"'!"&amp;ADDRESS(1, COLUMN(O:O), 2)&amp;":"&amp;ADDRESS(1, COLUMN(O:O), 2)))),))</f>
        <v>2</v>
      </c>
      <c r="Q16" s="741">
        <f ca="1">IF(AND(Ag_Needs_Plan!L15=0, SUMPRODUCT(SUMIF(INDIRECT("'"&amp;O[O]&amp;"'!$a:$a"),$A16,INDIRECT("'"&amp;O[O]&amp;"'!"&amp;ADDRESS(1, COLUMN(P:P), 2)&amp;":"&amp;ADDRESS(1, COLUMN(P:P), 2))))=0), "", IF(Ag_Needs_Plan!L15="", 0, Ag_Needs_Plan!L15)-IFERROR(SUMPRODUCT(SUMIF(INDIRECT("'"&amp;O[O]&amp;"'!$a:$a"),$A16,INDIRECT("'"&amp;O[O]&amp;"'!"&amp;ADDRESS(1, COLUMN(P:P), 2)&amp;":"&amp;ADDRESS(1, COLUMN(P:P), 2)))),))</f>
        <v>99</v>
      </c>
      <c r="R16" s="741">
        <f ca="1">IF(AND(Ag_Needs_Plan!M15=0, SUMPRODUCT(SUMIF(INDIRECT("'"&amp;O[O]&amp;"'!$a:$a"),$A16,INDIRECT("'"&amp;O[O]&amp;"'!"&amp;ADDRESS(1, COLUMN(Q:Q), 2)&amp;":"&amp;ADDRESS(1, COLUMN(Q:Q), 2))))=0), "", IF(Ag_Needs_Plan!M15="", 0, Ag_Needs_Plan!M15)-IFERROR(SUMPRODUCT(SUMIF(INDIRECT("'"&amp;O[O]&amp;"'!$a:$a"),$A16,INDIRECT("'"&amp;O[O]&amp;"'!"&amp;ADDRESS(1, COLUMN(Q:Q), 2)&amp;":"&amp;ADDRESS(1, COLUMN(Q:Q), 2)))),))</f>
        <v>-79</v>
      </c>
      <c r="S16" s="741">
        <f ca="1">IF(AND(Ag_Needs_Plan!N15=0, SUMPRODUCT(SUMIF(INDIRECT("'"&amp;O[O]&amp;"'!$a:$a"),$A16,INDIRECT("'"&amp;O[O]&amp;"'!"&amp;ADDRESS(1, COLUMN(R:R), 2)&amp;":"&amp;ADDRESS(1, COLUMN(R:R), 2))))=0), "", IF(Ag_Needs_Plan!N15="", 0, Ag_Needs_Plan!N15)-IFERROR(SUMPRODUCT(SUMIF(INDIRECT("'"&amp;O[O]&amp;"'!$a:$a"),$A16,INDIRECT("'"&amp;O[O]&amp;"'!"&amp;ADDRESS(1, COLUMN(R:R), 2)&amp;":"&amp;ADDRESS(1, COLUMN(R:R), 2)))),))</f>
        <v>-150</v>
      </c>
      <c r="T16" s="741">
        <f ca="1">IF(AND(Ag_Needs_Plan!N15=0, SUM(IFERROR(SUMPRODUCT(SUMIF(INDIRECT("'"&amp;O[O]&amp;"'!$a:$a"),$A16,INDIRECT("'"&amp;O[O]&amp;"'!"&amp;ADDRESS(1, COLUMN(S:S), 2)&amp;":"&amp;ADDRESS(1, COLUMN(S:S), 2)))),), IFERROR(SUMPRODUCT(SUMIF(INDIRECT("'"&amp;O[O]&amp;"'!$a:$a"),$A16,INDIRECT("'"&amp;O[O]&amp;"'!"&amp;ADDRESS(1, COLUMN(T:T), 2)&amp;":"&amp;ADDRESS(1, COLUMN(T:T), 2)))),))=0), "", IF(Ag_Needs_Plan!O15="", 0, Ag_Needs_Plan!O15)-SUM(IFERROR(SUMPRODUCT(SUMIF(INDIRECT("'"&amp;O[O]&amp;"'!$a:$a"),$A16,INDIRECT("'"&amp;O[O]&amp;"'!"&amp;ADDRESS(1, COLUMN(S:S), 2)&amp;":"&amp;ADDRESS(1, COLUMN(S:S), 2)))),), IFERROR(SUMPRODUCT(SUMIF(INDIRECT("'"&amp;O[O]&amp;"'!$a:$a"),$A16,INDIRECT("'"&amp;O[O]&amp;"'!"&amp;ADDRESS(1, COLUMN(T:T), 2)&amp;":"&amp;ADDRESS(1, COLUMN(T:T), 2)))),)))</f>
        <v>-59</v>
      </c>
      <c r="U16" s="741">
        <f ca="1">IF(AND(Ag_Needs_Plan!P15=0, SUMPRODUCT(SUMIF(INDIRECT("'"&amp;O[O]&amp;"'!$a:$a"),$A16,INDIRECT("'"&amp;O[O]&amp;"'!"&amp;ADDRESS(1, COLUMN(S:S), 2)&amp;":"&amp;ADDRESS(1, COLUMN(S:S), 2))))=0), "", IF(Ag_Needs_Plan!P15="", 0, Ag_Needs_Plan!P15)-IFERROR(SUMPRODUCT(SUMIF(INDIRECT("'"&amp;O[O]&amp;"'!$a:$a"),$A16,INDIRECT("'"&amp;O[O]&amp;"'!"&amp;ADDRESS(1, COLUMN(S:S), 2)&amp;":"&amp;ADDRESS(1, COLUMN(S:S), 2)))),))</f>
        <v>-17</v>
      </c>
      <c r="V16" s="741">
        <f ca="1">IF(AND(Ag_Needs_Plan!Q15=0, SUMPRODUCT(SUMIF(INDIRECT("'"&amp;O[O]&amp;"'!$a:$a"),$A16,INDIRECT("'"&amp;O[O]&amp;"'!"&amp;ADDRESS(1, COLUMN(T:T), 2)&amp;":"&amp;ADDRESS(1, COLUMN(T:T), 2))))=0), "", IF(Ag_Needs_Plan!Q15="", 0, Ag_Needs_Plan!Q15)-IFERROR(SUMPRODUCT(SUMIF(INDIRECT("'"&amp;O[O]&amp;"'!$a:$a"),$A16,INDIRECT("'"&amp;O[O]&amp;"'!"&amp;ADDRESS(1, COLUMN(T:T), 2)&amp;":"&amp;ADDRESS(1, COLUMN(T:T), 2)))),))</f>
        <v>-42</v>
      </c>
      <c r="W16" s="741">
        <f ca="1">IF(AND(Ag_Needs_Plan!R15=0, SUMPRODUCT(SUMIF(INDIRECT("'"&amp;O[O]&amp;"'!$a:$a"),$A16,INDIRECT("'"&amp;O[O]&amp;"'!"&amp;ADDRESS(1, COLUMN(U:U), 2)&amp;":"&amp;ADDRESS(1, COLUMN(U:U), 2))))=0), "", IF(Ag_Needs_Plan!R15="", 0, Ag_Needs_Plan!R15)-IFERROR(SUMPRODUCT(SUMIF(INDIRECT("'"&amp;O[O]&amp;"'!$a:$a"),$A16,INDIRECT("'"&amp;O[O]&amp;"'!"&amp;ADDRESS(1, COLUMN(U:U), 2)&amp;":"&amp;ADDRESS(1, COLUMN(U:U), 2)))),))</f>
        <v>66</v>
      </c>
      <c r="X16" s="741">
        <f ca="1">IF(AND(Ag_Needs_Plan!S15=0, SUMPRODUCT(SUMIF(INDIRECT("'"&amp;O[O]&amp;"'!$a:$a"),$A16,INDIRECT("'"&amp;O[O]&amp;"'!"&amp;ADDRESS(1, COLUMN(V:V), 2)&amp;":"&amp;ADDRESS(1, COLUMN(V:V), 2))))=0), "", IF(Ag_Needs_Plan!S15="", 0, Ag_Needs_Plan!S15)-IFERROR(SUMPRODUCT(SUMIF(INDIRECT("'"&amp;O[O]&amp;"'!$a:$a"),$A16,INDIRECT("'"&amp;O[O]&amp;"'!"&amp;ADDRESS(1, COLUMN(V:V), 2)&amp;":"&amp;ADDRESS(1, COLUMN(V:V), 2)))),))</f>
        <v>114</v>
      </c>
      <c r="Y16" s="741">
        <f ca="1">IF(AND(Ag_Needs_Plan!T15=0, SUMPRODUCT(SUMIF(INDIRECT("'"&amp;O[O]&amp;"'!$a:$a"),$A16,INDIRECT("'"&amp;O[O]&amp;"'!"&amp;ADDRESS(1, COLUMN(W:W), 2)&amp;":"&amp;ADDRESS(1, COLUMN(W:W), 2))))=0), "", IF(Ag_Needs_Plan!T15="", 0, Ag_Needs_Plan!T15)-IFERROR(SUMPRODUCT(SUMIF(INDIRECT("'"&amp;O[O]&amp;"'!$a:$a"),$A16,INDIRECT("'"&amp;O[O]&amp;"'!"&amp;ADDRESS(1, COLUMN(W:W), 2)&amp;":"&amp;ADDRESS(1, COLUMN(W:W), 2)))),))</f>
        <v>48</v>
      </c>
      <c r="Z16" s="741">
        <f ca="1">IF(AND(Ag_Needs_Plan!U15=0, SUMPRODUCT(SUMIF(INDIRECT("'"&amp;O[O]&amp;"'!$a:$a"),$A16,INDIRECT("'"&amp;O[O]&amp;"'!"&amp;ADDRESS(1, COLUMN(X:X), 2)&amp;":"&amp;ADDRESS(1, COLUMN(X:X), 2))))=0), "", IF(Ag_Needs_Plan!U15="", 0, Ag_Needs_Plan!U15)-IFERROR(SUMPRODUCT(SUMIF(INDIRECT("'"&amp;O[O]&amp;"'!$a:$a"),$A16,INDIRECT("'"&amp;O[O]&amp;"'!"&amp;ADDRESS(1, COLUMN(X:X), 2)&amp;":"&amp;ADDRESS(1, COLUMN(X:X), 2)))),))</f>
        <v>63</v>
      </c>
      <c r="AA16" s="741">
        <f ca="1">IF(AND(Ag_Needs_Plan!V15=0, SUMPRODUCT(SUMIF(INDIRECT("'"&amp;O[O]&amp;"'!$a:$a"),$A16,INDIRECT("'"&amp;O[O]&amp;"'!"&amp;ADDRESS(1, COLUMN(Y:Y), 2)&amp;":"&amp;ADDRESS(1, COLUMN(Y:Y), 2))))=0), "", IF(Ag_Needs_Plan!V15="", 0, Ag_Needs_Plan!V15)-IFERROR(SUMPRODUCT(SUMIF(INDIRECT("'"&amp;O[O]&amp;"'!$a:$a"),$A16,INDIRECT("'"&amp;O[O]&amp;"'!"&amp;ADDRESS(1, COLUMN(Y:Y), 2)&amp;":"&amp;ADDRESS(1, COLUMN(Y:Y), 2)))),))</f>
        <v>283</v>
      </c>
      <c r="AB16" s="741">
        <f ca="1">IF(AND(Ag_Needs_Plan!W15=0, SUMPRODUCT(SUMIF(INDIRECT("'"&amp;O[O]&amp;"'!$a:$a"),$A16,INDIRECT("'"&amp;O[O]&amp;"'!"&amp;ADDRESS(1, COLUMN(Z:Z), 2)&amp;":"&amp;ADDRESS(1, COLUMN(Z:Z), 2))))=0), "", IF(Ag_Needs_Plan!W15="", 0, Ag_Needs_Plan!W15)-IFERROR(SUMPRODUCT(SUMIF(INDIRECT("'"&amp;O[O]&amp;"'!$a:$a"),$A16,INDIRECT("'"&amp;O[O]&amp;"'!"&amp;ADDRESS(1, COLUMN(Z:Z), 2)&amp;":"&amp;ADDRESS(1, COLUMN(Z:Z), 2)))),))</f>
        <v>73</v>
      </c>
      <c r="AC16" s="741">
        <f ca="1">IF(AND(Ag_Needs_Plan!X15=0, SUMPRODUCT(SUMIF(INDIRECT("'"&amp;O[O]&amp;"'!$a:$a"),$A16,INDIRECT("'"&amp;O[O]&amp;"'!"&amp;ADDRESS(1, COLUMN(AA:AA), 2)&amp;":"&amp;ADDRESS(1, COLUMN(AA:AA), 2))))=0), "", IF(Ag_Needs_Plan!X15="", 0, Ag_Needs_Plan!X15)-IFERROR(SUMPRODUCT(SUMIF(INDIRECT("'"&amp;O[O]&amp;"'!$a:$a"),$A16,INDIRECT("'"&amp;O[O]&amp;"'!"&amp;ADDRESS(1, COLUMN(AA:AA), 2)&amp;":"&amp;ADDRESS(1, COLUMN(AA:AA), 2)))),))</f>
        <v>898</v>
      </c>
      <c r="AD16" s="741">
        <f ca="1">IF(AND(Ag_Needs_Plan!Y15=0, SUMPRODUCT(SUMIF(INDIRECT("'"&amp;O[O]&amp;"'!$a:$a"),$A16,INDIRECT("'"&amp;O[O]&amp;"'!"&amp;ADDRESS(1, COLUMN(AB:AB), 2)&amp;":"&amp;ADDRESS(1, COLUMN(AB:AB), 2))))=0), "", IF(Ag_Needs_Plan!Y15="", 0, Ag_Needs_Plan!Y15)-IFERROR(SUMPRODUCT(SUMIF(INDIRECT("'"&amp;O[O]&amp;"'!$a:$a"),$A16,INDIRECT("'"&amp;O[O]&amp;"'!"&amp;ADDRESS(1, COLUMN(AB:AB), 2)&amp;":"&amp;ADDRESS(1, COLUMN(AB:AB), 2)))),))</f>
        <v>1126</v>
      </c>
      <c r="AE16" s="741">
        <f ca="1">IF(AND(Ag_Needs_Plan!Z15=0, SUMPRODUCT(SUMIF(INDIRECT("'"&amp;O[O]&amp;"'!$a:$a"),$A16,INDIRECT("'"&amp;O[O]&amp;"'!"&amp;ADDRESS(1, COLUMN(AC:AC), 2)&amp;":"&amp;ADDRESS(1, COLUMN(AC:AC), 2))))=0), "", IF(Ag_Needs_Plan!Z15="", 0, Ag_Needs_Plan!Z15)-IFERROR(SUMPRODUCT(SUMIF(INDIRECT("'"&amp;O[O]&amp;"'!$a:$a"),$A16,INDIRECT("'"&amp;O[O]&amp;"'!"&amp;ADDRESS(1, COLUMN(AC:AC), 2)&amp;":"&amp;ADDRESS(1, COLUMN(AC:AC), 2)))),))</f>
        <v>2768</v>
      </c>
      <c r="AF16" s="741">
        <f ca="1">IF(AND(Ag_Needs_Plan!AA15=0, SUMPRODUCT(SUMIF(INDIRECT("'"&amp;O[O]&amp;"'!$a:$a"),$A16,INDIRECT("'"&amp;O[O]&amp;"'!"&amp;ADDRESS(1, COLUMN(AD:AD), 2)&amp;":"&amp;ADDRESS(1, COLUMN(AD:AD), 2))))=0), "", IF(Ag_Needs_Plan!AA15="", 0, Ag_Needs_Plan!AA15)-IFERROR(SUMPRODUCT(SUMIF(INDIRECT("'"&amp;O[O]&amp;"'!$a:$a"),$A16,INDIRECT("'"&amp;O[O]&amp;"'!"&amp;ADDRESS(1, COLUMN(AD:AD), 2)&amp;":"&amp;ADDRESS(1, COLUMN(AD:AD), 2)))),))</f>
        <v>-312</v>
      </c>
      <c r="AG16" s="741">
        <f ca="1">IF(AND(Ag_Needs_Plan!AB15=0, SUMPRODUCT(SUMIF(INDIRECT("'"&amp;O[O]&amp;"'!$a:$a"),$A16,INDIRECT("'"&amp;O[O]&amp;"'!"&amp;ADDRESS(1, COLUMN(AE:AE), 2)&amp;":"&amp;ADDRESS(1, COLUMN(AE:AE), 2))))=0), "", IF(Ag_Needs_Plan!AB15="", 0, Ag_Needs_Plan!AB15)-IFERROR(SUMPRODUCT(SUMIF(INDIRECT("'"&amp;O[O]&amp;"'!$a:$a"),$A16,INDIRECT("'"&amp;O[O]&amp;"'!"&amp;ADDRESS(1, COLUMN(AE:AE), 2)&amp;":"&amp;ADDRESS(1, COLUMN(AE:AE), 2)))),))</f>
        <v>-4079</v>
      </c>
      <c r="AH16" s="741" t="str">
        <f ca="1">IF(AND(Ag_Needs_Plan!AC15=0, SUMPRODUCT(SUMIF(INDIRECT("'"&amp;O[O]&amp;"'!$a:$a"),$A16,INDIRECT("'"&amp;O[O]&amp;"'!"&amp;ADDRESS(1, COLUMN(AF:AF), 2)&amp;":"&amp;ADDRESS(1, COLUMN(AF:AF), 2))))=0), "", IF(Ag_Needs_Plan!AC15="", 0, Ag_Needs_Plan!AC15)-IFERROR(SUMPRODUCT(SUMIF(INDIRECT("'"&amp;O[O]&amp;"'!$a:$a"),$A16,INDIRECT("'"&amp;O[O]&amp;"'!"&amp;ADDRESS(1, COLUMN(AF:AF), 2)&amp;":"&amp;ADDRESS(1, COLUMN(AF:AF), 2)))),))</f>
        <v/>
      </c>
      <c r="AI16" s="741" t="str">
        <f ca="1">IF(AND(Ag_Needs_Plan!AD15=0, SUMPRODUCT(SUMIF(INDIRECT("'"&amp;O[O]&amp;"'!$a:$a"),$A16,INDIRECT("'"&amp;O[O]&amp;"'!"&amp;ADDRESS(1, COLUMN(AG:AG), 2)&amp;":"&amp;ADDRESS(1, COLUMN(AG:AG), 2))))=0), "", IF(Ag_Needs_Plan!AD15="", 0, Ag_Needs_Plan!AD15)-IFERROR(SUMPRODUCT(SUMIF(INDIRECT("'"&amp;O[O]&amp;"'!$a:$a"),$A16,INDIRECT("'"&amp;O[O]&amp;"'!"&amp;ADDRESS(1, COLUMN(AG:AG), 2)&amp;":"&amp;ADDRESS(1, COLUMN(AG:AG), 2)))),))</f>
        <v/>
      </c>
      <c r="AJ16" s="741" t="str">
        <f ca="1">IF(AND(Ag_Needs_Plan!AE15=0, SUMPRODUCT(SUMIF(INDIRECT("'"&amp;O[O]&amp;"'!$a:$a"),$A16,INDIRECT("'"&amp;O[O]&amp;"'!"&amp;ADDRESS(1, COLUMN(AH:AH), 2)&amp;":"&amp;ADDRESS(1, COLUMN(AH:AH), 2))))=0), "", IF(Ag_Needs_Plan!AE15="", 0, Ag_Needs_Plan!AE15)-IFERROR(SUMPRODUCT(SUMIF(INDIRECT("'"&amp;O[O]&amp;"'!$a:$a"),$A16,INDIRECT("'"&amp;O[O]&amp;"'!"&amp;ADDRESS(1, COLUMN(AH:AH), 2)&amp;":"&amp;ADDRESS(1, COLUMN(AH:AH), 2)))),))</f>
        <v/>
      </c>
    </row>
    <row r="17" spans="1:36">
      <c r="A17" t="str">
        <f>IF(Ag_Needs_Plan!A16="", "", Ag_Needs_Plan!A16)</f>
        <v>Hygiene Kit</v>
      </c>
      <c r="B17" t="str">
        <f>IF(Ag_Needs_Plan!B16="", "", Ag_Needs_Plan!B16)</f>
        <v>Kit</v>
      </c>
      <c r="C17" t="str">
        <f>IF(Ag_Needs_Plan!C16="", "", Ag_Needs_Plan!C16)</f>
        <v/>
      </c>
      <c r="D17" t="str">
        <f>IF(Ag_Needs_Plan!D16="", "", Ag_Needs_Plan!D16)</f>
        <v>WASH</v>
      </c>
      <c r="E17" s="743">
        <f ca="1">IFERROR(SUMPRODUCT(SUMIF(INDIRECT("'"&amp;O[O]&amp;"'!$a:$a"),$A17,INDIRECT("'"&amp;O[O]&amp;"'!"&amp;ADDRESS(1, COLUMN(F:F), 2)&amp;":"&amp;ADDRESS(1, COLUMN(F:F), 2)))),)</f>
        <v>0</v>
      </c>
      <c r="F17" s="743">
        <f ca="1">IFERROR(SUMPRODUCT(SUMIF(INDIRECT("'"&amp;O[O]&amp;"'!$a:$a"),$A17,INDIRECT("'"&amp;O[O]&amp;"'!"&amp;ADDRESS(1, COLUMN(G:G), 2)&amp;":"&amp;ADDRESS(1, COLUMN(G:G), 2)))),)</f>
        <v>4560</v>
      </c>
      <c r="G17" s="743">
        <f ca="1">IFERROR(SUMPRODUCT(SUMIF(INDIRECT("'"&amp;O[O]&amp;"'!$a:$a"),$A17,INDIRECT("'"&amp;O[O]&amp;"'!"&amp;ADDRESS(1, COLUMN(H:H), 2)&amp;":"&amp;ADDRESS(1, COLUMN(H:H), 2)))),)</f>
        <v>1862</v>
      </c>
      <c r="H17" s="743">
        <f ca="1">IFERROR(SUMPRODUCT(SUMIF(INDIRECT("'"&amp;O[O]&amp;"'!$a:$a"),$A17,INDIRECT("'"&amp;O[O]&amp;"'!"&amp;ADDRESS(1, COLUMN(I:I), 2)&amp;":"&amp;ADDRESS(1, COLUMN(I:I), 2)))),)</f>
        <v>43</v>
      </c>
      <c r="I17" s="743">
        <f>IF(Ag_Needs_Plan!E16="", "", Ag_Needs_Plan!E16)</f>
        <v>22357</v>
      </c>
      <c r="J17" s="744">
        <f t="shared" ca="1" si="0"/>
        <v>22314</v>
      </c>
      <c r="K17" s="741">
        <f ca="1">IF(AND(Ag_Needs_Plan!F16=0, SUMPRODUCT(SUMIF(INDIRECT("'"&amp;O[O]&amp;"'!$a:$a"),$A17,INDIRECT("'"&amp;O[O]&amp;"'!"&amp;ADDRESS(1, COLUMN(J:J), 2)&amp;":"&amp;ADDRESS(1, COLUMN(J:J), 2))))=0), "", IF(Ag_Needs_Plan!F16="", 0, Ag_Needs_Plan!F16)-IFERROR(SUMPRODUCT(SUMIF(INDIRECT("'"&amp;O[O]&amp;"'!$a:$a"),$A17,INDIRECT("'"&amp;O[O]&amp;"'!"&amp;ADDRESS(1, COLUMN(J:J), 2)&amp;":"&amp;ADDRESS(1, COLUMN(J:J), 2)))),))</f>
        <v>-1089</v>
      </c>
      <c r="L17" s="741">
        <f ca="1">IF(AND(Ag_Needs_Plan!G16=0, SUMPRODUCT(SUMIF(INDIRECT("'"&amp;O[O]&amp;"'!$a:$a"),$A17,INDIRECT("'"&amp;O[O]&amp;"'!"&amp;ADDRESS(1, COLUMN(K:K), 2)&amp;":"&amp;ADDRESS(1, COLUMN(K:K), 2))))=0), "", IF(Ag_Needs_Plan!G16="", 0, Ag_Needs_Plan!G16)-IFERROR(SUMPRODUCT(SUMIF(INDIRECT("'"&amp;O[O]&amp;"'!$a:$a"),$A17,INDIRECT("'"&amp;O[O]&amp;"'!"&amp;ADDRESS(1, COLUMN(K:K), 2)&amp;":"&amp;ADDRESS(1, COLUMN(K:K), 2)))),))</f>
        <v>-15409</v>
      </c>
      <c r="M17" s="741">
        <f ca="1">IF(AND(Ag_Needs_Plan!H16=0, SUMPRODUCT(SUMIF(INDIRECT("'"&amp;O[O]&amp;"'!$a:$a"),$A17,INDIRECT("'"&amp;O[O]&amp;"'!"&amp;ADDRESS(1, COLUMN(L:L), 2)&amp;":"&amp;ADDRESS(1, COLUMN(L:L), 2))))=0), "", IF(Ag_Needs_Plan!H16="", 0, Ag_Needs_Plan!H16)-IFERROR(SUMPRODUCT(SUMIF(INDIRECT("'"&amp;O[O]&amp;"'!$a:$a"),$A17,INDIRECT("'"&amp;O[O]&amp;"'!"&amp;ADDRESS(1, COLUMN(L:L), 2)&amp;":"&amp;ADDRESS(1, COLUMN(L:L), 2)))),))</f>
        <v>1570</v>
      </c>
      <c r="N17" s="741">
        <f ca="1">IF(AND(Ag_Needs_Plan!I16=0, SUMPRODUCT(SUMIF(INDIRECT("'"&amp;O[O]&amp;"'!$a:$a"),$A17,INDIRECT("'"&amp;O[O]&amp;"'!"&amp;ADDRESS(1, COLUMN(M:M), 2)&amp;":"&amp;ADDRESS(1, COLUMN(M:M), 2))))=0), "", IF(Ag_Needs_Plan!I16="", 0, Ag_Needs_Plan!I16)-IFERROR(SUMPRODUCT(SUMIF(INDIRECT("'"&amp;O[O]&amp;"'!$a:$a"),$A17,INDIRECT("'"&amp;O[O]&amp;"'!"&amp;ADDRESS(1, COLUMN(M:M), 2)&amp;":"&amp;ADDRESS(1, COLUMN(M:M), 2)))),))</f>
        <v>353</v>
      </c>
      <c r="O17" s="741">
        <f ca="1">IF(AND(Ag_Needs_Plan!J16=0, SUMPRODUCT(SUMIF(INDIRECT("'"&amp;O[O]&amp;"'!$a:$a"),$A17,INDIRECT("'"&amp;O[O]&amp;"'!"&amp;ADDRESS(1, COLUMN(N:N), 2)&amp;":"&amp;ADDRESS(1, COLUMN(N:N), 2))))=0), "", IF(Ag_Needs_Plan!J16="", 0, Ag_Needs_Plan!J16)-IFERROR(SUMPRODUCT(SUMIF(INDIRECT("'"&amp;O[O]&amp;"'!$a:$a"),$A17,INDIRECT("'"&amp;O[O]&amp;"'!"&amp;ADDRESS(1, COLUMN(N:N), 2)&amp;":"&amp;ADDRESS(1, COLUMN(N:N), 2)))),))</f>
        <v>-199</v>
      </c>
      <c r="P17" s="741">
        <f ca="1">IF(AND(Ag_Needs_Plan!K16=0, SUMPRODUCT(SUMIF(INDIRECT("'"&amp;O[O]&amp;"'!$a:$a"),$A17,INDIRECT("'"&amp;O[O]&amp;"'!"&amp;ADDRESS(1, COLUMN(O:O), 2)&amp;":"&amp;ADDRESS(1, COLUMN(O:O), 2))))=0), "", IF(Ag_Needs_Plan!K16="", 0, Ag_Needs_Plan!K16)-IFERROR(SUMPRODUCT(SUMIF(INDIRECT("'"&amp;O[O]&amp;"'!$a:$a"),$A17,INDIRECT("'"&amp;O[O]&amp;"'!"&amp;ADDRESS(1, COLUMN(O:O), 2)&amp;":"&amp;ADDRESS(1, COLUMN(O:O), 2)))),))</f>
        <v>85</v>
      </c>
      <c r="Q17" s="741">
        <f ca="1">IF(AND(Ag_Needs_Plan!L16=0, SUMPRODUCT(SUMIF(INDIRECT("'"&amp;O[O]&amp;"'!$a:$a"),$A17,INDIRECT("'"&amp;O[O]&amp;"'!"&amp;ADDRESS(1, COLUMN(P:P), 2)&amp;":"&amp;ADDRESS(1, COLUMN(P:P), 2))))=0), "", IF(Ag_Needs_Plan!L16="", 0, Ag_Needs_Plan!L16)-IFERROR(SUMPRODUCT(SUMIF(INDIRECT("'"&amp;O[O]&amp;"'!$a:$a"),$A17,INDIRECT("'"&amp;O[O]&amp;"'!"&amp;ADDRESS(1, COLUMN(P:P), 2)&amp;":"&amp;ADDRESS(1, COLUMN(P:P), 2)))),))</f>
        <v>-3211</v>
      </c>
      <c r="R17" s="741">
        <f ca="1">IF(AND(Ag_Needs_Plan!M16=0, SUMPRODUCT(SUMIF(INDIRECT("'"&amp;O[O]&amp;"'!$a:$a"),$A17,INDIRECT("'"&amp;O[O]&amp;"'!"&amp;ADDRESS(1, COLUMN(Q:Q), 2)&amp;":"&amp;ADDRESS(1, COLUMN(Q:Q), 2))))=0), "", IF(Ag_Needs_Plan!M16="", 0, Ag_Needs_Plan!M16)-IFERROR(SUMPRODUCT(SUMIF(INDIRECT("'"&amp;O[O]&amp;"'!$a:$a"),$A17,INDIRECT("'"&amp;O[O]&amp;"'!"&amp;ADDRESS(1, COLUMN(Q:Q), 2)&amp;":"&amp;ADDRESS(1, COLUMN(Q:Q), 2)))),))</f>
        <v>-1909</v>
      </c>
      <c r="S17" s="741">
        <f ca="1">IF(AND(Ag_Needs_Plan!N16=0, SUMPRODUCT(SUMIF(INDIRECT("'"&amp;O[O]&amp;"'!$a:$a"),$A17,INDIRECT("'"&amp;O[O]&amp;"'!"&amp;ADDRESS(1, COLUMN(R:R), 2)&amp;":"&amp;ADDRESS(1, COLUMN(R:R), 2))))=0), "", IF(Ag_Needs_Plan!N16="", 0, Ag_Needs_Plan!N16)-IFERROR(SUMPRODUCT(SUMIF(INDIRECT("'"&amp;O[O]&amp;"'!$a:$a"),$A17,INDIRECT("'"&amp;O[O]&amp;"'!"&amp;ADDRESS(1, COLUMN(R:R), 2)&amp;":"&amp;ADDRESS(1, COLUMN(R:R), 2)))),))</f>
        <v>-133</v>
      </c>
      <c r="T17" s="741">
        <f ca="1">IF(AND(Ag_Needs_Plan!N16=0, SUM(IFERROR(SUMPRODUCT(SUMIF(INDIRECT("'"&amp;O[O]&amp;"'!$a:$a"),$A17,INDIRECT("'"&amp;O[O]&amp;"'!"&amp;ADDRESS(1, COLUMN(S:S), 2)&amp;":"&amp;ADDRESS(1, COLUMN(S:S), 2)))),), IFERROR(SUMPRODUCT(SUMIF(INDIRECT("'"&amp;O[O]&amp;"'!$a:$a"),$A17,INDIRECT("'"&amp;O[O]&amp;"'!"&amp;ADDRESS(1, COLUMN(T:T), 2)&amp;":"&amp;ADDRESS(1, COLUMN(T:T), 2)))),))=0), "", IF(Ag_Needs_Plan!O16="", 0, Ag_Needs_Plan!O16)-SUM(IFERROR(SUMPRODUCT(SUMIF(INDIRECT("'"&amp;O[O]&amp;"'!$a:$a"),$A17,INDIRECT("'"&amp;O[O]&amp;"'!"&amp;ADDRESS(1, COLUMN(S:S), 2)&amp;":"&amp;ADDRESS(1, COLUMN(S:S), 2)))),), IFERROR(SUMPRODUCT(SUMIF(INDIRECT("'"&amp;O[O]&amp;"'!$a:$a"),$A17,INDIRECT("'"&amp;O[O]&amp;"'!"&amp;ADDRESS(1, COLUMN(T:T), 2)&amp;":"&amp;ADDRESS(1, COLUMN(T:T), 2)))),)))</f>
        <v>-55</v>
      </c>
      <c r="U17" s="741">
        <f ca="1">IF(AND(Ag_Needs_Plan!P16=0, SUMPRODUCT(SUMIF(INDIRECT("'"&amp;O[O]&amp;"'!$a:$a"),$A17,INDIRECT("'"&amp;O[O]&amp;"'!"&amp;ADDRESS(1, COLUMN(S:S), 2)&amp;":"&amp;ADDRESS(1, COLUMN(S:S), 2))))=0), "", IF(Ag_Needs_Plan!P16="", 0, Ag_Needs_Plan!P16)-IFERROR(SUMPRODUCT(SUMIF(INDIRECT("'"&amp;O[O]&amp;"'!$a:$a"),$A17,INDIRECT("'"&amp;O[O]&amp;"'!"&amp;ADDRESS(1, COLUMN(S:S), 2)&amp;":"&amp;ADDRESS(1, COLUMN(S:S), 2)))),))</f>
        <v>-31</v>
      </c>
      <c r="V17" s="741">
        <f ca="1">IF(AND(Ag_Needs_Plan!Q16=0, SUMPRODUCT(SUMIF(INDIRECT("'"&amp;O[O]&amp;"'!$a:$a"),$A17,INDIRECT("'"&amp;O[O]&amp;"'!"&amp;ADDRESS(1, COLUMN(T:T), 2)&amp;":"&amp;ADDRESS(1, COLUMN(T:T), 2))))=0), "", IF(Ag_Needs_Plan!Q16="", 0, Ag_Needs_Plan!Q16)-IFERROR(SUMPRODUCT(SUMIF(INDIRECT("'"&amp;O[O]&amp;"'!$a:$a"),$A17,INDIRECT("'"&amp;O[O]&amp;"'!"&amp;ADDRESS(1, COLUMN(T:T), 2)&amp;":"&amp;ADDRESS(1, COLUMN(T:T), 2)))),))</f>
        <v>-55</v>
      </c>
      <c r="W17" s="741">
        <f ca="1">IF(AND(Ag_Needs_Plan!R16=0, SUMPRODUCT(SUMIF(INDIRECT("'"&amp;O[O]&amp;"'!$a:$a"),$A17,INDIRECT("'"&amp;O[O]&amp;"'!"&amp;ADDRESS(1, COLUMN(U:U), 2)&amp;":"&amp;ADDRESS(1, COLUMN(U:U), 2))))=0), "", IF(Ag_Needs_Plan!R16="", 0, Ag_Needs_Plan!R16)-IFERROR(SUMPRODUCT(SUMIF(INDIRECT("'"&amp;O[O]&amp;"'!$a:$a"),$A17,INDIRECT("'"&amp;O[O]&amp;"'!"&amp;ADDRESS(1, COLUMN(U:U), 2)&amp;":"&amp;ADDRESS(1, COLUMN(U:U), 2)))),))</f>
        <v>26</v>
      </c>
      <c r="X17" s="741">
        <f ca="1">IF(AND(Ag_Needs_Plan!S16=0, SUMPRODUCT(SUMIF(INDIRECT("'"&amp;O[O]&amp;"'!$a:$a"),$A17,INDIRECT("'"&amp;O[O]&amp;"'!"&amp;ADDRESS(1, COLUMN(V:V), 2)&amp;":"&amp;ADDRESS(1, COLUMN(V:V), 2))))=0), "", IF(Ag_Needs_Plan!S16="", 0, Ag_Needs_Plan!S16)-IFERROR(SUMPRODUCT(SUMIF(INDIRECT("'"&amp;O[O]&amp;"'!$a:$a"),$A17,INDIRECT("'"&amp;O[O]&amp;"'!"&amp;ADDRESS(1, COLUMN(V:V), 2)&amp;":"&amp;ADDRESS(1, COLUMN(V:V), 2)))),))</f>
        <v>114</v>
      </c>
      <c r="Y17" s="741">
        <f ca="1">IF(AND(Ag_Needs_Plan!T16=0, SUMPRODUCT(SUMIF(INDIRECT("'"&amp;O[O]&amp;"'!$a:$a"),$A17,INDIRECT("'"&amp;O[O]&amp;"'!"&amp;ADDRESS(1, COLUMN(W:W), 2)&amp;":"&amp;ADDRESS(1, COLUMN(W:W), 2))))=0), "", IF(Ag_Needs_Plan!T16="", 0, Ag_Needs_Plan!T16)-IFERROR(SUMPRODUCT(SUMIF(INDIRECT("'"&amp;O[O]&amp;"'!$a:$a"),$A17,INDIRECT("'"&amp;O[O]&amp;"'!"&amp;ADDRESS(1, COLUMN(W:W), 2)&amp;":"&amp;ADDRESS(1, COLUMN(W:W), 2)))),))</f>
        <v>13</v>
      </c>
      <c r="Z17" s="741">
        <f ca="1">IF(AND(Ag_Needs_Plan!U16=0, SUMPRODUCT(SUMIF(INDIRECT("'"&amp;O[O]&amp;"'!$a:$a"),$A17,INDIRECT("'"&amp;O[O]&amp;"'!"&amp;ADDRESS(1, COLUMN(X:X), 2)&amp;":"&amp;ADDRESS(1, COLUMN(X:X), 2))))=0), "", IF(Ag_Needs_Plan!U16="", 0, Ag_Needs_Plan!U16)-IFERROR(SUMPRODUCT(SUMIF(INDIRECT("'"&amp;O[O]&amp;"'!$a:$a"),$A17,INDIRECT("'"&amp;O[O]&amp;"'!"&amp;ADDRESS(1, COLUMN(X:X), 2)&amp;":"&amp;ADDRESS(1, COLUMN(X:X), 2)))),))</f>
        <v>-45</v>
      </c>
      <c r="AA17" s="741">
        <f ca="1">IF(AND(Ag_Needs_Plan!V16=0, SUMPRODUCT(SUMIF(INDIRECT("'"&amp;O[O]&amp;"'!$a:$a"),$A17,INDIRECT("'"&amp;O[O]&amp;"'!"&amp;ADDRESS(1, COLUMN(Y:Y), 2)&amp;":"&amp;ADDRESS(1, COLUMN(Y:Y), 2))))=0), "", IF(Ag_Needs_Plan!V16="", 0, Ag_Needs_Plan!V16)-IFERROR(SUMPRODUCT(SUMIF(INDIRECT("'"&amp;O[O]&amp;"'!$a:$a"),$A17,INDIRECT("'"&amp;O[O]&amp;"'!"&amp;ADDRESS(1, COLUMN(Y:Y), 2)&amp;":"&amp;ADDRESS(1, COLUMN(Y:Y), 2)))),))</f>
        <v>283</v>
      </c>
      <c r="AB17" s="741">
        <f ca="1">IF(AND(Ag_Needs_Plan!W16=0, SUMPRODUCT(SUMIF(INDIRECT("'"&amp;O[O]&amp;"'!$a:$a"),$A17,INDIRECT("'"&amp;O[O]&amp;"'!"&amp;ADDRESS(1, COLUMN(Z:Z), 2)&amp;":"&amp;ADDRESS(1, COLUMN(Z:Z), 2))))=0), "", IF(Ag_Needs_Plan!W16="", 0, Ag_Needs_Plan!W16)-IFERROR(SUMPRODUCT(SUMIF(INDIRECT("'"&amp;O[O]&amp;"'!$a:$a"),$A17,INDIRECT("'"&amp;O[O]&amp;"'!"&amp;ADDRESS(1, COLUMN(Z:Z), 2)&amp;":"&amp;ADDRESS(1, COLUMN(Z:Z), 2)))),))</f>
        <v>146</v>
      </c>
      <c r="AC17" s="741">
        <f ca="1">IF(AND(Ag_Needs_Plan!X16=0, SUMPRODUCT(SUMIF(INDIRECT("'"&amp;O[O]&amp;"'!$a:$a"),$A17,INDIRECT("'"&amp;O[O]&amp;"'!"&amp;ADDRESS(1, COLUMN(AA:AA), 2)&amp;":"&amp;ADDRESS(1, COLUMN(AA:AA), 2))))=0), "", IF(Ag_Needs_Plan!X16="", 0, Ag_Needs_Plan!X16)-IFERROR(SUMPRODUCT(SUMIF(INDIRECT("'"&amp;O[O]&amp;"'!$a:$a"),$A17,INDIRECT("'"&amp;O[O]&amp;"'!"&amp;ADDRESS(1, COLUMN(AA:AA), 2)&amp;":"&amp;ADDRESS(1, COLUMN(AA:AA), 2)))),))</f>
        <v>796</v>
      </c>
      <c r="AD17" s="741">
        <f ca="1">IF(AND(Ag_Needs_Plan!Y16=0, SUMPRODUCT(SUMIF(INDIRECT("'"&amp;O[O]&amp;"'!$a:$a"),$A17,INDIRECT("'"&amp;O[O]&amp;"'!"&amp;ADDRESS(1, COLUMN(AB:AB), 2)&amp;":"&amp;ADDRESS(1, COLUMN(AB:AB), 2))))=0), "", IF(Ag_Needs_Plan!Y16="", 0, Ag_Needs_Plan!Y16)-IFERROR(SUMPRODUCT(SUMIF(INDIRECT("'"&amp;O[O]&amp;"'!$a:$a"),$A17,INDIRECT("'"&amp;O[O]&amp;"'!"&amp;ADDRESS(1, COLUMN(AB:AB), 2)&amp;":"&amp;ADDRESS(1, COLUMN(AB:AB), 2)))),))</f>
        <v>5631</v>
      </c>
      <c r="AE17" s="741">
        <f ca="1">IF(AND(Ag_Needs_Plan!Z16=0, SUMPRODUCT(SUMIF(INDIRECT("'"&amp;O[O]&amp;"'!$a:$a"),$A17,INDIRECT("'"&amp;O[O]&amp;"'!"&amp;ADDRESS(1, COLUMN(AC:AC), 2)&amp;":"&amp;ADDRESS(1, COLUMN(AC:AC), 2))))=0), "", IF(Ag_Needs_Plan!Z16="", 0, Ag_Needs_Plan!Z16)-IFERROR(SUMPRODUCT(SUMIF(INDIRECT("'"&amp;O[O]&amp;"'!$a:$a"),$A17,INDIRECT("'"&amp;O[O]&amp;"'!"&amp;ADDRESS(1, COLUMN(AC:AC), 2)&amp;":"&amp;ADDRESS(1, COLUMN(AC:AC), 2)))),))</f>
        <v>4094</v>
      </c>
      <c r="AF17" s="741">
        <f ca="1">IF(AND(Ag_Needs_Plan!AA16=0, SUMPRODUCT(SUMIF(INDIRECT("'"&amp;O[O]&amp;"'!$a:$a"),$A17,INDIRECT("'"&amp;O[O]&amp;"'!"&amp;ADDRESS(1, COLUMN(AD:AD), 2)&amp;":"&amp;ADDRESS(1, COLUMN(AD:AD), 2))))=0), "", IF(Ag_Needs_Plan!AA16="", 0, Ag_Needs_Plan!AA16)-IFERROR(SUMPRODUCT(SUMIF(INDIRECT("'"&amp;O[O]&amp;"'!$a:$a"),$A17,INDIRECT("'"&amp;O[O]&amp;"'!"&amp;ADDRESS(1, COLUMN(AD:AD), 2)&amp;":"&amp;ADDRESS(1, COLUMN(AD:AD), 2)))),))</f>
        <v>-2537</v>
      </c>
      <c r="AG17" s="741">
        <f ca="1">IF(AND(Ag_Needs_Plan!AB16=0, SUMPRODUCT(SUMIF(INDIRECT("'"&amp;O[O]&amp;"'!$a:$a"),$A17,INDIRECT("'"&amp;O[O]&amp;"'!"&amp;ADDRESS(1, COLUMN(AE:AE), 2)&amp;":"&amp;ADDRESS(1, COLUMN(AE:AE), 2))))=0), "", IF(Ag_Needs_Plan!AB16="", 0, Ag_Needs_Plan!AB16)-IFERROR(SUMPRODUCT(SUMIF(INDIRECT("'"&amp;O[O]&amp;"'!$a:$a"),$A17,INDIRECT("'"&amp;O[O]&amp;"'!"&amp;ADDRESS(1, COLUMN(AE:AE), 2)&amp;":"&amp;ADDRESS(1, COLUMN(AE:AE), 2)))),))</f>
        <v>-6223</v>
      </c>
      <c r="AH17" s="741">
        <f ca="1">IF(AND(Ag_Needs_Plan!AC16=0, SUMPRODUCT(SUMIF(INDIRECT("'"&amp;O[O]&amp;"'!$a:$a"),$A17,INDIRECT("'"&amp;O[O]&amp;"'!"&amp;ADDRESS(1, COLUMN(AF:AF), 2)&amp;":"&amp;ADDRESS(1, COLUMN(AF:AF), 2))))=0), "", IF(Ag_Needs_Plan!AC16="", 0, Ag_Needs_Plan!AC16)-IFERROR(SUMPRODUCT(SUMIF(INDIRECT("'"&amp;O[O]&amp;"'!$a:$a"),$A17,INDIRECT("'"&amp;O[O]&amp;"'!"&amp;ADDRESS(1, COLUMN(AF:AF), 2)&amp;":"&amp;ADDRESS(1, COLUMN(AF:AF), 2)))),))</f>
        <v>-492</v>
      </c>
      <c r="AI17" s="741">
        <f ca="1">IF(AND(Ag_Needs_Plan!AD16=0, SUMPRODUCT(SUMIF(INDIRECT("'"&amp;O[O]&amp;"'!$a:$a"),$A17,INDIRECT("'"&amp;O[O]&amp;"'!"&amp;ADDRESS(1, COLUMN(AG:AG), 2)&amp;":"&amp;ADDRESS(1, COLUMN(AG:AG), 2))))=0), "", IF(Ag_Needs_Plan!AD16="", 0, Ag_Needs_Plan!AD16)-IFERROR(SUMPRODUCT(SUMIF(INDIRECT("'"&amp;O[O]&amp;"'!$a:$a"),$A17,INDIRECT("'"&amp;O[O]&amp;"'!"&amp;ADDRESS(1, COLUMN(AG:AG), 2)&amp;":"&amp;ADDRESS(1, COLUMN(AG:AG), 2)))),))</f>
        <v>176</v>
      </c>
      <c r="AJ17" s="741" t="str">
        <f ca="1">IF(AND(Ag_Needs_Plan!AE16=0, SUMPRODUCT(SUMIF(INDIRECT("'"&amp;O[O]&amp;"'!$a:$a"),$A17,INDIRECT("'"&amp;O[O]&amp;"'!"&amp;ADDRESS(1, COLUMN(AH:AH), 2)&amp;":"&amp;ADDRESS(1, COLUMN(AH:AH), 2))))=0), "", IF(Ag_Needs_Plan!AE16="", 0, Ag_Needs_Plan!AE16)-IFERROR(SUMPRODUCT(SUMIF(INDIRECT("'"&amp;O[O]&amp;"'!$a:$a"),$A17,INDIRECT("'"&amp;O[O]&amp;"'!"&amp;ADDRESS(1, COLUMN(AH:AH), 2)&amp;":"&amp;ADDRESS(1, COLUMN(AH:AH), 2)))),))</f>
        <v/>
      </c>
    </row>
    <row r="18" spans="1:36">
      <c r="A18" t="str">
        <f>IF(Ag_Needs_Plan!A17="", "", Ag_Needs_Plan!A17)</f>
        <v>Soap</v>
      </c>
      <c r="B18" t="str">
        <f>IF(Ag_Needs_Plan!B17="", "", Ag_Needs_Plan!B17)</f>
        <v>Kit</v>
      </c>
      <c r="C18" t="str">
        <f>IF(Ag_Needs_Plan!C17="", "", Ag_Needs_Plan!C17)</f>
        <v/>
      </c>
      <c r="D18" t="str">
        <f>IF(Ag_Needs_Plan!D17="", "", Ag_Needs_Plan!D17)</f>
        <v>WASH</v>
      </c>
      <c r="E18" s="743">
        <f ca="1">IFERROR(SUMPRODUCT(SUMIF(INDIRECT("'"&amp;O[O]&amp;"'!$a:$a"),$A18,INDIRECT("'"&amp;O[O]&amp;"'!"&amp;ADDRESS(1, COLUMN(F:F), 2)&amp;":"&amp;ADDRESS(1, COLUMN(F:F), 2)))),)</f>
        <v>0</v>
      </c>
      <c r="F18" s="743">
        <f ca="1">IFERROR(SUMPRODUCT(SUMIF(INDIRECT("'"&amp;O[O]&amp;"'!$a:$a"),$A18,INDIRECT("'"&amp;O[O]&amp;"'!"&amp;ADDRESS(1, COLUMN(G:G), 2)&amp;":"&amp;ADDRESS(1, COLUMN(G:G), 2)))),)</f>
        <v>0</v>
      </c>
      <c r="G18" s="743">
        <f ca="1">IFERROR(SUMPRODUCT(SUMIF(INDIRECT("'"&amp;O[O]&amp;"'!$a:$a"),$A18,INDIRECT("'"&amp;O[O]&amp;"'!"&amp;ADDRESS(1, COLUMN(H:H), 2)&amp;":"&amp;ADDRESS(1, COLUMN(H:H), 2)))),)</f>
        <v>8710</v>
      </c>
      <c r="H18" s="743">
        <f ca="1">IFERROR(SUMPRODUCT(SUMIF(INDIRECT("'"&amp;O[O]&amp;"'!$a:$a"),$A18,INDIRECT("'"&amp;O[O]&amp;"'!"&amp;ADDRESS(1, COLUMN(I:I), 2)&amp;":"&amp;ADDRESS(1, COLUMN(I:I), 2)))),)</f>
        <v>2010</v>
      </c>
      <c r="I18" s="743">
        <f>IF(Ag_Needs_Plan!E17="", "", Ag_Needs_Plan!E17)</f>
        <v>22357</v>
      </c>
      <c r="J18" s="744">
        <f t="shared" ca="1" si="0"/>
        <v>20347</v>
      </c>
      <c r="K18" s="741">
        <f ca="1">IF(AND(Ag_Needs_Plan!F17=0, SUMPRODUCT(SUMIF(INDIRECT("'"&amp;O[O]&amp;"'!$a:$a"),$A18,INDIRECT("'"&amp;O[O]&amp;"'!"&amp;ADDRESS(1, COLUMN(J:J), 2)&amp;":"&amp;ADDRESS(1, COLUMN(J:J), 2))))=0), "", IF(Ag_Needs_Plan!F17="", 0, Ag_Needs_Plan!F17)-IFERROR(SUMPRODUCT(SUMIF(INDIRECT("'"&amp;O[O]&amp;"'!$a:$a"),$A18,INDIRECT("'"&amp;O[O]&amp;"'!"&amp;ADDRESS(1, COLUMN(J:J), 2)&amp;":"&amp;ADDRESS(1, COLUMN(J:J), 2)))),))</f>
        <v>-5930</v>
      </c>
      <c r="L18" s="741">
        <f ca="1">IF(AND(Ag_Needs_Plan!G17=0, SUMPRODUCT(SUMIF(INDIRECT("'"&amp;O[O]&amp;"'!$a:$a"),$A18,INDIRECT("'"&amp;O[O]&amp;"'!"&amp;ADDRESS(1, COLUMN(K:K), 2)&amp;":"&amp;ADDRESS(1, COLUMN(K:K), 2))))=0), "", IF(Ag_Needs_Plan!G17="", 0, Ag_Needs_Plan!G17)-IFERROR(SUMPRODUCT(SUMIF(INDIRECT("'"&amp;O[O]&amp;"'!$a:$a"),$A18,INDIRECT("'"&amp;O[O]&amp;"'!"&amp;ADDRESS(1, COLUMN(K:K), 2)&amp;":"&amp;ADDRESS(1, COLUMN(K:K), 2)))),))</f>
        <v>-21250</v>
      </c>
      <c r="M18" s="741">
        <f ca="1">IF(AND(Ag_Needs_Plan!H17=0, SUMPRODUCT(SUMIF(INDIRECT("'"&amp;O[O]&amp;"'!$a:$a"),$A18,INDIRECT("'"&amp;O[O]&amp;"'!"&amp;ADDRESS(1, COLUMN(L:L), 2)&amp;":"&amp;ADDRESS(1, COLUMN(L:L), 2))))=0), "", IF(Ag_Needs_Plan!H17="", 0, Ag_Needs_Plan!H17)-IFERROR(SUMPRODUCT(SUMIF(INDIRECT("'"&amp;O[O]&amp;"'!$a:$a"),$A18,INDIRECT("'"&amp;O[O]&amp;"'!"&amp;ADDRESS(1, COLUMN(L:L), 2)&amp;":"&amp;ADDRESS(1, COLUMN(L:L), 2)))),))</f>
        <v>1570</v>
      </c>
      <c r="N18" s="741">
        <f ca="1">IF(AND(Ag_Needs_Plan!I17=0, SUMPRODUCT(SUMIF(INDIRECT("'"&amp;O[O]&amp;"'!$a:$a"),$A18,INDIRECT("'"&amp;O[O]&amp;"'!"&amp;ADDRESS(1, COLUMN(M:M), 2)&amp;":"&amp;ADDRESS(1, COLUMN(M:M), 2))))=0), "", IF(Ag_Needs_Plan!I17="", 0, Ag_Needs_Plan!I17)-IFERROR(SUMPRODUCT(SUMIF(INDIRECT("'"&amp;O[O]&amp;"'!$a:$a"),$A18,INDIRECT("'"&amp;O[O]&amp;"'!"&amp;ADDRESS(1, COLUMN(M:M), 2)&amp;":"&amp;ADDRESS(1, COLUMN(M:M), 2)))),))</f>
        <v>353</v>
      </c>
      <c r="O18" s="741">
        <f ca="1">IF(AND(Ag_Needs_Plan!J17=0, SUMPRODUCT(SUMIF(INDIRECT("'"&amp;O[O]&amp;"'!$a:$a"),$A18,INDIRECT("'"&amp;O[O]&amp;"'!"&amp;ADDRESS(1, COLUMN(N:N), 2)&amp;":"&amp;ADDRESS(1, COLUMN(N:N), 2))))=0), "", IF(Ag_Needs_Plan!J17="", 0, Ag_Needs_Plan!J17)-IFERROR(SUMPRODUCT(SUMIF(INDIRECT("'"&amp;O[O]&amp;"'!$a:$a"),$A18,INDIRECT("'"&amp;O[O]&amp;"'!"&amp;ADDRESS(1, COLUMN(N:N), 2)&amp;":"&amp;ADDRESS(1, COLUMN(N:N), 2)))),))</f>
        <v>1237</v>
      </c>
      <c r="P18" s="741">
        <f ca="1">IF(AND(Ag_Needs_Plan!K17=0, SUMPRODUCT(SUMIF(INDIRECT("'"&amp;O[O]&amp;"'!$a:$a"),$A18,INDIRECT("'"&amp;O[O]&amp;"'!"&amp;ADDRESS(1, COLUMN(O:O), 2)&amp;":"&amp;ADDRESS(1, COLUMN(O:O), 2))))=0), "", IF(Ag_Needs_Plan!K17="", 0, Ag_Needs_Plan!K17)-IFERROR(SUMPRODUCT(SUMIF(INDIRECT("'"&amp;O[O]&amp;"'!$a:$a"),$A18,INDIRECT("'"&amp;O[O]&amp;"'!"&amp;ADDRESS(1, COLUMN(O:O), 2)&amp;":"&amp;ADDRESS(1, COLUMN(O:O), 2)))),))</f>
        <v>454</v>
      </c>
      <c r="Q18" s="741">
        <f ca="1">IF(AND(Ag_Needs_Plan!L17=0, SUMPRODUCT(SUMIF(INDIRECT("'"&amp;O[O]&amp;"'!$a:$a"),$A18,INDIRECT("'"&amp;O[O]&amp;"'!"&amp;ADDRESS(1, COLUMN(P:P), 2)&amp;":"&amp;ADDRESS(1, COLUMN(P:P), 2))))=0), "", IF(Ag_Needs_Plan!L17="", 0, Ag_Needs_Plan!L17)-IFERROR(SUMPRODUCT(SUMIF(INDIRECT("'"&amp;O[O]&amp;"'!$a:$a"),$A18,INDIRECT("'"&amp;O[O]&amp;"'!"&amp;ADDRESS(1, COLUMN(P:P), 2)&amp;":"&amp;ADDRESS(1, COLUMN(P:P), 2)))),))</f>
        <v>-901</v>
      </c>
      <c r="R18" s="741">
        <f ca="1">IF(AND(Ag_Needs_Plan!M17=0, SUMPRODUCT(SUMIF(INDIRECT("'"&amp;O[O]&amp;"'!$a:$a"),$A18,INDIRECT("'"&amp;O[O]&amp;"'!"&amp;ADDRESS(1, COLUMN(Q:Q), 2)&amp;":"&amp;ADDRESS(1, COLUMN(Q:Q), 2))))=0), "", IF(Ag_Needs_Plan!M17="", 0, Ag_Needs_Plan!M17)-IFERROR(SUMPRODUCT(SUMIF(INDIRECT("'"&amp;O[O]&amp;"'!$a:$a"),$A18,INDIRECT("'"&amp;O[O]&amp;"'!"&amp;ADDRESS(1, COLUMN(Q:Q), 2)&amp;":"&amp;ADDRESS(1, COLUMN(Q:Q), 2)))),))</f>
        <v>-697</v>
      </c>
      <c r="S18" s="741">
        <f ca="1">IF(AND(Ag_Needs_Plan!N17=0, SUMPRODUCT(SUMIF(INDIRECT("'"&amp;O[O]&amp;"'!$a:$a"),$A18,INDIRECT("'"&amp;O[O]&amp;"'!"&amp;ADDRESS(1, COLUMN(R:R), 2)&amp;":"&amp;ADDRESS(1, COLUMN(R:R), 2))))=0), "", IF(Ag_Needs_Plan!N17="", 0, Ag_Needs_Plan!N17)-IFERROR(SUMPRODUCT(SUMIF(INDIRECT("'"&amp;O[O]&amp;"'!$a:$a"),$A18,INDIRECT("'"&amp;O[O]&amp;"'!"&amp;ADDRESS(1, COLUMN(R:R), 2)&amp;":"&amp;ADDRESS(1, COLUMN(R:R), 2)))),))</f>
        <v>55</v>
      </c>
      <c r="T18" s="741">
        <f ca="1">IF(AND(Ag_Needs_Plan!N17=0, SUM(IFERROR(SUMPRODUCT(SUMIF(INDIRECT("'"&amp;O[O]&amp;"'!$a:$a"),$A18,INDIRECT("'"&amp;O[O]&amp;"'!"&amp;ADDRESS(1, COLUMN(S:S), 2)&amp;":"&amp;ADDRESS(1, COLUMN(S:S), 2)))),), IFERROR(SUMPRODUCT(SUMIF(INDIRECT("'"&amp;O[O]&amp;"'!$a:$a"),$A18,INDIRECT("'"&amp;O[O]&amp;"'!"&amp;ADDRESS(1, COLUMN(T:T), 2)&amp;":"&amp;ADDRESS(1, COLUMN(T:T), 2)))),))=0), "", IF(Ag_Needs_Plan!O17="", 0, Ag_Needs_Plan!O17)-SUM(IFERROR(SUMPRODUCT(SUMIF(INDIRECT("'"&amp;O[O]&amp;"'!$a:$a"),$A18,INDIRECT("'"&amp;O[O]&amp;"'!"&amp;ADDRESS(1, COLUMN(S:S), 2)&amp;":"&amp;ADDRESS(1, COLUMN(S:S), 2)))),), IFERROR(SUMPRODUCT(SUMIF(INDIRECT("'"&amp;O[O]&amp;"'!$a:$a"),$A18,INDIRECT("'"&amp;O[O]&amp;"'!"&amp;ADDRESS(1, COLUMN(T:T), 2)&amp;":"&amp;ADDRESS(1, COLUMN(T:T), 2)))),)))</f>
        <v>31</v>
      </c>
      <c r="U18" s="741" t="str">
        <f ca="1">IF(AND(Ag_Needs_Plan!P17=0, SUMPRODUCT(SUMIF(INDIRECT("'"&amp;O[O]&amp;"'!$a:$a"),$A18,INDIRECT("'"&amp;O[O]&amp;"'!"&amp;ADDRESS(1, COLUMN(S:S), 2)&amp;":"&amp;ADDRESS(1, COLUMN(S:S), 2))))=0), "", IF(Ag_Needs_Plan!P17="", 0, Ag_Needs_Plan!P17)-IFERROR(SUMPRODUCT(SUMIF(INDIRECT("'"&amp;O[O]&amp;"'!$a:$a"),$A18,INDIRECT("'"&amp;O[O]&amp;"'!"&amp;ADDRESS(1, COLUMN(S:S), 2)&amp;":"&amp;ADDRESS(1, COLUMN(S:S), 2)))),))</f>
        <v/>
      </c>
      <c r="V18" s="741" t="str">
        <f ca="1">IF(AND(Ag_Needs_Plan!Q17=0, SUMPRODUCT(SUMIF(INDIRECT("'"&amp;O[O]&amp;"'!$a:$a"),$A18,INDIRECT("'"&amp;O[O]&amp;"'!"&amp;ADDRESS(1, COLUMN(T:T), 2)&amp;":"&amp;ADDRESS(1, COLUMN(T:T), 2))))=0), "", IF(Ag_Needs_Plan!Q17="", 0, Ag_Needs_Plan!Q17)-IFERROR(SUMPRODUCT(SUMIF(INDIRECT("'"&amp;O[O]&amp;"'!$a:$a"),$A18,INDIRECT("'"&amp;O[O]&amp;"'!"&amp;ADDRESS(1, COLUMN(T:T), 2)&amp;":"&amp;ADDRESS(1, COLUMN(T:T), 2)))),))</f>
        <v/>
      </c>
      <c r="W18" s="741">
        <f ca="1">IF(AND(Ag_Needs_Plan!R17=0, SUMPRODUCT(SUMIF(INDIRECT("'"&amp;O[O]&amp;"'!$a:$a"),$A18,INDIRECT("'"&amp;O[O]&amp;"'!"&amp;ADDRESS(1, COLUMN(U:U), 2)&amp;":"&amp;ADDRESS(1, COLUMN(U:U), 2))))=0), "", IF(Ag_Needs_Plan!R17="", 0, Ag_Needs_Plan!R17)-IFERROR(SUMPRODUCT(SUMIF(INDIRECT("'"&amp;O[O]&amp;"'!$a:$a"),$A18,INDIRECT("'"&amp;O[O]&amp;"'!"&amp;ADDRESS(1, COLUMN(U:U), 2)&amp;":"&amp;ADDRESS(1, COLUMN(U:U), 2)))),))</f>
        <v>-314</v>
      </c>
      <c r="X18" s="741">
        <f ca="1">IF(AND(Ag_Needs_Plan!S17=0, SUMPRODUCT(SUMIF(INDIRECT("'"&amp;O[O]&amp;"'!$a:$a"),$A18,INDIRECT("'"&amp;O[O]&amp;"'!"&amp;ADDRESS(1, COLUMN(V:V), 2)&amp;":"&amp;ADDRESS(1, COLUMN(V:V), 2))))=0), "", IF(Ag_Needs_Plan!S17="", 0, Ag_Needs_Plan!S17)-IFERROR(SUMPRODUCT(SUMIF(INDIRECT("'"&amp;O[O]&amp;"'!$a:$a"),$A18,INDIRECT("'"&amp;O[O]&amp;"'!"&amp;ADDRESS(1, COLUMN(V:V), 2)&amp;":"&amp;ADDRESS(1, COLUMN(V:V), 2)))),))</f>
        <v>155</v>
      </c>
      <c r="Y18" s="741">
        <f ca="1">IF(AND(Ag_Needs_Plan!T17=0, SUMPRODUCT(SUMIF(INDIRECT("'"&amp;O[O]&amp;"'!$a:$a"),$A18,INDIRECT("'"&amp;O[O]&amp;"'!"&amp;ADDRESS(1, COLUMN(W:W), 2)&amp;":"&amp;ADDRESS(1, COLUMN(W:W), 2))))=0), "", IF(Ag_Needs_Plan!T17="", 0, Ag_Needs_Plan!T17)-IFERROR(SUMPRODUCT(SUMIF(INDIRECT("'"&amp;O[O]&amp;"'!$a:$a"),$A18,INDIRECT("'"&amp;O[O]&amp;"'!"&amp;ADDRESS(1, COLUMN(W:W), 2)&amp;":"&amp;ADDRESS(1, COLUMN(W:W), 2)))),))</f>
        <v>48</v>
      </c>
      <c r="Z18" s="741">
        <f ca="1">IF(AND(Ag_Needs_Plan!U17=0, SUMPRODUCT(SUMIF(INDIRECT("'"&amp;O[O]&amp;"'!$a:$a"),$A18,INDIRECT("'"&amp;O[O]&amp;"'!"&amp;ADDRESS(1, COLUMN(X:X), 2)&amp;":"&amp;ADDRESS(1, COLUMN(X:X), 2))))=0), "", IF(Ag_Needs_Plan!U17="", 0, Ag_Needs_Plan!U17)-IFERROR(SUMPRODUCT(SUMIF(INDIRECT("'"&amp;O[O]&amp;"'!$a:$a"),$A18,INDIRECT("'"&amp;O[O]&amp;"'!"&amp;ADDRESS(1, COLUMN(X:X), 2)&amp;":"&amp;ADDRESS(1, COLUMN(X:X), 2)))),))</f>
        <v>83</v>
      </c>
      <c r="AA18" s="741">
        <f ca="1">IF(AND(Ag_Needs_Plan!V17=0, SUMPRODUCT(SUMIF(INDIRECT("'"&amp;O[O]&amp;"'!$a:$a"),$A18,INDIRECT("'"&amp;O[O]&amp;"'!"&amp;ADDRESS(1, COLUMN(Y:Y), 2)&amp;":"&amp;ADDRESS(1, COLUMN(Y:Y), 2))))=0), "", IF(Ag_Needs_Plan!V17="", 0, Ag_Needs_Plan!V17)-IFERROR(SUMPRODUCT(SUMIF(INDIRECT("'"&amp;O[O]&amp;"'!$a:$a"),$A18,INDIRECT("'"&amp;O[O]&amp;"'!"&amp;ADDRESS(1, COLUMN(Y:Y), 2)&amp;":"&amp;ADDRESS(1, COLUMN(Y:Y), 2)))),))</f>
        <v>299</v>
      </c>
      <c r="AB18" s="741">
        <f ca="1">IF(AND(Ag_Needs_Plan!W17=0, SUMPRODUCT(SUMIF(INDIRECT("'"&amp;O[O]&amp;"'!$a:$a"),$A18,INDIRECT("'"&amp;O[O]&amp;"'!"&amp;ADDRESS(1, COLUMN(Z:Z), 2)&amp;":"&amp;ADDRESS(1, COLUMN(Z:Z), 2))))=0), "", IF(Ag_Needs_Plan!W17="", 0, Ag_Needs_Plan!W17)-IFERROR(SUMPRODUCT(SUMIF(INDIRECT("'"&amp;O[O]&amp;"'!$a:$a"),$A18,INDIRECT("'"&amp;O[O]&amp;"'!"&amp;ADDRESS(1, COLUMN(Z:Z), 2)&amp;":"&amp;ADDRESS(1, COLUMN(Z:Z), 2)))),))</f>
        <v>146</v>
      </c>
      <c r="AC18" s="741">
        <f ca="1">IF(AND(Ag_Needs_Plan!X17=0, SUMPRODUCT(SUMIF(INDIRECT("'"&amp;O[O]&amp;"'!$a:$a"),$A18,INDIRECT("'"&amp;O[O]&amp;"'!"&amp;ADDRESS(1, COLUMN(AA:AA), 2)&amp;":"&amp;ADDRESS(1, COLUMN(AA:AA), 2))))=0), "", IF(Ag_Needs_Plan!X17="", 0, Ag_Needs_Plan!X17)-IFERROR(SUMPRODUCT(SUMIF(INDIRECT("'"&amp;O[O]&amp;"'!$a:$a"),$A18,INDIRECT("'"&amp;O[O]&amp;"'!"&amp;ADDRESS(1, COLUMN(AA:AA), 2)&amp;":"&amp;ADDRESS(1, COLUMN(AA:AA), 2)))),))</f>
        <v>946</v>
      </c>
      <c r="AD18" s="741">
        <f ca="1">IF(AND(Ag_Needs_Plan!Y17=0, SUMPRODUCT(SUMIF(INDIRECT("'"&amp;O[O]&amp;"'!$a:$a"),$A18,INDIRECT("'"&amp;O[O]&amp;"'!"&amp;ADDRESS(1, COLUMN(AB:AB), 2)&amp;":"&amp;ADDRESS(1, COLUMN(AB:AB), 2))))=0), "", IF(Ag_Needs_Plan!Y17="", 0, Ag_Needs_Plan!Y17)-IFERROR(SUMPRODUCT(SUMIF(INDIRECT("'"&amp;O[O]&amp;"'!$a:$a"),$A18,INDIRECT("'"&amp;O[O]&amp;"'!"&amp;ADDRESS(1, COLUMN(AB:AB), 2)&amp;":"&amp;ADDRESS(1, COLUMN(AB:AB), 2)))),))</f>
        <v>5631</v>
      </c>
      <c r="AE18" s="741">
        <f ca="1">IF(AND(Ag_Needs_Plan!Z17=0, SUMPRODUCT(SUMIF(INDIRECT("'"&amp;O[O]&amp;"'!$a:$a"),$A18,INDIRECT("'"&amp;O[O]&amp;"'!"&amp;ADDRESS(1, COLUMN(AC:AC), 2)&amp;":"&amp;ADDRESS(1, COLUMN(AC:AC), 2))))=0), "", IF(Ag_Needs_Plan!Z17="", 0, Ag_Needs_Plan!Z17)-IFERROR(SUMPRODUCT(SUMIF(INDIRECT("'"&amp;O[O]&amp;"'!$a:$a"),$A18,INDIRECT("'"&amp;O[O]&amp;"'!"&amp;ADDRESS(1, COLUMN(AC:AC), 2)&amp;":"&amp;ADDRESS(1, COLUMN(AC:AC), 2)))),))</f>
        <v>235</v>
      </c>
      <c r="AF18" s="741">
        <f ca="1">IF(AND(Ag_Needs_Plan!AA17=0, SUMPRODUCT(SUMIF(INDIRECT("'"&amp;O[O]&amp;"'!$a:$a"),$A18,INDIRECT("'"&amp;O[O]&amp;"'!"&amp;ADDRESS(1, COLUMN(AD:AD), 2)&amp;":"&amp;ADDRESS(1, COLUMN(AD:AD), 2))))=0), "", IF(Ag_Needs_Plan!AA17="", 0, Ag_Needs_Plan!AA17)-IFERROR(SUMPRODUCT(SUMIF(INDIRECT("'"&amp;O[O]&amp;"'!$a:$a"),$A18,INDIRECT("'"&amp;O[O]&amp;"'!"&amp;ADDRESS(1, COLUMN(AD:AD), 2)&amp;":"&amp;ADDRESS(1, COLUMN(AD:AD), 2)))),))</f>
        <v>345</v>
      </c>
      <c r="AG18" s="741">
        <f ca="1">IF(AND(Ag_Needs_Plan!AB17=0, SUMPRODUCT(SUMIF(INDIRECT("'"&amp;O[O]&amp;"'!$a:$a"),$A18,INDIRECT("'"&amp;O[O]&amp;"'!"&amp;ADDRESS(1, COLUMN(AE:AE), 2)&amp;":"&amp;ADDRESS(1, COLUMN(AE:AE), 2))))=0), "", IF(Ag_Needs_Plan!AB17="", 0, Ag_Needs_Plan!AB17)-IFERROR(SUMPRODUCT(SUMIF(INDIRECT("'"&amp;O[O]&amp;"'!$a:$a"),$A18,INDIRECT("'"&amp;O[O]&amp;"'!"&amp;ADDRESS(1, COLUMN(AE:AE), 2)&amp;":"&amp;ADDRESS(1, COLUMN(AE:AE), 2)))),))</f>
        <v>-17751</v>
      </c>
      <c r="AH18" s="741">
        <f ca="1">IF(AND(Ag_Needs_Plan!AC17=0, SUMPRODUCT(SUMIF(INDIRECT("'"&amp;O[O]&amp;"'!$a:$a"),$A18,INDIRECT("'"&amp;O[O]&amp;"'!"&amp;ADDRESS(1, COLUMN(AF:AF), 2)&amp;":"&amp;ADDRESS(1, COLUMN(AF:AF), 2))))=0), "", IF(Ag_Needs_Plan!AC17="", 0, Ag_Needs_Plan!AC17)-IFERROR(SUMPRODUCT(SUMIF(INDIRECT("'"&amp;O[O]&amp;"'!$a:$a"),$A18,INDIRECT("'"&amp;O[O]&amp;"'!"&amp;ADDRESS(1, COLUMN(AF:AF), 2)&amp;":"&amp;ADDRESS(1, COLUMN(AF:AF), 2)))),))</f>
        <v>112</v>
      </c>
      <c r="AI18" s="741">
        <f ca="1">IF(AND(Ag_Needs_Plan!AD17=0, SUMPRODUCT(SUMIF(INDIRECT("'"&amp;O[O]&amp;"'!$a:$a"),$A18,INDIRECT("'"&amp;O[O]&amp;"'!"&amp;ADDRESS(1, COLUMN(AG:AG), 2)&amp;":"&amp;ADDRESS(1, COLUMN(AG:AG), 2))))=0), "", IF(Ag_Needs_Plan!AD17="", 0, Ag_Needs_Plan!AD17)-IFERROR(SUMPRODUCT(SUMIF(INDIRECT("'"&amp;O[O]&amp;"'!$a:$a"),$A18,INDIRECT("'"&amp;O[O]&amp;"'!"&amp;ADDRESS(1, COLUMN(AG:AG), 2)&amp;":"&amp;ADDRESS(1, COLUMN(AG:AG), 2)))),))</f>
        <v>176</v>
      </c>
      <c r="AJ18" s="741" t="str">
        <f ca="1">IF(AND(Ag_Needs_Plan!AE17=0, SUMPRODUCT(SUMIF(INDIRECT("'"&amp;O[O]&amp;"'!$a:$a"),$A18,INDIRECT("'"&amp;O[O]&amp;"'!"&amp;ADDRESS(1, COLUMN(AH:AH), 2)&amp;":"&amp;ADDRESS(1, COLUMN(AH:AH), 2))))=0), "", IF(Ag_Needs_Plan!AE17="", 0, Ag_Needs_Plan!AE17)-IFERROR(SUMPRODUCT(SUMIF(INDIRECT("'"&amp;O[O]&amp;"'!$a:$a"),$A18,INDIRECT("'"&amp;O[O]&amp;"'!"&amp;ADDRESS(1, COLUMN(AH:AH), 2)&amp;":"&amp;ADDRESS(1, COLUMN(AH:AH), 2)))),))</f>
        <v/>
      </c>
    </row>
    <row r="19" spans="1:36">
      <c r="A19" t="str">
        <f>IF(Ag_Needs_Plan!A18="", "", Ag_Needs_Plan!A18)</f>
        <v>Jerry Can</v>
      </c>
      <c r="B19" t="str">
        <f>IF(Ag_Needs_Plan!B18="", "", Ag_Needs_Plan!B18)</f>
        <v>Kit</v>
      </c>
      <c r="C19" t="str">
        <f>IF(Ag_Needs_Plan!C18="", "", Ag_Needs_Plan!C18)</f>
        <v/>
      </c>
      <c r="D19" t="str">
        <f>IF(Ag_Needs_Plan!D18="", "", Ag_Needs_Plan!D18)</f>
        <v>WASH</v>
      </c>
      <c r="E19" s="743">
        <f ca="1">IFERROR(SUMPRODUCT(SUMIF(INDIRECT("'"&amp;O[O]&amp;"'!$a:$a"),$A19,INDIRECT("'"&amp;O[O]&amp;"'!"&amp;ADDRESS(1, COLUMN(F:F), 2)&amp;":"&amp;ADDRESS(1, COLUMN(F:F), 2)))),)</f>
        <v>0</v>
      </c>
      <c r="F19" s="743">
        <f ca="1">IFERROR(SUMPRODUCT(SUMIF(INDIRECT("'"&amp;O[O]&amp;"'!$a:$a"),$A19,INDIRECT("'"&amp;O[O]&amp;"'!"&amp;ADDRESS(1, COLUMN(G:G), 2)&amp;":"&amp;ADDRESS(1, COLUMN(G:G), 2)))),)</f>
        <v>0</v>
      </c>
      <c r="G19" s="743">
        <f ca="1">IFERROR(SUMPRODUCT(SUMIF(INDIRECT("'"&amp;O[O]&amp;"'!$a:$a"),$A19,INDIRECT("'"&amp;O[O]&amp;"'!"&amp;ADDRESS(1, COLUMN(H:H), 2)&amp;":"&amp;ADDRESS(1, COLUMN(H:H), 2)))),)</f>
        <v>7246</v>
      </c>
      <c r="H19" s="743">
        <f ca="1">IFERROR(SUMPRODUCT(SUMIF(INDIRECT("'"&amp;O[O]&amp;"'!$a:$a"),$A19,INDIRECT("'"&amp;O[O]&amp;"'!"&amp;ADDRESS(1, COLUMN(I:I), 2)&amp;":"&amp;ADDRESS(1, COLUMN(I:I), 2)))),)</f>
        <v>1652</v>
      </c>
      <c r="I19" s="743">
        <f>IF(Ag_Needs_Plan!E18="", "", Ag_Needs_Plan!E18)</f>
        <v>22357</v>
      </c>
      <c r="J19" s="744">
        <f t="shared" ca="1" si="0"/>
        <v>20705</v>
      </c>
      <c r="K19" s="741">
        <f ca="1">IF(AND(Ag_Needs_Plan!F18=0, SUMPRODUCT(SUMIF(INDIRECT("'"&amp;O[O]&amp;"'!$a:$a"),$A19,INDIRECT("'"&amp;O[O]&amp;"'!"&amp;ADDRESS(1, COLUMN(J:J), 2)&amp;":"&amp;ADDRESS(1, COLUMN(J:J), 2))))=0), "", IF(Ag_Needs_Plan!F18="", 0, Ag_Needs_Plan!F18)-IFERROR(SUMPRODUCT(SUMIF(INDIRECT("'"&amp;O[O]&amp;"'!$a:$a"),$A19,INDIRECT("'"&amp;O[O]&amp;"'!"&amp;ADDRESS(1, COLUMN(J:J), 2)&amp;":"&amp;ADDRESS(1, COLUMN(J:J), 2)))),))</f>
        <v>-5125</v>
      </c>
      <c r="L19" s="741">
        <f ca="1">IF(AND(Ag_Needs_Plan!G18=0, SUMPRODUCT(SUMIF(INDIRECT("'"&amp;O[O]&amp;"'!$a:$a"),$A19,INDIRECT("'"&amp;O[O]&amp;"'!"&amp;ADDRESS(1, COLUMN(K:K), 2)&amp;":"&amp;ADDRESS(1, COLUMN(K:K), 2))))=0), "", IF(Ag_Needs_Plan!G18="", 0, Ag_Needs_Plan!G18)-IFERROR(SUMPRODUCT(SUMIF(INDIRECT("'"&amp;O[O]&amp;"'!$a:$a"),$A19,INDIRECT("'"&amp;O[O]&amp;"'!"&amp;ADDRESS(1, COLUMN(K:K), 2)&amp;":"&amp;ADDRESS(1, COLUMN(K:K), 2)))),))</f>
        <v>-11152</v>
      </c>
      <c r="M19" s="741">
        <f ca="1">IF(AND(Ag_Needs_Plan!H18=0, SUMPRODUCT(SUMIF(INDIRECT("'"&amp;O[O]&amp;"'!$a:$a"),$A19,INDIRECT("'"&amp;O[O]&amp;"'!"&amp;ADDRESS(1, COLUMN(L:L), 2)&amp;":"&amp;ADDRESS(1, COLUMN(L:L), 2))))=0), "", IF(Ag_Needs_Plan!H18="", 0, Ag_Needs_Plan!H18)-IFERROR(SUMPRODUCT(SUMIF(INDIRECT("'"&amp;O[O]&amp;"'!$a:$a"),$A19,INDIRECT("'"&amp;O[O]&amp;"'!"&amp;ADDRESS(1, COLUMN(L:L), 2)&amp;":"&amp;ADDRESS(1, COLUMN(L:L), 2)))),))</f>
        <v>1570</v>
      </c>
      <c r="N19" s="741">
        <f ca="1">IF(AND(Ag_Needs_Plan!I18=0, SUMPRODUCT(SUMIF(INDIRECT("'"&amp;O[O]&amp;"'!$a:$a"),$A19,INDIRECT("'"&amp;O[O]&amp;"'!"&amp;ADDRESS(1, COLUMN(M:M), 2)&amp;":"&amp;ADDRESS(1, COLUMN(M:M), 2))))=0), "", IF(Ag_Needs_Plan!I18="", 0, Ag_Needs_Plan!I18)-IFERROR(SUMPRODUCT(SUMIF(INDIRECT("'"&amp;O[O]&amp;"'!$a:$a"),$A19,INDIRECT("'"&amp;O[O]&amp;"'!"&amp;ADDRESS(1, COLUMN(M:M), 2)&amp;":"&amp;ADDRESS(1, COLUMN(M:M), 2)))),))</f>
        <v>353</v>
      </c>
      <c r="O19" s="741">
        <f ca="1">IF(AND(Ag_Needs_Plan!J18=0, SUMPRODUCT(SUMIF(INDIRECT("'"&amp;O[O]&amp;"'!$a:$a"),$A19,INDIRECT("'"&amp;O[O]&amp;"'!"&amp;ADDRESS(1, COLUMN(N:N), 2)&amp;":"&amp;ADDRESS(1, COLUMN(N:N), 2))))=0), "", IF(Ag_Needs_Plan!J18="", 0, Ag_Needs_Plan!J18)-IFERROR(SUMPRODUCT(SUMIF(INDIRECT("'"&amp;O[O]&amp;"'!$a:$a"),$A19,INDIRECT("'"&amp;O[O]&amp;"'!"&amp;ADDRESS(1, COLUMN(N:N), 2)&amp;":"&amp;ADDRESS(1, COLUMN(N:N), 2)))),))</f>
        <v>37</v>
      </c>
      <c r="P19" s="741">
        <f ca="1">IF(AND(Ag_Needs_Plan!K18=0, SUMPRODUCT(SUMIF(INDIRECT("'"&amp;O[O]&amp;"'!$a:$a"),$A19,INDIRECT("'"&amp;O[O]&amp;"'!"&amp;ADDRESS(1, COLUMN(O:O), 2)&amp;":"&amp;ADDRESS(1, COLUMN(O:O), 2))))=0), "", IF(Ag_Needs_Plan!K18="", 0, Ag_Needs_Plan!K18)-IFERROR(SUMPRODUCT(SUMIF(INDIRECT("'"&amp;O[O]&amp;"'!$a:$a"),$A19,INDIRECT("'"&amp;O[O]&amp;"'!"&amp;ADDRESS(1, COLUMN(O:O), 2)&amp;":"&amp;ADDRESS(1, COLUMN(O:O), 2)))),))</f>
        <v>-419</v>
      </c>
      <c r="Q19" s="741">
        <f ca="1">IF(AND(Ag_Needs_Plan!L18=0, SUMPRODUCT(SUMIF(INDIRECT("'"&amp;O[O]&amp;"'!$a:$a"),$A19,INDIRECT("'"&amp;O[O]&amp;"'!"&amp;ADDRESS(1, COLUMN(P:P), 2)&amp;":"&amp;ADDRESS(1, COLUMN(P:P), 2))))=0), "", IF(Ag_Needs_Plan!L18="", 0, Ag_Needs_Plan!L18)-IFERROR(SUMPRODUCT(SUMIF(INDIRECT("'"&amp;O[O]&amp;"'!$a:$a"),$A19,INDIRECT("'"&amp;O[O]&amp;"'!"&amp;ADDRESS(1, COLUMN(P:P), 2)&amp;":"&amp;ADDRESS(1, COLUMN(P:P), 2)))),))</f>
        <v>-314</v>
      </c>
      <c r="R19" s="741">
        <f ca="1">IF(AND(Ag_Needs_Plan!M18=0, SUMPRODUCT(SUMIF(INDIRECT("'"&amp;O[O]&amp;"'!$a:$a"),$A19,INDIRECT("'"&amp;O[O]&amp;"'!"&amp;ADDRESS(1, COLUMN(Q:Q), 2)&amp;":"&amp;ADDRESS(1, COLUMN(Q:Q), 2))))=0), "", IF(Ag_Needs_Plan!M18="", 0, Ag_Needs_Plan!M18)-IFERROR(SUMPRODUCT(SUMIF(INDIRECT("'"&amp;O[O]&amp;"'!$a:$a"),$A19,INDIRECT("'"&amp;O[O]&amp;"'!"&amp;ADDRESS(1, COLUMN(Q:Q), 2)&amp;":"&amp;ADDRESS(1, COLUMN(Q:Q), 2)))),))</f>
        <v>-1218</v>
      </c>
      <c r="S19" s="741">
        <f ca="1">IF(AND(Ag_Needs_Plan!N18=0, SUMPRODUCT(SUMIF(INDIRECT("'"&amp;O[O]&amp;"'!$a:$a"),$A19,INDIRECT("'"&amp;O[O]&amp;"'!"&amp;ADDRESS(1, COLUMN(R:R), 2)&amp;":"&amp;ADDRESS(1, COLUMN(R:R), 2))))=0), "", IF(Ag_Needs_Plan!N18="", 0, Ag_Needs_Plan!N18)-IFERROR(SUMPRODUCT(SUMIF(INDIRECT("'"&amp;O[O]&amp;"'!$a:$a"),$A19,INDIRECT("'"&amp;O[O]&amp;"'!"&amp;ADDRESS(1, COLUMN(R:R), 2)&amp;":"&amp;ADDRESS(1, COLUMN(R:R), 2)))),))</f>
        <v>-449</v>
      </c>
      <c r="T19" s="741">
        <f ca="1">IF(AND(Ag_Needs_Plan!N18=0, SUM(IFERROR(SUMPRODUCT(SUMIF(INDIRECT("'"&amp;O[O]&amp;"'!$a:$a"),$A19,INDIRECT("'"&amp;O[O]&amp;"'!"&amp;ADDRESS(1, COLUMN(S:S), 2)&amp;":"&amp;ADDRESS(1, COLUMN(S:S), 2)))),), IFERROR(SUMPRODUCT(SUMIF(INDIRECT("'"&amp;O[O]&amp;"'!$a:$a"),$A19,INDIRECT("'"&amp;O[O]&amp;"'!"&amp;ADDRESS(1, COLUMN(T:T), 2)&amp;":"&amp;ADDRESS(1, COLUMN(T:T), 2)))),))=0), "", IF(Ag_Needs_Plan!O18="", 0, Ag_Needs_Plan!O18)-SUM(IFERROR(SUMPRODUCT(SUMIF(INDIRECT("'"&amp;O[O]&amp;"'!$a:$a"),$A19,INDIRECT("'"&amp;O[O]&amp;"'!"&amp;ADDRESS(1, COLUMN(S:S), 2)&amp;":"&amp;ADDRESS(1, COLUMN(S:S), 2)))),), IFERROR(SUMPRODUCT(SUMIF(INDIRECT("'"&amp;O[O]&amp;"'!$a:$a"),$A19,INDIRECT("'"&amp;O[O]&amp;"'!"&amp;ADDRESS(1, COLUMN(T:T), 2)&amp;":"&amp;ADDRESS(1, COLUMN(T:T), 2)))),)))</f>
        <v>-135</v>
      </c>
      <c r="U19" s="741">
        <f ca="1">IF(AND(Ag_Needs_Plan!P18=0, SUMPRODUCT(SUMIF(INDIRECT("'"&amp;O[O]&amp;"'!$a:$a"),$A19,INDIRECT("'"&amp;O[O]&amp;"'!"&amp;ADDRESS(1, COLUMN(S:S), 2)&amp;":"&amp;ADDRESS(1, COLUMN(S:S), 2))))=0), "", IF(Ag_Needs_Plan!P18="", 0, Ag_Needs_Plan!P18)-IFERROR(SUMPRODUCT(SUMIF(INDIRECT("'"&amp;O[O]&amp;"'!$a:$a"),$A19,INDIRECT("'"&amp;O[O]&amp;"'!"&amp;ADDRESS(1, COLUMN(S:S), 2)&amp;":"&amp;ADDRESS(1, COLUMN(S:S), 2)))),))</f>
        <v>-46</v>
      </c>
      <c r="V19" s="741">
        <f ca="1">IF(AND(Ag_Needs_Plan!Q18=0, SUMPRODUCT(SUMIF(INDIRECT("'"&amp;O[O]&amp;"'!$a:$a"),$A19,INDIRECT("'"&amp;O[O]&amp;"'!"&amp;ADDRESS(1, COLUMN(T:T), 2)&amp;":"&amp;ADDRESS(1, COLUMN(T:T), 2))))=0), "", IF(Ag_Needs_Plan!Q18="", 0, Ag_Needs_Plan!Q18)-IFERROR(SUMPRODUCT(SUMIF(INDIRECT("'"&amp;O[O]&amp;"'!$a:$a"),$A19,INDIRECT("'"&amp;O[O]&amp;"'!"&amp;ADDRESS(1, COLUMN(T:T), 2)&amp;":"&amp;ADDRESS(1, COLUMN(T:T), 2)))),))</f>
        <v>-120</v>
      </c>
      <c r="W19" s="741">
        <f ca="1">IF(AND(Ag_Needs_Plan!R18=0, SUMPRODUCT(SUMIF(INDIRECT("'"&amp;O[O]&amp;"'!$a:$a"),$A19,INDIRECT("'"&amp;O[O]&amp;"'!"&amp;ADDRESS(1, COLUMN(U:U), 2)&amp;":"&amp;ADDRESS(1, COLUMN(U:U), 2))))=0), "", IF(Ag_Needs_Plan!R18="", 0, Ag_Needs_Plan!R18)-IFERROR(SUMPRODUCT(SUMIF(INDIRECT("'"&amp;O[O]&amp;"'!$a:$a"),$A19,INDIRECT("'"&amp;O[O]&amp;"'!"&amp;ADDRESS(1, COLUMN(U:U), 2)&amp;":"&amp;ADDRESS(1, COLUMN(U:U), 2)))),))</f>
        <v>46</v>
      </c>
      <c r="X19" s="741">
        <f ca="1">IF(AND(Ag_Needs_Plan!S18=0, SUMPRODUCT(SUMIF(INDIRECT("'"&amp;O[O]&amp;"'!$a:$a"),$A19,INDIRECT("'"&amp;O[O]&amp;"'!"&amp;ADDRESS(1, COLUMN(V:V), 2)&amp;":"&amp;ADDRESS(1, COLUMN(V:V), 2))))=0), "", IF(Ag_Needs_Plan!S18="", 0, Ag_Needs_Plan!S18)-IFERROR(SUMPRODUCT(SUMIF(INDIRECT("'"&amp;O[O]&amp;"'!$a:$a"),$A19,INDIRECT("'"&amp;O[O]&amp;"'!"&amp;ADDRESS(1, COLUMN(V:V), 2)&amp;":"&amp;ADDRESS(1, COLUMN(V:V), 2)))),))</f>
        <v>114</v>
      </c>
      <c r="Y19" s="741">
        <f ca="1">IF(AND(Ag_Needs_Plan!T18=0, SUMPRODUCT(SUMIF(INDIRECT("'"&amp;O[O]&amp;"'!$a:$a"),$A19,INDIRECT("'"&amp;O[O]&amp;"'!"&amp;ADDRESS(1, COLUMN(W:W), 2)&amp;":"&amp;ADDRESS(1, COLUMN(W:W), 2))))=0), "", IF(Ag_Needs_Plan!T18="", 0, Ag_Needs_Plan!T18)-IFERROR(SUMPRODUCT(SUMIF(INDIRECT("'"&amp;O[O]&amp;"'!$a:$a"),$A19,INDIRECT("'"&amp;O[O]&amp;"'!"&amp;ADDRESS(1, COLUMN(W:W), 2)&amp;":"&amp;ADDRESS(1, COLUMN(W:W), 2)))),))</f>
        <v>-22</v>
      </c>
      <c r="Z19" s="741">
        <f ca="1">IF(AND(Ag_Needs_Plan!U18=0, SUMPRODUCT(SUMIF(INDIRECT("'"&amp;O[O]&amp;"'!$a:$a"),$A19,INDIRECT("'"&amp;O[O]&amp;"'!"&amp;ADDRESS(1, COLUMN(X:X), 2)&amp;":"&amp;ADDRESS(1, COLUMN(X:X), 2))))=0), "", IF(Ag_Needs_Plan!U18="", 0, Ag_Needs_Plan!U18)-IFERROR(SUMPRODUCT(SUMIF(INDIRECT("'"&amp;O[O]&amp;"'!$a:$a"),$A19,INDIRECT("'"&amp;O[O]&amp;"'!"&amp;ADDRESS(1, COLUMN(X:X), 2)&amp;":"&amp;ADDRESS(1, COLUMN(X:X), 2)))),))</f>
        <v>-118</v>
      </c>
      <c r="AA19" s="741">
        <f ca="1">IF(AND(Ag_Needs_Plan!V18=0, SUMPRODUCT(SUMIF(INDIRECT("'"&amp;O[O]&amp;"'!$a:$a"),$A19,INDIRECT("'"&amp;O[O]&amp;"'!"&amp;ADDRESS(1, COLUMN(Y:Y), 2)&amp;":"&amp;ADDRESS(1, COLUMN(Y:Y), 2))))=0), "", IF(Ag_Needs_Plan!V18="", 0, Ag_Needs_Plan!V18)-IFERROR(SUMPRODUCT(SUMIF(INDIRECT("'"&amp;O[O]&amp;"'!$a:$a"),$A19,INDIRECT("'"&amp;O[O]&amp;"'!"&amp;ADDRESS(1, COLUMN(Y:Y), 2)&amp;":"&amp;ADDRESS(1, COLUMN(Y:Y), 2)))),))</f>
        <v>283</v>
      </c>
      <c r="AB19" s="741">
        <f ca="1">IF(AND(Ag_Needs_Plan!W18=0, SUMPRODUCT(SUMIF(INDIRECT("'"&amp;O[O]&amp;"'!$a:$a"),$A19,INDIRECT("'"&amp;O[O]&amp;"'!"&amp;ADDRESS(1, COLUMN(Z:Z), 2)&amp;":"&amp;ADDRESS(1, COLUMN(Z:Z), 2))))=0), "", IF(Ag_Needs_Plan!W18="", 0, Ag_Needs_Plan!W18)-IFERROR(SUMPRODUCT(SUMIF(INDIRECT("'"&amp;O[O]&amp;"'!$a:$a"),$A19,INDIRECT("'"&amp;O[O]&amp;"'!"&amp;ADDRESS(1, COLUMN(Z:Z), 2)&amp;":"&amp;ADDRESS(1, COLUMN(Z:Z), 2)))),))</f>
        <v>146</v>
      </c>
      <c r="AC19" s="741">
        <f ca="1">IF(AND(Ag_Needs_Plan!X18=0, SUMPRODUCT(SUMIF(INDIRECT("'"&amp;O[O]&amp;"'!$a:$a"),$A19,INDIRECT("'"&amp;O[O]&amp;"'!"&amp;ADDRESS(1, COLUMN(AA:AA), 2)&amp;":"&amp;ADDRESS(1, COLUMN(AA:AA), 2))))=0), "", IF(Ag_Needs_Plan!X18="", 0, Ag_Needs_Plan!X18)-IFERROR(SUMPRODUCT(SUMIF(INDIRECT("'"&amp;O[O]&amp;"'!$a:$a"),$A19,INDIRECT("'"&amp;O[O]&amp;"'!"&amp;ADDRESS(1, COLUMN(AA:AA), 2)&amp;":"&amp;ADDRESS(1, COLUMN(AA:AA), 2)))),))</f>
        <v>640</v>
      </c>
      <c r="AD19" s="741">
        <f ca="1">IF(AND(Ag_Needs_Plan!Y18=0, SUMPRODUCT(SUMIF(INDIRECT("'"&amp;O[O]&amp;"'!$a:$a"),$A19,INDIRECT("'"&amp;O[O]&amp;"'!"&amp;ADDRESS(1, COLUMN(AB:AB), 2)&amp;":"&amp;ADDRESS(1, COLUMN(AB:AB), 2))))=0), "", IF(Ag_Needs_Plan!Y18="", 0, Ag_Needs_Plan!Y18)-IFERROR(SUMPRODUCT(SUMIF(INDIRECT("'"&amp;O[O]&amp;"'!$a:$a"),$A19,INDIRECT("'"&amp;O[O]&amp;"'!"&amp;ADDRESS(1, COLUMN(AB:AB), 2)&amp;":"&amp;ADDRESS(1, COLUMN(AB:AB), 2)))),))</f>
        <v>5631</v>
      </c>
      <c r="AE19" s="741">
        <f ca="1">IF(AND(Ag_Needs_Plan!Z18=0, SUMPRODUCT(SUMIF(INDIRECT("'"&amp;O[O]&amp;"'!$a:$a"),$A19,INDIRECT("'"&amp;O[O]&amp;"'!"&amp;ADDRESS(1, COLUMN(AC:AC), 2)&amp;":"&amp;ADDRESS(1, COLUMN(AC:AC), 2))))=0), "", IF(Ag_Needs_Plan!Z18="", 0, Ag_Needs_Plan!Z18)-IFERROR(SUMPRODUCT(SUMIF(INDIRECT("'"&amp;O[O]&amp;"'!$a:$a"),$A19,INDIRECT("'"&amp;O[O]&amp;"'!"&amp;ADDRESS(1, COLUMN(AC:AC), 2)&amp;":"&amp;ADDRESS(1, COLUMN(AC:AC), 2)))),))</f>
        <v>2459</v>
      </c>
      <c r="AF19" s="741">
        <f ca="1">IF(AND(Ag_Needs_Plan!AA18=0, SUMPRODUCT(SUMIF(INDIRECT("'"&amp;O[O]&amp;"'!$a:$a"),$A19,INDIRECT("'"&amp;O[O]&amp;"'!"&amp;ADDRESS(1, COLUMN(AD:AD), 2)&amp;":"&amp;ADDRESS(1, COLUMN(AD:AD), 2))))=0), "", IF(Ag_Needs_Plan!AA18="", 0, Ag_Needs_Plan!AA18)-IFERROR(SUMPRODUCT(SUMIF(INDIRECT("'"&amp;O[O]&amp;"'!$a:$a"),$A19,INDIRECT("'"&amp;O[O]&amp;"'!"&amp;ADDRESS(1, COLUMN(AD:AD), 2)&amp;":"&amp;ADDRESS(1, COLUMN(AD:AD), 2)))),))</f>
        <v>-953</v>
      </c>
      <c r="AG19" s="741">
        <f ca="1">IF(AND(Ag_Needs_Plan!AB18=0, SUMPRODUCT(SUMIF(INDIRECT("'"&amp;O[O]&amp;"'!$a:$a"),$A19,INDIRECT("'"&amp;O[O]&amp;"'!"&amp;ADDRESS(1, COLUMN(AE:AE), 2)&amp;":"&amp;ADDRESS(1, COLUMN(AE:AE), 2))))=0), "", IF(Ag_Needs_Plan!AB18="", 0, Ag_Needs_Plan!AB18)-IFERROR(SUMPRODUCT(SUMIF(INDIRECT("'"&amp;O[O]&amp;"'!$a:$a"),$A19,INDIRECT("'"&amp;O[O]&amp;"'!"&amp;ADDRESS(1, COLUMN(AE:AE), 2)&amp;":"&amp;ADDRESS(1, COLUMN(AE:AE), 2)))),))</f>
        <v>-5528</v>
      </c>
      <c r="AH19" s="741">
        <f ca="1">IF(AND(Ag_Needs_Plan!AC18=0, SUMPRODUCT(SUMIF(INDIRECT("'"&amp;O[O]&amp;"'!$a:$a"),$A19,INDIRECT("'"&amp;O[O]&amp;"'!"&amp;ADDRESS(1, COLUMN(AF:AF), 2)&amp;":"&amp;ADDRESS(1, COLUMN(AF:AF), 2))))=0), "", IF(Ag_Needs_Plan!AC18="", 0, Ag_Needs_Plan!AC18)-IFERROR(SUMPRODUCT(SUMIF(INDIRECT("'"&amp;O[O]&amp;"'!$a:$a"),$A19,INDIRECT("'"&amp;O[O]&amp;"'!"&amp;ADDRESS(1, COLUMN(AF:AF), 2)&amp;":"&amp;ADDRESS(1, COLUMN(AF:AF), 2)))),))</f>
        <v>112</v>
      </c>
      <c r="AI19" s="741">
        <f ca="1">IF(AND(Ag_Needs_Plan!AD18=0, SUMPRODUCT(SUMIF(INDIRECT("'"&amp;O[O]&amp;"'!$a:$a"),$A19,INDIRECT("'"&amp;O[O]&amp;"'!"&amp;ADDRESS(1, COLUMN(AG:AG), 2)&amp;":"&amp;ADDRESS(1, COLUMN(AG:AG), 2))))=0), "", IF(Ag_Needs_Plan!AD18="", 0, Ag_Needs_Plan!AD18)-IFERROR(SUMPRODUCT(SUMIF(INDIRECT("'"&amp;O[O]&amp;"'!$a:$a"),$A19,INDIRECT("'"&amp;O[O]&amp;"'!"&amp;ADDRESS(1, COLUMN(AG:AG), 2)&amp;":"&amp;ADDRESS(1, COLUMN(AG:AG), 2)))),))</f>
        <v>176</v>
      </c>
      <c r="AJ19" s="741" t="str">
        <f ca="1">IF(AND(Ag_Needs_Plan!AE18=0, SUMPRODUCT(SUMIF(INDIRECT("'"&amp;O[O]&amp;"'!$a:$a"),$A19,INDIRECT("'"&amp;O[O]&amp;"'!"&amp;ADDRESS(1, COLUMN(AH:AH), 2)&amp;":"&amp;ADDRESS(1, COLUMN(AH:AH), 2))))=0), "", IF(Ag_Needs_Plan!AE18="", 0, Ag_Needs_Plan!AE18)-IFERROR(SUMPRODUCT(SUMIF(INDIRECT("'"&amp;O[O]&amp;"'!$a:$a"),$A19,INDIRECT("'"&amp;O[O]&amp;"'!"&amp;ADDRESS(1, COLUMN(AH:AH), 2)&amp;":"&amp;ADDRESS(1, COLUMN(AH:AH), 2)))),))</f>
        <v/>
      </c>
    </row>
    <row r="20" spans="1:36" s="748" customFormat="1" hidden="1">
      <c r="A20" s="748" t="str">
        <f>IF(Ag_Needs_Plan!A19="", "", Ag_Needs_Plan!A19)</f>
        <v>Bucket</v>
      </c>
      <c r="B20" s="748" t="str">
        <f>IF(Ag_Needs_Plan!B19="", "", Ag_Needs_Plan!B19)</f>
        <v>Kit</v>
      </c>
      <c r="C20" s="748" t="str">
        <f>IF(Ag_Needs_Plan!C19="", "", Ag_Needs_Plan!C19)</f>
        <v/>
      </c>
      <c r="D20" s="748" t="str">
        <f>IF(Ag_Needs_Plan!D19="", "", Ag_Needs_Plan!D19)</f>
        <v>WASH</v>
      </c>
      <c r="E20" s="754">
        <f ca="1">IFERROR(SUMPRODUCT(SUMIF(INDIRECT("'"&amp;O[O]&amp;"'!$a:$a"),$A20,INDIRECT("'"&amp;O[O]&amp;"'!"&amp;ADDRESS(1, COLUMN(F:F), 2)&amp;":"&amp;ADDRESS(1, COLUMN(F:F), 2)))),)</f>
        <v>0</v>
      </c>
      <c r="F20" s="754">
        <f ca="1">IFERROR(SUMPRODUCT(SUMIF(INDIRECT("'"&amp;O[O]&amp;"'!$a:$a"),$A20,INDIRECT("'"&amp;O[O]&amp;"'!"&amp;ADDRESS(1, COLUMN(G:G), 2)&amp;":"&amp;ADDRESS(1, COLUMN(G:G), 2)))),)</f>
        <v>0</v>
      </c>
      <c r="G20" s="754">
        <f ca="1">IFERROR(SUMPRODUCT(SUMIF(INDIRECT("'"&amp;O[O]&amp;"'!$a:$a"),$A20,INDIRECT("'"&amp;O[O]&amp;"'!"&amp;ADDRESS(1, COLUMN(H:H), 2)&amp;":"&amp;ADDRESS(1, COLUMN(H:H), 2)))),)</f>
        <v>3755</v>
      </c>
      <c r="H20" s="754">
        <f ca="1">IFERROR(SUMPRODUCT(SUMIF(INDIRECT("'"&amp;O[O]&amp;"'!$a:$a"),$A20,INDIRECT("'"&amp;O[O]&amp;"'!"&amp;ADDRESS(1, COLUMN(I:I), 2)&amp;":"&amp;ADDRESS(1, COLUMN(I:I), 2)))),)</f>
        <v>517</v>
      </c>
      <c r="I20" s="754">
        <f>IF(Ag_Needs_Plan!E19="", "", Ag_Needs_Plan!E19)</f>
        <v>22357</v>
      </c>
      <c r="J20" s="755">
        <f t="shared" ca="1" si="0"/>
        <v>21840</v>
      </c>
      <c r="K20" s="756">
        <f ca="1">IF(AND(Ag_Needs_Plan!F19=0, SUMPRODUCT(SUMIF(INDIRECT("'"&amp;O[O]&amp;"'!$a:$a"),$A20,INDIRECT("'"&amp;O[O]&amp;"'!"&amp;ADDRESS(1, COLUMN(J:J), 2)&amp;":"&amp;ADDRESS(1, COLUMN(J:J), 2))))=0), "", IF(Ag_Needs_Plan!F19="", 0, Ag_Needs_Plan!F19)-IFERROR(SUMPRODUCT(SUMIF(INDIRECT("'"&amp;O[O]&amp;"'!$a:$a"),$A20,INDIRECT("'"&amp;O[O]&amp;"'!"&amp;ADDRESS(1, COLUMN(J:J), 2)&amp;":"&amp;ADDRESS(1, COLUMN(J:J), 2)))),))</f>
        <v>-2393</v>
      </c>
      <c r="L20" s="756">
        <f ca="1">IF(AND(Ag_Needs_Plan!G19=0, SUMPRODUCT(SUMIF(INDIRECT("'"&amp;O[O]&amp;"'!$a:$a"),$A20,INDIRECT("'"&amp;O[O]&amp;"'!"&amp;ADDRESS(1, COLUMN(K:K), 2)&amp;":"&amp;ADDRESS(1, COLUMN(K:K), 2))))=0), "", IF(Ag_Needs_Plan!G19="", 0, Ag_Needs_Plan!G19)-IFERROR(SUMPRODUCT(SUMIF(INDIRECT("'"&amp;O[O]&amp;"'!$a:$a"),$A20,INDIRECT("'"&amp;O[O]&amp;"'!"&amp;ADDRESS(1, COLUMN(K:K), 2)&amp;":"&amp;ADDRESS(1, COLUMN(K:K), 2)))),))</f>
        <v>2545</v>
      </c>
      <c r="M20" s="756">
        <f ca="1">IF(AND(Ag_Needs_Plan!H19=0, SUMPRODUCT(SUMIF(INDIRECT("'"&amp;O[O]&amp;"'!$a:$a"),$A20,INDIRECT("'"&amp;O[O]&amp;"'!"&amp;ADDRESS(1, COLUMN(L:L), 2)&amp;":"&amp;ADDRESS(1, COLUMN(L:L), 2))))=0), "", IF(Ag_Needs_Plan!H19="", 0, Ag_Needs_Plan!H19)-IFERROR(SUMPRODUCT(SUMIF(INDIRECT("'"&amp;O[O]&amp;"'!$a:$a"),$A20,INDIRECT("'"&amp;O[O]&amp;"'!"&amp;ADDRESS(1, COLUMN(L:L), 2)&amp;":"&amp;ADDRESS(1, COLUMN(L:L), 2)))),))</f>
        <v>1570</v>
      </c>
      <c r="N20" s="756">
        <f ca="1">IF(AND(Ag_Needs_Plan!I19=0, SUMPRODUCT(SUMIF(INDIRECT("'"&amp;O[O]&amp;"'!$a:$a"),$A20,INDIRECT("'"&amp;O[O]&amp;"'!"&amp;ADDRESS(1, COLUMN(M:M), 2)&amp;":"&amp;ADDRESS(1, COLUMN(M:M), 2))))=0), "", IF(Ag_Needs_Plan!I19="", 0, Ag_Needs_Plan!I19)-IFERROR(SUMPRODUCT(SUMIF(INDIRECT("'"&amp;O[O]&amp;"'!$a:$a"),$A20,INDIRECT("'"&amp;O[O]&amp;"'!"&amp;ADDRESS(1, COLUMN(M:M), 2)&amp;":"&amp;ADDRESS(1, COLUMN(M:M), 2)))),))</f>
        <v>353</v>
      </c>
      <c r="O20" s="756">
        <f ca="1">IF(AND(Ag_Needs_Plan!J19=0, SUMPRODUCT(SUMIF(INDIRECT("'"&amp;O[O]&amp;"'!$a:$a"),$A20,INDIRECT("'"&amp;O[O]&amp;"'!"&amp;ADDRESS(1, COLUMN(N:N), 2)&amp;":"&amp;ADDRESS(1, COLUMN(N:N), 2))))=0), "", IF(Ag_Needs_Plan!J19="", 0, Ag_Needs_Plan!J19)-IFERROR(SUMPRODUCT(SUMIF(INDIRECT("'"&amp;O[O]&amp;"'!$a:$a"),$A20,INDIRECT("'"&amp;O[O]&amp;"'!"&amp;ADDRESS(1, COLUMN(N:N), 2)&amp;":"&amp;ADDRESS(1, COLUMN(N:N), 2)))),))</f>
        <v>649</v>
      </c>
      <c r="P20" s="756">
        <f ca="1">IF(AND(Ag_Needs_Plan!K19=0, SUMPRODUCT(SUMIF(INDIRECT("'"&amp;O[O]&amp;"'!$a:$a"),$A20,INDIRECT("'"&amp;O[O]&amp;"'!"&amp;ADDRESS(1, COLUMN(O:O), 2)&amp;":"&amp;ADDRESS(1, COLUMN(O:O), 2))))=0), "", IF(Ag_Needs_Plan!K19="", 0, Ag_Needs_Plan!K19)-IFERROR(SUMPRODUCT(SUMIF(INDIRECT("'"&amp;O[O]&amp;"'!$a:$a"),$A20,INDIRECT("'"&amp;O[O]&amp;"'!"&amp;ADDRESS(1, COLUMN(O:O), 2)&amp;":"&amp;ADDRESS(1, COLUMN(O:O), 2)))),))</f>
        <v>454</v>
      </c>
      <c r="Q20" s="756">
        <f ca="1">IF(AND(Ag_Needs_Plan!L19=0, SUMPRODUCT(SUMIF(INDIRECT("'"&amp;O[O]&amp;"'!$a:$a"),$A20,INDIRECT("'"&amp;O[O]&amp;"'!"&amp;ADDRESS(1, COLUMN(P:P), 2)&amp;":"&amp;ADDRESS(1, COLUMN(P:P), 2))))=0), "", IF(Ag_Needs_Plan!L19="", 0, Ag_Needs_Plan!L19)-IFERROR(SUMPRODUCT(SUMIF(INDIRECT("'"&amp;O[O]&amp;"'!$a:$a"),$A20,INDIRECT("'"&amp;O[O]&amp;"'!"&amp;ADDRESS(1, COLUMN(P:P), 2)&amp;":"&amp;ADDRESS(1, COLUMN(P:P), 2)))),))</f>
        <v>99</v>
      </c>
      <c r="R20" s="756">
        <f ca="1">IF(AND(Ag_Needs_Plan!M19=0, SUMPRODUCT(SUMIF(INDIRECT("'"&amp;O[O]&amp;"'!$a:$a"),$A20,INDIRECT("'"&amp;O[O]&amp;"'!"&amp;ADDRESS(1, COLUMN(Q:Q), 2)&amp;":"&amp;ADDRESS(1, COLUMN(Q:Q), 2))))=0), "", IF(Ag_Needs_Plan!M19="", 0, Ag_Needs_Plan!M19)-IFERROR(SUMPRODUCT(SUMIF(INDIRECT("'"&amp;O[O]&amp;"'!$a:$a"),$A20,INDIRECT("'"&amp;O[O]&amp;"'!"&amp;ADDRESS(1, COLUMN(Q:Q), 2)&amp;":"&amp;ADDRESS(1, COLUMN(Q:Q), 2)))),))</f>
        <v>-279</v>
      </c>
      <c r="S20" s="756">
        <f ca="1">IF(AND(Ag_Needs_Plan!N19=0, SUMPRODUCT(SUMIF(INDIRECT("'"&amp;O[O]&amp;"'!$a:$a"),$A20,INDIRECT("'"&amp;O[O]&amp;"'!"&amp;ADDRESS(1, COLUMN(R:R), 2)&amp;":"&amp;ADDRESS(1, COLUMN(R:R), 2))))=0), "", IF(Ag_Needs_Plan!N19="", 0, Ag_Needs_Plan!N19)-IFERROR(SUMPRODUCT(SUMIF(INDIRECT("'"&amp;O[O]&amp;"'!$a:$a"),$A20,INDIRECT("'"&amp;O[O]&amp;"'!"&amp;ADDRESS(1, COLUMN(R:R), 2)&amp;":"&amp;ADDRESS(1, COLUMN(R:R), 2)))),))</f>
        <v>42</v>
      </c>
      <c r="T20" s="756">
        <f ca="1">IF(AND(Ag_Needs_Plan!N19=0, SUM(IFERROR(SUMPRODUCT(SUMIF(INDIRECT("'"&amp;O[O]&amp;"'!$a:$a"),$A20,INDIRECT("'"&amp;O[O]&amp;"'!"&amp;ADDRESS(1, COLUMN(S:S), 2)&amp;":"&amp;ADDRESS(1, COLUMN(S:S), 2)))),), IFERROR(SUMPRODUCT(SUMIF(INDIRECT("'"&amp;O[O]&amp;"'!$a:$a"),$A20,INDIRECT("'"&amp;O[O]&amp;"'!"&amp;ADDRESS(1, COLUMN(T:T), 2)&amp;":"&amp;ADDRESS(1, COLUMN(T:T), 2)))),))=0), "", IF(Ag_Needs_Plan!O19="", 0, Ag_Needs_Plan!O19)-SUM(IFERROR(SUMPRODUCT(SUMIF(INDIRECT("'"&amp;O[O]&amp;"'!$a:$a"),$A20,INDIRECT("'"&amp;O[O]&amp;"'!"&amp;ADDRESS(1, COLUMN(S:S), 2)&amp;":"&amp;ADDRESS(1, COLUMN(S:S), 2)))),), IFERROR(SUMPRODUCT(SUMIF(INDIRECT("'"&amp;O[O]&amp;"'!$a:$a"),$A20,INDIRECT("'"&amp;O[O]&amp;"'!"&amp;ADDRESS(1, COLUMN(T:T), 2)&amp;":"&amp;ADDRESS(1, COLUMN(T:T), 2)))),)))</f>
        <v>31</v>
      </c>
      <c r="U20" s="756" t="str">
        <f ca="1">IF(AND(Ag_Needs_Plan!P19=0, SUMPRODUCT(SUMIF(INDIRECT("'"&amp;O[O]&amp;"'!$a:$a"),$A20,INDIRECT("'"&amp;O[O]&amp;"'!"&amp;ADDRESS(1, COLUMN(S:S), 2)&amp;":"&amp;ADDRESS(1, COLUMN(S:S), 2))))=0), "", IF(Ag_Needs_Plan!P19="", 0, Ag_Needs_Plan!P19)-IFERROR(SUMPRODUCT(SUMIF(INDIRECT("'"&amp;O[O]&amp;"'!$a:$a"),$A20,INDIRECT("'"&amp;O[O]&amp;"'!"&amp;ADDRESS(1, COLUMN(S:S), 2)&amp;":"&amp;ADDRESS(1, COLUMN(S:S), 2)))),))</f>
        <v/>
      </c>
      <c r="V20" s="756" t="str">
        <f ca="1">IF(AND(Ag_Needs_Plan!Q19=0, SUMPRODUCT(SUMIF(INDIRECT("'"&amp;O[O]&amp;"'!$a:$a"),$A20,INDIRECT("'"&amp;O[O]&amp;"'!"&amp;ADDRESS(1, COLUMN(T:T), 2)&amp;":"&amp;ADDRESS(1, COLUMN(T:T), 2))))=0), "", IF(Ag_Needs_Plan!Q19="", 0, Ag_Needs_Plan!Q19)-IFERROR(SUMPRODUCT(SUMIF(INDIRECT("'"&amp;O[O]&amp;"'!$a:$a"),$A20,INDIRECT("'"&amp;O[O]&amp;"'!"&amp;ADDRESS(1, COLUMN(T:T), 2)&amp;":"&amp;ADDRESS(1, COLUMN(T:T), 2)))),))</f>
        <v/>
      </c>
      <c r="W20" s="756">
        <f ca="1">IF(AND(Ag_Needs_Plan!R19=0, SUMPRODUCT(SUMIF(INDIRECT("'"&amp;O[O]&amp;"'!$a:$a"),$A20,INDIRECT("'"&amp;O[O]&amp;"'!"&amp;ADDRESS(1, COLUMN(U:U), 2)&amp;":"&amp;ADDRESS(1, COLUMN(U:U), 2))))=0), "", IF(Ag_Needs_Plan!R19="", 0, Ag_Needs_Plan!R19)-IFERROR(SUMPRODUCT(SUMIF(INDIRECT("'"&amp;O[O]&amp;"'!$a:$a"),$A20,INDIRECT("'"&amp;O[O]&amp;"'!"&amp;ADDRESS(1, COLUMN(U:U), 2)&amp;":"&amp;ADDRESS(1, COLUMN(U:U), 2)))),))</f>
        <v>86</v>
      </c>
      <c r="X20" s="756">
        <f ca="1">IF(AND(Ag_Needs_Plan!S19=0, SUMPRODUCT(SUMIF(INDIRECT("'"&amp;O[O]&amp;"'!$a:$a"),$A20,INDIRECT("'"&amp;O[O]&amp;"'!"&amp;ADDRESS(1, COLUMN(V:V), 2)&amp;":"&amp;ADDRESS(1, COLUMN(V:V), 2))))=0), "", IF(Ag_Needs_Plan!S19="", 0, Ag_Needs_Plan!S19)-IFERROR(SUMPRODUCT(SUMIF(INDIRECT("'"&amp;O[O]&amp;"'!$a:$a"),$A20,INDIRECT("'"&amp;O[O]&amp;"'!"&amp;ADDRESS(1, COLUMN(V:V), 2)&amp;":"&amp;ADDRESS(1, COLUMN(V:V), 2)))),))</f>
        <v>155</v>
      </c>
      <c r="Y20" s="756">
        <f ca="1">IF(AND(Ag_Needs_Plan!T19=0, SUMPRODUCT(SUMIF(INDIRECT("'"&amp;O[O]&amp;"'!$a:$a"),$A20,INDIRECT("'"&amp;O[O]&amp;"'!"&amp;ADDRESS(1, COLUMN(W:W), 2)&amp;":"&amp;ADDRESS(1, COLUMN(W:W), 2))))=0), "", IF(Ag_Needs_Plan!T19="", 0, Ag_Needs_Plan!T19)-IFERROR(SUMPRODUCT(SUMIF(INDIRECT("'"&amp;O[O]&amp;"'!$a:$a"),$A20,INDIRECT("'"&amp;O[O]&amp;"'!"&amp;ADDRESS(1, COLUMN(W:W), 2)&amp;":"&amp;ADDRESS(1, COLUMN(W:W), 2)))),))</f>
        <v>48</v>
      </c>
      <c r="Z20" s="756">
        <f ca="1">IF(AND(Ag_Needs_Plan!U19=0, SUMPRODUCT(SUMIF(INDIRECT("'"&amp;O[O]&amp;"'!$a:$a"),$A20,INDIRECT("'"&amp;O[O]&amp;"'!"&amp;ADDRESS(1, COLUMN(X:X), 2)&amp;":"&amp;ADDRESS(1, COLUMN(X:X), 2))))=0), "", IF(Ag_Needs_Plan!U19="", 0, Ag_Needs_Plan!U19)-IFERROR(SUMPRODUCT(SUMIF(INDIRECT("'"&amp;O[O]&amp;"'!$a:$a"),$A20,INDIRECT("'"&amp;O[O]&amp;"'!"&amp;ADDRESS(1, COLUMN(X:X), 2)&amp;":"&amp;ADDRESS(1, COLUMN(X:X), 2)))),))</f>
        <v>83</v>
      </c>
      <c r="AA20" s="756">
        <f ca="1">IF(AND(Ag_Needs_Plan!V19=0, SUMPRODUCT(SUMIF(INDIRECT("'"&amp;O[O]&amp;"'!$a:$a"),$A20,INDIRECT("'"&amp;O[O]&amp;"'!"&amp;ADDRESS(1, COLUMN(Y:Y), 2)&amp;":"&amp;ADDRESS(1, COLUMN(Y:Y), 2))))=0), "", IF(Ag_Needs_Plan!V19="", 0, Ag_Needs_Plan!V19)-IFERROR(SUMPRODUCT(SUMIF(INDIRECT("'"&amp;O[O]&amp;"'!$a:$a"),$A20,INDIRECT("'"&amp;O[O]&amp;"'!"&amp;ADDRESS(1, COLUMN(Y:Y), 2)&amp;":"&amp;ADDRESS(1, COLUMN(Y:Y), 2)))),))</f>
        <v>283</v>
      </c>
      <c r="AB20" s="756">
        <f ca="1">IF(AND(Ag_Needs_Plan!W19=0, SUMPRODUCT(SUMIF(INDIRECT("'"&amp;O[O]&amp;"'!$a:$a"),$A20,INDIRECT("'"&amp;O[O]&amp;"'!"&amp;ADDRESS(1, COLUMN(Z:Z), 2)&amp;":"&amp;ADDRESS(1, COLUMN(Z:Z), 2))))=0), "", IF(Ag_Needs_Plan!W19="", 0, Ag_Needs_Plan!W19)-IFERROR(SUMPRODUCT(SUMIF(INDIRECT("'"&amp;O[O]&amp;"'!$a:$a"),$A20,INDIRECT("'"&amp;O[O]&amp;"'!"&amp;ADDRESS(1, COLUMN(Z:Z), 2)&amp;":"&amp;ADDRESS(1, COLUMN(Z:Z), 2)))),))</f>
        <v>146</v>
      </c>
      <c r="AC20" s="756">
        <f ca="1">IF(AND(Ag_Needs_Plan!X19=0, SUMPRODUCT(SUMIF(INDIRECT("'"&amp;O[O]&amp;"'!$a:$a"),$A20,INDIRECT("'"&amp;O[O]&amp;"'!"&amp;ADDRESS(1, COLUMN(AA:AA), 2)&amp;":"&amp;ADDRESS(1, COLUMN(AA:AA), 2))))=0), "", IF(Ag_Needs_Plan!X19="", 0, Ag_Needs_Plan!X19)-IFERROR(SUMPRODUCT(SUMIF(INDIRECT("'"&amp;O[O]&amp;"'!$a:$a"),$A20,INDIRECT("'"&amp;O[O]&amp;"'!"&amp;ADDRESS(1, COLUMN(AA:AA), 2)&amp;":"&amp;ADDRESS(1, COLUMN(AA:AA), 2)))),))</f>
        <v>946</v>
      </c>
      <c r="AD20" s="756">
        <f ca="1">IF(AND(Ag_Needs_Plan!Y19=0, SUMPRODUCT(SUMIF(INDIRECT("'"&amp;O[O]&amp;"'!$a:$a"),$A20,INDIRECT("'"&amp;O[O]&amp;"'!"&amp;ADDRESS(1, COLUMN(AB:AB), 2)&amp;":"&amp;ADDRESS(1, COLUMN(AB:AB), 2))))=0), "", IF(Ag_Needs_Plan!Y19="", 0, Ag_Needs_Plan!Y19)-IFERROR(SUMPRODUCT(SUMIF(INDIRECT("'"&amp;O[O]&amp;"'!$a:$a"),$A20,INDIRECT("'"&amp;O[O]&amp;"'!"&amp;ADDRESS(1, COLUMN(AB:AB), 2)&amp;":"&amp;ADDRESS(1, COLUMN(AB:AB), 2)))),))</f>
        <v>5631</v>
      </c>
      <c r="AE20" s="756">
        <f ca="1">IF(AND(Ag_Needs_Plan!Z19=0, SUMPRODUCT(SUMIF(INDIRECT("'"&amp;O[O]&amp;"'!$a:$a"),$A20,INDIRECT("'"&amp;O[O]&amp;"'!"&amp;ADDRESS(1, COLUMN(AC:AC), 2)&amp;":"&amp;ADDRESS(1, COLUMN(AC:AC), 2))))=0), "", IF(Ag_Needs_Plan!Z19="", 0, Ag_Needs_Plan!Z19)-IFERROR(SUMPRODUCT(SUMIF(INDIRECT("'"&amp;O[O]&amp;"'!$a:$a"),$A20,INDIRECT("'"&amp;O[O]&amp;"'!"&amp;ADDRESS(1, COLUMN(AC:AC), 2)&amp;":"&amp;ADDRESS(1, COLUMN(AC:AC), 2)))),))</f>
        <v>4979</v>
      </c>
      <c r="AF20" s="756">
        <f ca="1">IF(AND(Ag_Needs_Plan!AA19=0, SUMPRODUCT(SUMIF(INDIRECT("'"&amp;O[O]&amp;"'!$a:$a"),$A20,INDIRECT("'"&amp;O[O]&amp;"'!"&amp;ADDRESS(1, COLUMN(AD:AD), 2)&amp;":"&amp;ADDRESS(1, COLUMN(AD:AD), 2))))=0), "", IF(Ag_Needs_Plan!AA19="", 0, Ag_Needs_Plan!AA19)-IFERROR(SUMPRODUCT(SUMIF(INDIRECT("'"&amp;O[O]&amp;"'!$a:$a"),$A20,INDIRECT("'"&amp;O[O]&amp;"'!"&amp;ADDRESS(1, COLUMN(AD:AD), 2)&amp;":"&amp;ADDRESS(1, COLUMN(AD:AD), 2)))),))</f>
        <v>390</v>
      </c>
      <c r="AG20" s="756">
        <f ca="1">IF(AND(Ag_Needs_Plan!AB19=0, SUMPRODUCT(SUMIF(INDIRECT("'"&amp;O[O]&amp;"'!$a:$a"),$A20,INDIRECT("'"&amp;O[O]&amp;"'!"&amp;ADDRESS(1, COLUMN(AE:AE), 2)&amp;":"&amp;ADDRESS(1, COLUMN(AE:AE), 2))))=0), "", IF(Ag_Needs_Plan!AB19="", 0, Ag_Needs_Plan!AB19)-IFERROR(SUMPRODUCT(SUMIF(INDIRECT("'"&amp;O[O]&amp;"'!$a:$a"),$A20,INDIRECT("'"&amp;O[O]&amp;"'!"&amp;ADDRESS(1, COLUMN(AE:AE), 2)&amp;":"&amp;ADDRESS(1, COLUMN(AE:AE), 2)))),))</f>
        <v>54</v>
      </c>
      <c r="AH20" s="756">
        <f ca="1">IF(AND(Ag_Needs_Plan!AC19=0, SUMPRODUCT(SUMIF(INDIRECT("'"&amp;O[O]&amp;"'!$a:$a"),$A20,INDIRECT("'"&amp;O[O]&amp;"'!"&amp;ADDRESS(1, COLUMN(AF:AF), 2)&amp;":"&amp;ADDRESS(1, COLUMN(AF:AF), 2))))=0), "", IF(Ag_Needs_Plan!AC19="", 0, Ag_Needs_Plan!AC19)-IFERROR(SUMPRODUCT(SUMIF(INDIRECT("'"&amp;O[O]&amp;"'!$a:$a"),$A20,INDIRECT("'"&amp;O[O]&amp;"'!"&amp;ADDRESS(1, COLUMN(AF:AF), 2)&amp;":"&amp;ADDRESS(1, COLUMN(AF:AF), 2)))),))</f>
        <v>112</v>
      </c>
      <c r="AI20" s="756">
        <f ca="1">IF(AND(Ag_Needs_Plan!AD19=0, SUMPRODUCT(SUMIF(INDIRECT("'"&amp;O[O]&amp;"'!$a:$a"),$A20,INDIRECT("'"&amp;O[O]&amp;"'!"&amp;ADDRESS(1, COLUMN(AG:AG), 2)&amp;":"&amp;ADDRESS(1, COLUMN(AG:AG), 2))))=0), "", IF(Ag_Needs_Plan!AD19="", 0, Ag_Needs_Plan!AD19)-IFERROR(SUMPRODUCT(SUMIF(INDIRECT("'"&amp;O[O]&amp;"'!$a:$a"),$A20,INDIRECT("'"&amp;O[O]&amp;"'!"&amp;ADDRESS(1, COLUMN(AG:AG), 2)&amp;":"&amp;ADDRESS(1, COLUMN(AG:AG), 2)))),))</f>
        <v>176</v>
      </c>
      <c r="AJ20" s="756" t="str">
        <f ca="1">IF(AND(Ag_Needs_Plan!AE19=0, SUMPRODUCT(SUMIF(INDIRECT("'"&amp;O[O]&amp;"'!$a:$a"),$A20,INDIRECT("'"&amp;O[O]&amp;"'!"&amp;ADDRESS(1, COLUMN(AH:AH), 2)&amp;":"&amp;ADDRESS(1, COLUMN(AH:AH), 2))))=0), "", IF(Ag_Needs_Plan!AE19="", 0, Ag_Needs_Plan!AE19)-IFERROR(SUMPRODUCT(SUMIF(INDIRECT("'"&amp;O[O]&amp;"'!$a:$a"),$A20,INDIRECT("'"&amp;O[O]&amp;"'!"&amp;ADDRESS(1, COLUMN(AH:AH), 2)&amp;":"&amp;ADDRESS(1, COLUMN(AH:AH), 2)))),))</f>
        <v/>
      </c>
    </row>
    <row r="21" spans="1:36">
      <c r="A21" t="str">
        <f>IF(Ag_Needs_Plan!A22="", "", Ag_Needs_Plan!A22)</f>
        <v/>
      </c>
      <c r="B21" t="str">
        <f>IF(Ag_Needs_Plan!B22="", "", Ag_Needs_Plan!B22)</f>
        <v/>
      </c>
      <c r="C21" t="str">
        <f>IF(Ag_Needs_Plan!C22="", "", Ag_Needs_Plan!C22)</f>
        <v/>
      </c>
      <c r="D21" t="str">
        <f>IF(Ag_Needs_Plan!D22="", "", Ag_Needs_Plan!D22)</f>
        <v/>
      </c>
      <c r="H21" t="str">
        <f ca="1">IFERROR(SUMIF(INDIRECT("'ADRA'!$A7:$A1048576"), $A5, INDIRECT("'ADRA'I7:I1048576")), "")</f>
        <v/>
      </c>
      <c r="I21" t="str">
        <f>IF(Ag_Needs_Plan!E22="", "", Ag_Needs_Plan!E22)</f>
        <v/>
      </c>
    </row>
    <row r="22" spans="1:36">
      <c r="A22" t="str">
        <f>IF(Ag_Needs_Plan!A23="", "", Ag_Needs_Plan!A23)</f>
        <v/>
      </c>
      <c r="B22" t="str">
        <f>IF(Ag_Needs_Plan!B23="", "", Ag_Needs_Plan!B23)</f>
        <v/>
      </c>
      <c r="C22" t="str">
        <f>IF(Ag_Needs_Plan!C23="", "", Ag_Needs_Plan!C23)</f>
        <v/>
      </c>
      <c r="D22" t="str">
        <f>IF(Ag_Needs_Plan!D23="", "", Ag_Needs_Plan!D23)</f>
        <v/>
      </c>
      <c r="I22" t="str">
        <f>IF(Ag_Needs_Plan!E23="", "", Ag_Needs_Plan!E23)</f>
        <v/>
      </c>
    </row>
    <row r="23" spans="1:36">
      <c r="A23" t="str">
        <f>IF(Ag_Needs_Plan!A24="", "", Ag_Needs_Plan!A24)</f>
        <v/>
      </c>
      <c r="B23" t="str">
        <f>IF(Ag_Needs_Plan!B24="", "", Ag_Needs_Plan!B24)</f>
        <v/>
      </c>
      <c r="C23" t="str">
        <f>IF(Ag_Needs_Plan!C24="", "", Ag_Needs_Plan!C24)</f>
        <v/>
      </c>
      <c r="D23" t="str">
        <f>IF(Ag_Needs_Plan!D24="", "", Ag_Needs_Plan!D24)</f>
        <v/>
      </c>
    </row>
    <row r="24" spans="1:36">
      <c r="A24" t="str">
        <f>IF(Ag_Needs_Plan!A25="", "", Ag_Needs_Plan!A25)</f>
        <v/>
      </c>
      <c r="B24" t="str">
        <f>IF(Ag_Needs_Plan!B25="", "", Ag_Needs_Plan!B25)</f>
        <v/>
      </c>
      <c r="C24" t="str">
        <f>IF(Ag_Needs_Plan!C25="", "", Ag_Needs_Plan!C25)</f>
        <v/>
      </c>
      <c r="D24" t="str">
        <f>IF(Ag_Needs_Plan!D25="", "", Ag_Needs_Plan!D25)</f>
        <v/>
      </c>
    </row>
    <row r="25" spans="1:36">
      <c r="A25" t="str">
        <f>IF(Ag_Needs_Plan!A26="", "", Ag_Needs_Plan!A26)</f>
        <v/>
      </c>
      <c r="B25" t="str">
        <f>IF(Ag_Needs_Plan!B26="", "", Ag_Needs_Plan!B26)</f>
        <v/>
      </c>
      <c r="C25" t="str">
        <f>IF(Ag_Needs_Plan!C26="", "", Ag_Needs_Plan!C26)</f>
        <v/>
      </c>
    </row>
    <row r="26" spans="1:36">
      <c r="A26" t="str">
        <f>IF(Ag_Needs_Plan!A27="", "", Ag_Needs_Plan!A27)</f>
        <v/>
      </c>
      <c r="B26" t="str">
        <f>IF(Ag_Needs_Plan!B27="", "", Ag_Needs_Plan!B27)</f>
        <v/>
      </c>
      <c r="C26" t="str">
        <f>IF(Ag_Needs_Plan!C27="", "", Ag_Needs_Plan!C27)</f>
        <v/>
      </c>
    </row>
    <row r="27" spans="1:36">
      <c r="A27" t="str">
        <f>IF(Ag_Needs_Plan!A28="", "", Ag_Needs_Plan!A28)</f>
        <v/>
      </c>
      <c r="B27" t="str">
        <f>IF(Ag_Needs_Plan!B28="", "", Ag_Needs_Plan!B28)</f>
        <v/>
      </c>
      <c r="C27" t="str">
        <f>IF(Ag_Needs_Plan!C28="", "", Ag_Needs_Plan!C28)</f>
        <v/>
      </c>
    </row>
    <row r="28" spans="1:36">
      <c r="A28" t="str">
        <f>IF(Ag_Needs_Plan!A29="", "", Ag_Needs_Plan!A29)</f>
        <v/>
      </c>
      <c r="B28" t="str">
        <f>IF(Ag_Needs_Plan!B29="", "", Ag_Needs_Plan!B29)</f>
        <v/>
      </c>
      <c r="C28" t="str">
        <f>IF(Ag_Needs_Plan!C29="", "", Ag_Needs_Plan!C29)</f>
        <v/>
      </c>
    </row>
    <row r="29" spans="1:36">
      <c r="E29" s="749"/>
    </row>
  </sheetData>
  <autoFilter ref="A4:AJ4"/>
  <mergeCells count="5">
    <mergeCell ref="K2:AJ2"/>
    <mergeCell ref="K3:L3"/>
    <mergeCell ref="M3:N3"/>
    <mergeCell ref="O3:AD3"/>
    <mergeCell ref="AE3:AI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activeCell="F19" sqref="F19"/>
    </sheetView>
  </sheetViews>
  <sheetFormatPr defaultColWidth="11" defaultRowHeight="15.75"/>
  <cols>
    <col min="1" max="1" width="31" bestFit="1" customWidth="1"/>
  </cols>
  <sheetData>
    <row r="1" spans="1:2">
      <c r="A1" s="864" t="s">
        <v>774</v>
      </c>
      <c r="B1" s="864" t="s">
        <v>71</v>
      </c>
    </row>
    <row r="2" spans="1:2">
      <c r="A2" s="1138" t="s">
        <v>700</v>
      </c>
      <c r="B2" s="1139" t="s">
        <v>43</v>
      </c>
    </row>
    <row r="3" spans="1:2">
      <c r="A3" s="1138" t="s">
        <v>378</v>
      </c>
      <c r="B3" s="1139" t="s">
        <v>43</v>
      </c>
    </row>
    <row r="4" spans="1:2">
      <c r="A4" s="1138" t="s">
        <v>126</v>
      </c>
      <c r="B4" s="1139" t="s">
        <v>350</v>
      </c>
    </row>
    <row r="5" spans="1:2">
      <c r="A5" s="1138" t="s">
        <v>125</v>
      </c>
      <c r="B5" s="1139" t="s">
        <v>43</v>
      </c>
    </row>
    <row r="6" spans="1:2">
      <c r="A6" s="1140" t="s">
        <v>130</v>
      </c>
      <c r="B6" s="1139" t="s">
        <v>43</v>
      </c>
    </row>
    <row r="7" spans="1:2">
      <c r="A7" s="1140" t="s">
        <v>481</v>
      </c>
      <c r="B7" s="1139" t="s">
        <v>43</v>
      </c>
    </row>
    <row r="8" spans="1:2">
      <c r="A8" s="1140" t="s">
        <v>465</v>
      </c>
      <c r="B8" s="1139" t="s">
        <v>43</v>
      </c>
    </row>
    <row r="9" spans="1:2">
      <c r="A9" s="1138" t="s">
        <v>409</v>
      </c>
      <c r="B9" s="1139" t="s">
        <v>43</v>
      </c>
    </row>
    <row r="10" spans="1:2">
      <c r="A10" s="1140" t="s">
        <v>520</v>
      </c>
      <c r="B10" s="1139" t="s">
        <v>43</v>
      </c>
    </row>
    <row r="11" spans="1:2">
      <c r="A11" s="1140" t="s">
        <v>561</v>
      </c>
      <c r="B11" s="1139" t="s">
        <v>43</v>
      </c>
    </row>
    <row r="12" spans="1:2">
      <c r="A12" s="1140" t="s">
        <v>568</v>
      </c>
      <c r="B12" s="1139" t="s">
        <v>43</v>
      </c>
    </row>
    <row r="13" spans="1:2">
      <c r="A13" s="1138" t="s">
        <v>775</v>
      </c>
      <c r="B13" s="1139" t="s">
        <v>350</v>
      </c>
    </row>
    <row r="14" spans="1:2">
      <c r="A14" s="1141" t="s">
        <v>469</v>
      </c>
      <c r="B14" s="1139" t="s">
        <v>43</v>
      </c>
    </row>
    <row r="15" spans="1:2">
      <c r="A15" s="1138" t="s">
        <v>52</v>
      </c>
      <c r="B15" s="1139" t="s">
        <v>45</v>
      </c>
    </row>
    <row r="16" spans="1:2">
      <c r="A16" s="1140" t="s">
        <v>687</v>
      </c>
      <c r="B16" s="1139" t="s">
        <v>43</v>
      </c>
    </row>
    <row r="17" spans="1:2">
      <c r="A17" s="1138" t="s">
        <v>768</v>
      </c>
      <c r="B17" s="1139"/>
    </row>
    <row r="18" spans="1:2">
      <c r="A18" s="1138" t="s">
        <v>413</v>
      </c>
      <c r="B18" s="1139" t="s">
        <v>350</v>
      </c>
    </row>
    <row r="19" spans="1:2">
      <c r="A19" s="1140" t="s">
        <v>502</v>
      </c>
      <c r="B19" s="1139" t="s">
        <v>43</v>
      </c>
    </row>
    <row r="20" spans="1:2">
      <c r="A20" s="1140" t="s">
        <v>532</v>
      </c>
      <c r="B20" s="1139" t="s">
        <v>43</v>
      </c>
    </row>
    <row r="21" spans="1:2">
      <c r="A21" s="1138" t="s">
        <v>623</v>
      </c>
      <c r="B21" s="1139" t="s">
        <v>43</v>
      </c>
    </row>
    <row r="22" spans="1:2">
      <c r="A22" s="1140" t="s">
        <v>523</v>
      </c>
      <c r="B22" s="1139" t="s">
        <v>43</v>
      </c>
    </row>
    <row r="23" spans="1:2">
      <c r="A23" s="1138" t="s">
        <v>353</v>
      </c>
      <c r="B23" s="1139" t="s">
        <v>43</v>
      </c>
    </row>
    <row r="24" spans="1:2">
      <c r="A24" s="1138" t="s">
        <v>454</v>
      </c>
      <c r="B24" s="1139" t="s">
        <v>43</v>
      </c>
    </row>
    <row r="25" spans="1:2">
      <c r="A25" s="1141" t="s">
        <v>466</v>
      </c>
      <c r="B25" s="1139" t="s">
        <v>43</v>
      </c>
    </row>
    <row r="26" spans="1:2">
      <c r="A26" s="1138" t="s">
        <v>382</v>
      </c>
      <c r="B26" s="1139" t="s">
        <v>43</v>
      </c>
    </row>
    <row r="27" spans="1:2">
      <c r="A27" s="1142" t="s">
        <v>337</v>
      </c>
      <c r="B27" s="1139" t="s">
        <v>43</v>
      </c>
    </row>
    <row r="28" spans="1:2">
      <c r="A28" s="1140" t="s">
        <v>483</v>
      </c>
      <c r="B28" s="1139" t="s">
        <v>350</v>
      </c>
    </row>
    <row r="29" spans="1:2">
      <c r="A29" s="1138" t="s">
        <v>588</v>
      </c>
      <c r="B29" s="1139" t="s">
        <v>43</v>
      </c>
    </row>
    <row r="30" spans="1:2">
      <c r="A30" s="1138" t="s">
        <v>358</v>
      </c>
      <c r="B30" s="1139" t="s">
        <v>43</v>
      </c>
    </row>
    <row r="31" spans="1:2">
      <c r="A31" s="1140" t="s">
        <v>96</v>
      </c>
      <c r="B31" s="1139" t="s">
        <v>43</v>
      </c>
    </row>
    <row r="32" spans="1:2">
      <c r="A32" s="1138" t="s">
        <v>416</v>
      </c>
      <c r="B32" s="1139" t="s">
        <v>43</v>
      </c>
    </row>
    <row r="33" spans="1:2">
      <c r="A33" s="1138" t="s">
        <v>380</v>
      </c>
      <c r="B33" s="1139" t="s">
        <v>43</v>
      </c>
    </row>
    <row r="34" spans="1:2">
      <c r="A34" s="1140" t="s">
        <v>544</v>
      </c>
      <c r="B34" s="1139" t="s">
        <v>130</v>
      </c>
    </row>
    <row r="35" spans="1:2">
      <c r="A35" s="1138" t="s">
        <v>624</v>
      </c>
      <c r="B35" s="1139" t="s">
        <v>43</v>
      </c>
    </row>
    <row r="36" spans="1:2">
      <c r="A36" s="1138" t="s">
        <v>55</v>
      </c>
      <c r="B36" s="1139" t="s">
        <v>45</v>
      </c>
    </row>
    <row r="37" spans="1:2">
      <c r="A37" s="1139" t="s">
        <v>54</v>
      </c>
      <c r="B37" s="1139" t="s">
        <v>45</v>
      </c>
    </row>
    <row r="38" spans="1:2">
      <c r="A38" s="1138" t="s">
        <v>90</v>
      </c>
      <c r="B38" s="1139" t="s">
        <v>43</v>
      </c>
    </row>
    <row r="39" spans="1:2">
      <c r="A39" s="1138" t="s">
        <v>374</v>
      </c>
      <c r="B39" s="1139" t="s">
        <v>43</v>
      </c>
    </row>
    <row r="40" spans="1:2">
      <c r="A40" s="1140" t="s">
        <v>551</v>
      </c>
      <c r="B40" s="1139" t="s">
        <v>350</v>
      </c>
    </row>
    <row r="41" spans="1:2">
      <c r="A41" s="1140" t="s">
        <v>528</v>
      </c>
      <c r="B41" s="1139" t="s">
        <v>43</v>
      </c>
    </row>
    <row r="42" spans="1:2">
      <c r="A42" s="1140" t="s">
        <v>530</v>
      </c>
      <c r="B42" s="1139" t="s">
        <v>43</v>
      </c>
    </row>
    <row r="43" spans="1:2">
      <c r="A43" s="1140" t="s">
        <v>493</v>
      </c>
      <c r="B43" s="1139" t="s">
        <v>43</v>
      </c>
    </row>
    <row r="44" spans="1:2">
      <c r="A44" s="1138" t="s">
        <v>459</v>
      </c>
      <c r="B44" s="1139" t="s">
        <v>43</v>
      </c>
    </row>
    <row r="45" spans="1:2">
      <c r="A45" s="1140" t="s">
        <v>497</v>
      </c>
      <c r="B45" s="1139" t="s">
        <v>43</v>
      </c>
    </row>
    <row r="46" spans="1:2">
      <c r="A46" s="1138" t="s">
        <v>401</v>
      </c>
      <c r="B46" s="1139" t="s">
        <v>350</v>
      </c>
    </row>
    <row r="47" spans="1:2">
      <c r="A47" s="1138" t="s">
        <v>402</v>
      </c>
      <c r="B47" s="1139" t="s">
        <v>43</v>
      </c>
    </row>
    <row r="48" spans="1:2">
      <c r="A48" s="1138" t="s">
        <v>414</v>
      </c>
      <c r="B48" s="1139" t="s">
        <v>350</v>
      </c>
    </row>
    <row r="49" spans="1:2">
      <c r="A49" s="1138" t="s">
        <v>451</v>
      </c>
      <c r="B49" s="1139" t="s">
        <v>43</v>
      </c>
    </row>
    <row r="50" spans="1:2">
      <c r="A50" s="1140" t="s">
        <v>468</v>
      </c>
      <c r="B50" s="1139" t="s">
        <v>43</v>
      </c>
    </row>
    <row r="51" spans="1:2">
      <c r="A51" s="1140" t="s">
        <v>69</v>
      </c>
      <c r="B51" s="1139" t="s">
        <v>43</v>
      </c>
    </row>
    <row r="52" spans="1:2">
      <c r="A52" s="1138" t="s">
        <v>385</v>
      </c>
      <c r="B52" s="1139" t="s">
        <v>43</v>
      </c>
    </row>
    <row r="53" spans="1:2">
      <c r="A53" s="1138" t="s">
        <v>762</v>
      </c>
      <c r="B53" s="1139" t="s">
        <v>43</v>
      </c>
    </row>
    <row r="54" spans="1:2">
      <c r="A54" s="1138" t="s">
        <v>415</v>
      </c>
      <c r="B54" s="1139" t="s">
        <v>43</v>
      </c>
    </row>
    <row r="55" spans="1:2">
      <c r="A55" s="1140" t="s">
        <v>691</v>
      </c>
      <c r="B55" s="1139" t="s">
        <v>350</v>
      </c>
    </row>
    <row r="56" spans="1:2">
      <c r="A56" s="1138" t="s">
        <v>471</v>
      </c>
      <c r="B56" s="1139" t="s">
        <v>350</v>
      </c>
    </row>
    <row r="57" spans="1:2">
      <c r="A57" s="1138" t="s">
        <v>84</v>
      </c>
      <c r="B57" s="1139" t="s">
        <v>43</v>
      </c>
    </row>
    <row r="58" spans="1:2">
      <c r="A58" s="1140" t="s">
        <v>88</v>
      </c>
      <c r="B58" s="1139" t="s">
        <v>43</v>
      </c>
    </row>
    <row r="59" spans="1:2">
      <c r="A59" s="1138" t="s">
        <v>387</v>
      </c>
      <c r="B59" s="1139" t="s">
        <v>43</v>
      </c>
    </row>
    <row r="60" spans="1:2">
      <c r="A60" s="1140" t="s">
        <v>688</v>
      </c>
      <c r="B60" s="1139" t="s">
        <v>43</v>
      </c>
    </row>
    <row r="61" spans="1:2">
      <c r="A61" s="1138" t="s">
        <v>389</v>
      </c>
      <c r="B61" s="1139" t="s">
        <v>43</v>
      </c>
    </row>
    <row r="62" spans="1:2">
      <c r="A62" s="1138" t="s">
        <v>453</v>
      </c>
      <c r="B62" s="1139" t="s">
        <v>43</v>
      </c>
    </row>
    <row r="63" spans="1:2">
      <c r="A63" s="1140" t="s">
        <v>517</v>
      </c>
      <c r="B63" s="1139" t="s">
        <v>350</v>
      </c>
    </row>
    <row r="64" spans="1:2">
      <c r="A64" s="1138" t="s">
        <v>56</v>
      </c>
      <c r="B64" s="1139" t="s">
        <v>45</v>
      </c>
    </row>
    <row r="65" spans="1:2">
      <c r="A65" s="1141" t="s">
        <v>673</v>
      </c>
      <c r="B65" s="1139" t="s">
        <v>419</v>
      </c>
    </row>
    <row r="66" spans="1:2">
      <c r="A66" s="1138" t="s">
        <v>338</v>
      </c>
      <c r="B66" s="1139" t="s">
        <v>43</v>
      </c>
    </row>
    <row r="67" spans="1:2">
      <c r="A67" s="1140" t="s">
        <v>534</v>
      </c>
      <c r="B67" s="1139" t="s">
        <v>43</v>
      </c>
    </row>
    <row r="68" spans="1:2">
      <c r="A68" s="1138" t="s">
        <v>339</v>
      </c>
      <c r="B68" s="1139" t="s">
        <v>43</v>
      </c>
    </row>
    <row r="69" spans="1:2">
      <c r="A69" s="1140" t="s">
        <v>690</v>
      </c>
      <c r="B69" s="1139" t="s">
        <v>43</v>
      </c>
    </row>
    <row r="70" spans="1:2">
      <c r="A70" s="1138" t="s">
        <v>355</v>
      </c>
      <c r="B70" s="1139" t="s">
        <v>43</v>
      </c>
    </row>
    <row r="71" spans="1:2">
      <c r="A71" s="1138" t="s">
        <v>452</v>
      </c>
      <c r="B71" s="1139" t="s">
        <v>43</v>
      </c>
    </row>
    <row r="72" spans="1:2">
      <c r="A72" s="1138" t="s">
        <v>622</v>
      </c>
      <c r="B72" s="1139" t="s">
        <v>45</v>
      </c>
    </row>
    <row r="73" spans="1:2">
      <c r="A73" s="1138" t="s">
        <v>128</v>
      </c>
      <c r="B73" s="1139" t="s">
        <v>350</v>
      </c>
    </row>
    <row r="74" spans="1:2">
      <c r="A74" s="1138" t="s">
        <v>68</v>
      </c>
      <c r="B74" s="1139" t="s">
        <v>43</v>
      </c>
    </row>
    <row r="75" spans="1:2">
      <c r="A75" s="1138" t="s">
        <v>490</v>
      </c>
      <c r="B75" s="1139" t="s">
        <v>43</v>
      </c>
    </row>
    <row r="76" spans="1:2">
      <c r="A76" s="1140" t="s">
        <v>101</v>
      </c>
      <c r="B76" s="1139" t="s">
        <v>43</v>
      </c>
    </row>
    <row r="77" spans="1:2">
      <c r="A77" s="1138" t="s">
        <v>404</v>
      </c>
      <c r="B77" s="1139" t="s">
        <v>419</v>
      </c>
    </row>
    <row r="78" spans="1:2">
      <c r="A78" s="1138" t="s">
        <v>405</v>
      </c>
      <c r="B78" s="1139" t="s">
        <v>43</v>
      </c>
    </row>
    <row r="79" spans="1:2">
      <c r="A79" s="1140" t="s">
        <v>70</v>
      </c>
      <c r="B79" s="1139" t="s">
        <v>43</v>
      </c>
    </row>
    <row r="80" spans="1:2">
      <c r="A80" s="1138" t="s">
        <v>619</v>
      </c>
      <c r="B80" s="1139" t="s">
        <v>43</v>
      </c>
    </row>
    <row r="81" spans="1:2">
      <c r="A81" s="1141" t="s">
        <v>64</v>
      </c>
      <c r="B81" s="1139" t="s">
        <v>43</v>
      </c>
    </row>
    <row r="82" spans="1:2">
      <c r="A82" s="1138" t="s">
        <v>97</v>
      </c>
      <c r="B82" s="1139" t="s">
        <v>43</v>
      </c>
    </row>
    <row r="83" spans="1:2">
      <c r="A83" s="1140" t="s">
        <v>398</v>
      </c>
      <c r="B83" s="1139" t="s">
        <v>43</v>
      </c>
    </row>
    <row r="84" spans="1:2">
      <c r="A84" s="1137"/>
      <c r="B84" s="1137"/>
    </row>
    <row r="85" spans="1:2">
      <c r="A85" s="1137"/>
      <c r="B85" s="1137"/>
    </row>
    <row r="86" spans="1:2">
      <c r="A86" s="1137"/>
      <c r="B86" s="1137"/>
    </row>
    <row r="87" spans="1:2">
      <c r="A87" s="1137"/>
      <c r="B87" s="1137"/>
    </row>
    <row r="88" spans="1:2">
      <c r="A88" s="1137"/>
      <c r="B88" s="1137"/>
    </row>
    <row r="89" spans="1:2">
      <c r="A89" s="1137"/>
      <c r="B89" s="1137"/>
    </row>
  </sheetData>
  <autoFilter ref="A1:A83">
    <sortState ref="A2:A100">
      <sortCondition ref="A1:A100"/>
    </sortState>
  </autoFilter>
  <dataValidations count="1">
    <dataValidation allowBlank="1" sqref="A6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856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" sqref="C1"/>
    </sheetView>
  </sheetViews>
  <sheetFormatPr defaultColWidth="0" defaultRowHeight="15.75"/>
  <cols>
    <col min="1" max="1" width="24.125" style="17" customWidth="1"/>
    <col min="2" max="2" width="60.375" style="41" bestFit="1" customWidth="1"/>
    <col min="3" max="3" width="14.125" style="41" customWidth="1"/>
    <col min="4" max="4" width="14" style="41" customWidth="1"/>
    <col min="5" max="5" width="23.625" style="41" customWidth="1"/>
    <col min="6" max="7" width="10.625" style="41" customWidth="1"/>
    <col min="8" max="8" width="12.625" style="40" customWidth="1"/>
    <col min="9" max="9" width="16.875" style="41" customWidth="1"/>
    <col min="10" max="10" width="12.875" style="41" customWidth="1"/>
    <col min="11" max="11" width="15.5" style="40" customWidth="1"/>
    <col min="12" max="12" width="10.625" style="43" customWidth="1"/>
    <col min="13" max="13" width="10.625" style="44" customWidth="1"/>
    <col min="14" max="14" width="10.625" style="43" customWidth="1"/>
    <col min="15" max="15" width="10.625" style="44" customWidth="1"/>
    <col min="16" max="16" width="10.625" style="43" customWidth="1"/>
    <col min="17" max="18" width="10.625" style="45" customWidth="1"/>
    <col min="19" max="19" width="11.625" style="45" bestFit="1" customWidth="1"/>
    <col min="20" max="20" width="12.5" style="45" bestFit="1" customWidth="1"/>
    <col min="21" max="29" width="10.625" style="45" customWidth="1"/>
    <col min="30" max="30" width="18.125" style="44" bestFit="1" customWidth="1"/>
    <col min="31" max="31" width="10.625" style="43" customWidth="1"/>
    <col min="32" max="34" width="10.625" style="45" customWidth="1"/>
    <col min="35" max="35" width="10.625" style="44" customWidth="1"/>
    <col min="36" max="36" width="10.625" style="47" customWidth="1"/>
    <col min="37" max="38" width="0" style="48" hidden="1" customWidth="1"/>
    <col min="39" max="16384" width="10.625" style="48" hidden="1"/>
  </cols>
  <sheetData>
    <row r="1" spans="1:36" s="964" customFormat="1" ht="17.100000000000001" customHeight="1" thickTop="1" thickBot="1">
      <c r="B1" s="2" t="s">
        <v>0</v>
      </c>
      <c r="C1" s="91" t="s">
        <v>845</v>
      </c>
      <c r="D1" s="3" t="s">
        <v>1</v>
      </c>
      <c r="E1" s="4" t="s">
        <v>342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48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79</v>
      </c>
      <c r="B5" s="41" t="s">
        <v>346</v>
      </c>
      <c r="C5" s="41" t="s">
        <v>43</v>
      </c>
      <c r="E5" s="41" t="s">
        <v>50</v>
      </c>
      <c r="F5" s="42"/>
      <c r="G5" s="42"/>
      <c r="H5" s="949" t="str">
        <f>IF(SUM(I5:J5)=0, "", SUM(I5:J5))</f>
        <v/>
      </c>
      <c r="I5" s="42"/>
      <c r="J5" s="1144"/>
      <c r="K5" s="954">
        <f t="shared" ref="K5:K13" si="0">IF(SUM(L5:AJ5)=0, "", SUM(L5:AJ5))</f>
        <v>2000</v>
      </c>
      <c r="L5" s="1145"/>
      <c r="M5" s="1146"/>
      <c r="N5" s="1145"/>
      <c r="O5" s="1146"/>
      <c r="P5" s="1145">
        <v>1000</v>
      </c>
      <c r="Q5" s="1145">
        <v>1000</v>
      </c>
      <c r="R5" s="1145"/>
      <c r="S5" s="1145"/>
      <c r="T5" s="1145"/>
      <c r="U5" s="1145"/>
      <c r="V5" s="1145"/>
      <c r="W5" s="1145"/>
      <c r="X5" s="1145"/>
      <c r="Y5" s="1145"/>
      <c r="Z5" s="1145"/>
      <c r="AA5" s="1145"/>
      <c r="AB5" s="1145"/>
      <c r="AC5" s="1145"/>
      <c r="AD5" s="1146"/>
      <c r="AE5" s="1145"/>
      <c r="AF5" s="1145"/>
      <c r="AG5" s="1145"/>
      <c r="AH5" s="1145"/>
      <c r="AI5" s="1146"/>
      <c r="AJ5" s="1146"/>
    </row>
    <row r="6" spans="1:36">
      <c r="A6" s="17" t="s">
        <v>70</v>
      </c>
      <c r="B6" s="41" t="s">
        <v>420</v>
      </c>
      <c r="C6" s="41" t="s">
        <v>43</v>
      </c>
      <c r="E6" s="41" t="s">
        <v>50</v>
      </c>
      <c r="F6" s="42"/>
      <c r="G6" s="42">
        <v>80</v>
      </c>
      <c r="H6" s="954" t="str">
        <f t="shared" ref="H6:H13" si="1">IF(SUM(I6:J6)=0, "", SUM(I6:J6))</f>
        <v/>
      </c>
      <c r="I6" s="42">
        <v>0</v>
      </c>
      <c r="J6" s="1147"/>
      <c r="K6" s="954">
        <f t="shared" si="0"/>
        <v>25</v>
      </c>
      <c r="L6" s="1145"/>
      <c r="M6" s="1146"/>
      <c r="N6" s="1145">
        <v>4</v>
      </c>
      <c r="O6" s="1146"/>
      <c r="P6" s="1145"/>
      <c r="Q6" s="1145">
        <v>17</v>
      </c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6"/>
      <c r="AE6" s="1145">
        <v>4</v>
      </c>
      <c r="AF6" s="1145"/>
      <c r="AG6" s="1145"/>
      <c r="AH6" s="1145"/>
      <c r="AI6" s="1146"/>
      <c r="AJ6" s="1146"/>
    </row>
    <row r="7" spans="1:36">
      <c r="A7" s="17" t="s">
        <v>47</v>
      </c>
      <c r="B7" s="41" t="s">
        <v>183</v>
      </c>
      <c r="C7" s="41" t="s">
        <v>43</v>
      </c>
      <c r="E7" s="41" t="s">
        <v>617</v>
      </c>
      <c r="F7" s="42"/>
      <c r="G7" s="42"/>
      <c r="H7" s="954" t="str">
        <f t="shared" si="1"/>
        <v/>
      </c>
      <c r="I7" s="42">
        <v>0</v>
      </c>
      <c r="J7" s="1147"/>
      <c r="K7" s="954">
        <f t="shared" si="0"/>
        <v>507</v>
      </c>
      <c r="L7" s="1145"/>
      <c r="M7" s="1146"/>
      <c r="N7" s="1145"/>
      <c r="O7" s="1146"/>
      <c r="P7" s="1145"/>
      <c r="Q7" s="1145">
        <v>64</v>
      </c>
      <c r="R7" s="1145"/>
      <c r="S7" s="1145"/>
      <c r="T7" s="1145"/>
      <c r="U7" s="1145">
        <v>30</v>
      </c>
      <c r="V7" s="1145"/>
      <c r="W7" s="1145"/>
      <c r="X7" s="1145"/>
      <c r="Y7" s="1145"/>
      <c r="Z7" s="1145"/>
      <c r="AA7" s="1145"/>
      <c r="AB7" s="1145"/>
      <c r="AC7" s="1145">
        <f>230+50+130</f>
        <v>410</v>
      </c>
      <c r="AD7" s="1146"/>
      <c r="AE7" s="1145"/>
      <c r="AF7" s="1145">
        <v>3</v>
      </c>
      <c r="AG7" s="1145"/>
      <c r="AH7" s="1145"/>
      <c r="AI7" s="1146"/>
      <c r="AJ7" s="1146"/>
    </row>
    <row r="8" spans="1:36">
      <c r="A8" s="964" t="s">
        <v>66</v>
      </c>
      <c r="B8" s="41" t="s">
        <v>866</v>
      </c>
      <c r="C8" s="41" t="s">
        <v>130</v>
      </c>
      <c r="E8" s="41" t="s">
        <v>617</v>
      </c>
      <c r="F8" s="42"/>
      <c r="G8" s="42"/>
      <c r="H8" s="954">
        <f t="shared" si="1"/>
        <v>200</v>
      </c>
      <c r="I8" s="42"/>
      <c r="J8" s="1147">
        <v>200</v>
      </c>
      <c r="K8" s="954">
        <f t="shared" si="0"/>
        <v>200</v>
      </c>
      <c r="L8" s="1145"/>
      <c r="M8" s="1146"/>
      <c r="N8" s="1145"/>
      <c r="O8" s="1146"/>
      <c r="P8" s="1145"/>
      <c r="Q8" s="1148">
        <v>200</v>
      </c>
      <c r="R8" s="1148"/>
      <c r="S8" s="1149"/>
      <c r="T8" s="1149"/>
      <c r="U8" s="1149"/>
      <c r="V8" s="1149"/>
      <c r="W8" s="1149"/>
      <c r="X8" s="1149"/>
      <c r="Y8" s="1149"/>
      <c r="Z8" s="1149"/>
      <c r="AA8" s="1149"/>
      <c r="AB8" s="1149"/>
      <c r="AC8" s="1149"/>
      <c r="AD8" s="1150"/>
      <c r="AE8" s="1151"/>
      <c r="AF8" s="1151"/>
      <c r="AG8" s="1151"/>
      <c r="AH8" s="1151"/>
      <c r="AI8" s="1152"/>
      <c r="AJ8" s="1146"/>
    </row>
    <row r="9" spans="1:36">
      <c r="A9" s="964" t="s">
        <v>797</v>
      </c>
      <c r="B9" s="41" t="s">
        <v>421</v>
      </c>
      <c r="C9" s="41" t="s">
        <v>43</v>
      </c>
      <c r="E9" s="41" t="s">
        <v>617</v>
      </c>
      <c r="F9" s="42"/>
      <c r="G9" s="42"/>
      <c r="H9" s="954" t="str">
        <f t="shared" si="1"/>
        <v/>
      </c>
      <c r="I9" s="42"/>
      <c r="J9" s="1147"/>
      <c r="K9" s="954">
        <f t="shared" si="0"/>
        <v>14</v>
      </c>
      <c r="L9" s="1145"/>
      <c r="M9" s="1146"/>
      <c r="N9" s="1145"/>
      <c r="O9" s="1146"/>
      <c r="P9" s="1145"/>
      <c r="Q9" s="1148">
        <v>14</v>
      </c>
      <c r="R9" s="1148"/>
      <c r="S9" s="1149"/>
      <c r="T9" s="1149"/>
      <c r="U9" s="1149"/>
      <c r="V9" s="1149"/>
      <c r="W9" s="1149"/>
      <c r="X9" s="1149"/>
      <c r="Y9" s="1149"/>
      <c r="Z9" s="1149"/>
      <c r="AA9" s="1149"/>
      <c r="AB9" s="1149"/>
      <c r="AC9" s="1149"/>
      <c r="AD9" s="1150"/>
      <c r="AE9" s="1151"/>
      <c r="AF9" s="1151"/>
      <c r="AG9" s="1151"/>
      <c r="AH9" s="1151"/>
      <c r="AI9" s="1152"/>
      <c r="AJ9" s="1146"/>
    </row>
    <row r="10" spans="1:36">
      <c r="A10" s="964" t="s">
        <v>798</v>
      </c>
      <c r="B10" s="41" t="s">
        <v>422</v>
      </c>
      <c r="C10" s="41" t="s">
        <v>43</v>
      </c>
      <c r="E10" s="41" t="s">
        <v>617</v>
      </c>
      <c r="F10" s="42"/>
      <c r="G10" s="42"/>
      <c r="H10" s="954" t="str">
        <f t="shared" si="1"/>
        <v/>
      </c>
      <c r="I10" s="42"/>
      <c r="J10" s="1147"/>
      <c r="K10" s="954">
        <f t="shared" si="0"/>
        <v>70</v>
      </c>
      <c r="L10" s="1145"/>
      <c r="M10" s="1146"/>
      <c r="N10" s="1145"/>
      <c r="O10" s="1146"/>
      <c r="P10" s="1145"/>
      <c r="Q10" s="1148">
        <v>70</v>
      </c>
      <c r="R10" s="1148"/>
      <c r="S10" s="1149"/>
      <c r="T10" s="1149"/>
      <c r="U10" s="1149"/>
      <c r="V10" s="1149"/>
      <c r="W10" s="1149"/>
      <c r="X10" s="1149"/>
      <c r="Y10" s="1149"/>
      <c r="Z10" s="1149"/>
      <c r="AA10" s="1149"/>
      <c r="AB10" s="1149"/>
      <c r="AC10" s="1149"/>
      <c r="AD10" s="1150"/>
      <c r="AE10" s="1151"/>
      <c r="AF10" s="1151"/>
      <c r="AG10" s="1151"/>
      <c r="AH10" s="1151"/>
      <c r="AI10" s="1152"/>
      <c r="AJ10" s="1146"/>
    </row>
    <row r="11" spans="1:36">
      <c r="A11" s="964" t="s">
        <v>409</v>
      </c>
      <c r="B11" s="41" t="s">
        <v>618</v>
      </c>
      <c r="C11" s="41" t="s">
        <v>43</v>
      </c>
      <c r="E11" s="41" t="s">
        <v>617</v>
      </c>
      <c r="F11" s="42"/>
      <c r="G11" s="42"/>
      <c r="H11" s="954" t="str">
        <f t="shared" si="1"/>
        <v/>
      </c>
      <c r="I11" s="42"/>
      <c r="J11" s="1147"/>
      <c r="K11" s="954">
        <f t="shared" si="0"/>
        <v>14</v>
      </c>
      <c r="L11" s="1145"/>
      <c r="M11" s="1146"/>
      <c r="N11" s="1145"/>
      <c r="O11" s="1146"/>
      <c r="P11" s="1145"/>
      <c r="Q11" s="1148">
        <v>14</v>
      </c>
      <c r="R11" s="1148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50"/>
      <c r="AE11" s="1151"/>
      <c r="AF11" s="1151"/>
      <c r="AG11" s="1151"/>
      <c r="AH11" s="1151"/>
      <c r="AI11" s="1152"/>
      <c r="AJ11" s="1146"/>
    </row>
    <row r="12" spans="1:36">
      <c r="A12" s="964" t="s">
        <v>619</v>
      </c>
      <c r="B12" s="41" t="s">
        <v>620</v>
      </c>
      <c r="C12" s="41" t="s">
        <v>43</v>
      </c>
      <c r="E12" s="41" t="s">
        <v>617</v>
      </c>
      <c r="F12" s="42"/>
      <c r="G12" s="42"/>
      <c r="H12" s="954">
        <f t="shared" si="1"/>
        <v>5</v>
      </c>
      <c r="I12" s="42">
        <v>5</v>
      </c>
      <c r="J12" s="1147"/>
      <c r="K12" s="954">
        <f t="shared" si="0"/>
        <v>4</v>
      </c>
      <c r="L12" s="1145"/>
      <c r="M12" s="1146"/>
      <c r="N12" s="1145"/>
      <c r="O12" s="1146"/>
      <c r="P12" s="1145"/>
      <c r="Q12" s="1148"/>
      <c r="R12" s="1148"/>
      <c r="S12" s="1149"/>
      <c r="T12" s="1149"/>
      <c r="U12" s="1149"/>
      <c r="V12" s="1149"/>
      <c r="W12" s="1149"/>
      <c r="X12" s="1149"/>
      <c r="Y12" s="1149"/>
      <c r="Z12" s="1149"/>
      <c r="AA12" s="1149"/>
      <c r="AB12" s="1149"/>
      <c r="AC12" s="1149"/>
      <c r="AD12" s="1150"/>
      <c r="AE12" s="1151">
        <v>4</v>
      </c>
      <c r="AF12" s="1151"/>
      <c r="AG12" s="1151"/>
      <c r="AH12" s="1151"/>
      <c r="AI12" s="1152"/>
      <c r="AJ12" s="1146"/>
    </row>
    <row r="13" spans="1:36">
      <c r="A13" s="964" t="s">
        <v>144</v>
      </c>
      <c r="B13" s="41" t="s">
        <v>672</v>
      </c>
      <c r="C13" s="41" t="s">
        <v>372</v>
      </c>
      <c r="E13" s="41" t="s">
        <v>617</v>
      </c>
      <c r="F13" s="42"/>
      <c r="G13" s="42"/>
      <c r="H13" s="954">
        <f t="shared" si="1"/>
        <v>30</v>
      </c>
      <c r="I13" s="42">
        <v>15</v>
      </c>
      <c r="J13" s="1147">
        <v>15</v>
      </c>
      <c r="K13" s="954" t="str">
        <f t="shared" si="0"/>
        <v/>
      </c>
      <c r="L13" s="1145"/>
      <c r="M13" s="1146"/>
      <c r="N13" s="1145"/>
      <c r="O13" s="1146"/>
      <c r="P13" s="1145"/>
      <c r="Q13" s="1145"/>
      <c r="R13" s="1145"/>
      <c r="S13" s="1145"/>
      <c r="T13" s="1145"/>
      <c r="U13" s="1145"/>
      <c r="V13" s="1145"/>
      <c r="W13" s="1145"/>
      <c r="X13" s="1145"/>
      <c r="Y13" s="1145"/>
      <c r="Z13" s="1145"/>
      <c r="AA13" s="1145"/>
      <c r="AB13" s="1145"/>
      <c r="AC13" s="1145"/>
      <c r="AD13" s="1146"/>
      <c r="AE13" s="1145"/>
      <c r="AF13" s="1145"/>
      <c r="AG13" s="1145"/>
      <c r="AH13" s="1145"/>
      <c r="AI13" s="1146"/>
      <c r="AJ13" s="1146"/>
    </row>
    <row r="14" spans="1:36">
      <c r="H14" s="954" t="str">
        <f t="shared" ref="H14:H69" si="2">IF(SUM(I14:J14)=0, "", SUM(I14:J14))</f>
        <v/>
      </c>
      <c r="J14" s="1147"/>
      <c r="K14" s="954" t="str">
        <f t="shared" ref="K14:K68" si="3">IF(SUM(L14:AJ14)=0, "", SUM(L14:AJ14))</f>
        <v/>
      </c>
      <c r="L14" s="1153"/>
      <c r="M14" s="1154"/>
      <c r="N14" s="1153"/>
      <c r="O14" s="1154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4"/>
      <c r="AE14" s="1153"/>
      <c r="AF14" s="1153"/>
      <c r="AG14" s="1153"/>
      <c r="AH14" s="1153"/>
      <c r="AI14" s="1154"/>
      <c r="AJ14" s="1154"/>
    </row>
    <row r="15" spans="1:36">
      <c r="G15" s="42"/>
      <c r="H15" s="954" t="str">
        <f t="shared" si="2"/>
        <v/>
      </c>
      <c r="J15" s="1147"/>
      <c r="K15" s="954" t="str">
        <f t="shared" si="3"/>
        <v/>
      </c>
      <c r="L15" s="1153"/>
      <c r="M15" s="1154"/>
      <c r="N15" s="1153"/>
      <c r="O15" s="1154"/>
      <c r="P15" s="1153"/>
      <c r="Q15" s="1153"/>
      <c r="R15" s="1153"/>
      <c r="S15" s="1153"/>
      <c r="T15" s="1153"/>
      <c r="U15" s="1153"/>
      <c r="V15" s="1153"/>
      <c r="W15" s="1153"/>
      <c r="X15" s="1153"/>
      <c r="Y15" s="1153"/>
      <c r="Z15" s="1153"/>
      <c r="AA15" s="1153"/>
      <c r="AB15" s="1153"/>
      <c r="AC15" s="1153"/>
      <c r="AD15" s="1154"/>
      <c r="AE15" s="1153"/>
      <c r="AF15" s="1153"/>
      <c r="AG15" s="1153"/>
      <c r="AH15" s="1153"/>
      <c r="AI15" s="1154"/>
      <c r="AJ15" s="1154"/>
    </row>
    <row r="16" spans="1:36">
      <c r="G16" s="42"/>
      <c r="H16" s="954" t="str">
        <f t="shared" si="2"/>
        <v/>
      </c>
      <c r="J16" s="1147"/>
      <c r="K16" s="954" t="str">
        <f t="shared" si="3"/>
        <v/>
      </c>
      <c r="L16" s="1153"/>
      <c r="M16" s="1154"/>
      <c r="N16" s="1153"/>
      <c r="O16" s="1154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4"/>
      <c r="AE16" s="1153"/>
      <c r="AF16" s="1153"/>
      <c r="AG16" s="1153"/>
      <c r="AH16" s="1153"/>
      <c r="AI16" s="1154"/>
      <c r="AJ16" s="1154"/>
    </row>
    <row r="17" spans="6:36" s="48" customFormat="1">
      <c r="F17" s="41"/>
      <c r="G17" s="42"/>
      <c r="H17" s="40" t="str">
        <f t="shared" si="2"/>
        <v/>
      </c>
      <c r="I17" s="41"/>
      <c r="J17" s="1155"/>
      <c r="K17" s="40" t="str">
        <f t="shared" si="3"/>
        <v/>
      </c>
      <c r="L17" s="43"/>
      <c r="M17" s="44"/>
      <c r="N17" s="43"/>
      <c r="O17" s="44"/>
      <c r="P17" s="4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4"/>
      <c r="AE17" s="43"/>
      <c r="AF17" s="45"/>
      <c r="AG17" s="45"/>
      <c r="AH17" s="45"/>
      <c r="AI17" s="44"/>
      <c r="AJ17" s="47"/>
    </row>
    <row r="18" spans="6:36" s="48" customFormat="1">
      <c r="F18" s="882"/>
      <c r="G18" s="882"/>
      <c r="H18" s="40" t="str">
        <f t="shared" si="2"/>
        <v/>
      </c>
      <c r="I18" s="882"/>
      <c r="J18" s="1155"/>
      <c r="K18" s="40" t="str">
        <f t="shared" si="3"/>
        <v/>
      </c>
      <c r="L18" s="936"/>
      <c r="M18" s="937"/>
      <c r="N18" s="936"/>
      <c r="O18" s="937"/>
      <c r="P18" s="936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7"/>
      <c r="AE18" s="936"/>
      <c r="AF18" s="938"/>
      <c r="AG18" s="938"/>
      <c r="AH18" s="938"/>
      <c r="AI18" s="937"/>
      <c r="AJ18" s="953"/>
    </row>
    <row r="19" spans="6:36" s="48" customFormat="1">
      <c r="F19" s="882"/>
      <c r="G19" s="882"/>
      <c r="H19" s="40" t="str">
        <f t="shared" si="2"/>
        <v/>
      </c>
      <c r="I19" s="882"/>
      <c r="J19" s="1155"/>
      <c r="K19" s="40" t="str">
        <f t="shared" si="3"/>
        <v/>
      </c>
      <c r="L19" s="936"/>
      <c r="M19" s="937"/>
      <c r="N19" s="936"/>
      <c r="O19" s="937"/>
      <c r="P19" s="936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7"/>
      <c r="AE19" s="936"/>
      <c r="AF19" s="938"/>
      <c r="AG19" s="938"/>
      <c r="AH19" s="938"/>
      <c r="AI19" s="937"/>
      <c r="AJ19" s="953"/>
    </row>
    <row r="20" spans="6:36" s="48" customFormat="1">
      <c r="F20" s="42"/>
      <c r="G20" s="42"/>
      <c r="H20" s="40" t="str">
        <f t="shared" si="2"/>
        <v/>
      </c>
      <c r="I20" s="42"/>
      <c r="J20" s="1155"/>
      <c r="K20" s="40" t="str">
        <f t="shared" si="3"/>
        <v/>
      </c>
      <c r="L20" s="952"/>
      <c r="M20" s="955"/>
      <c r="N20" s="952"/>
      <c r="O20" s="955"/>
      <c r="P20" s="952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5"/>
      <c r="AE20" s="1143"/>
      <c r="AF20" s="956"/>
      <c r="AG20" s="956"/>
      <c r="AH20" s="956"/>
      <c r="AI20" s="955"/>
      <c r="AJ20" s="957"/>
    </row>
    <row r="21" spans="6:36" s="48" customFormat="1">
      <c r="F21" s="42"/>
      <c r="G21" s="42"/>
      <c r="H21" s="40" t="str">
        <f t="shared" si="2"/>
        <v/>
      </c>
      <c r="I21" s="42"/>
      <c r="J21" s="1155"/>
      <c r="K21" s="40" t="str">
        <f t="shared" si="3"/>
        <v/>
      </c>
      <c r="L21" s="952"/>
      <c r="M21" s="955"/>
      <c r="N21" s="952"/>
      <c r="O21" s="955"/>
      <c r="P21" s="952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5"/>
      <c r="AE21" s="952"/>
      <c r="AF21" s="956"/>
      <c r="AG21" s="956"/>
      <c r="AH21" s="956"/>
      <c r="AI21" s="955"/>
      <c r="AJ21" s="957"/>
    </row>
    <row r="22" spans="6:36" s="48" customFormat="1">
      <c r="F22" s="42"/>
      <c r="G22" s="42"/>
      <c r="H22" s="40" t="str">
        <f t="shared" si="2"/>
        <v/>
      </c>
      <c r="I22" s="42"/>
      <c r="J22" s="1155"/>
      <c r="K22" s="40" t="str">
        <f t="shared" si="3"/>
        <v/>
      </c>
      <c r="L22" s="952"/>
      <c r="M22" s="955"/>
      <c r="N22" s="952"/>
      <c r="O22" s="955"/>
      <c r="P22" s="952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5"/>
      <c r="AE22" s="952"/>
      <c r="AF22" s="956"/>
      <c r="AG22" s="956"/>
      <c r="AH22" s="956"/>
      <c r="AI22" s="955"/>
      <c r="AJ22" s="957"/>
    </row>
    <row r="23" spans="6:36" s="48" customFormat="1">
      <c r="F23" s="42"/>
      <c r="G23" s="42"/>
      <c r="H23" s="40" t="str">
        <f t="shared" si="2"/>
        <v/>
      </c>
      <c r="I23" s="42"/>
      <c r="J23" s="1155"/>
      <c r="K23" s="40" t="str">
        <f t="shared" si="3"/>
        <v/>
      </c>
      <c r="L23" s="952"/>
      <c r="M23" s="955"/>
      <c r="N23" s="952"/>
      <c r="O23" s="955"/>
      <c r="P23" s="952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5"/>
      <c r="AE23" s="952"/>
      <c r="AF23" s="956"/>
      <c r="AG23" s="956"/>
      <c r="AH23" s="956"/>
      <c r="AI23" s="955"/>
      <c r="AJ23" s="957"/>
    </row>
    <row r="24" spans="6:36" s="48" customFormat="1">
      <c r="F24" s="42"/>
      <c r="G24" s="42"/>
      <c r="H24" s="40" t="str">
        <f t="shared" si="2"/>
        <v/>
      </c>
      <c r="I24" s="42"/>
      <c r="J24" s="1155"/>
      <c r="K24" s="40" t="str">
        <f t="shared" si="3"/>
        <v/>
      </c>
      <c r="L24" s="952"/>
      <c r="M24" s="955"/>
      <c r="N24" s="952"/>
      <c r="O24" s="955"/>
      <c r="P24" s="952"/>
      <c r="Q24" s="956"/>
      <c r="R24" s="956"/>
      <c r="S24" s="956"/>
      <c r="T24" s="956"/>
      <c r="U24" s="956"/>
      <c r="V24" s="956"/>
      <c r="W24" s="956"/>
      <c r="X24" s="956"/>
      <c r="Y24" s="956"/>
      <c r="Z24" s="956"/>
      <c r="AA24" s="956"/>
      <c r="AB24" s="956"/>
      <c r="AC24" s="956"/>
      <c r="AD24" s="955"/>
      <c r="AE24" s="952"/>
      <c r="AF24" s="956"/>
      <c r="AG24" s="956"/>
      <c r="AH24" s="956"/>
      <c r="AI24" s="955"/>
      <c r="AJ24" s="957"/>
    </row>
    <row r="25" spans="6:36" s="48" customFormat="1">
      <c r="F25" s="42"/>
      <c r="G25" s="42"/>
      <c r="H25" s="40" t="str">
        <f t="shared" si="2"/>
        <v/>
      </c>
      <c r="I25" s="42"/>
      <c r="J25" s="1155"/>
      <c r="K25" s="40" t="str">
        <f t="shared" si="3"/>
        <v/>
      </c>
      <c r="L25" s="952"/>
      <c r="M25" s="955"/>
      <c r="N25" s="952"/>
      <c r="O25" s="955"/>
      <c r="P25" s="952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6"/>
      <c r="AD25" s="955"/>
      <c r="AE25" s="1143"/>
      <c r="AF25" s="956"/>
      <c r="AG25" s="956"/>
      <c r="AH25" s="956"/>
      <c r="AI25" s="955"/>
      <c r="AJ25" s="957"/>
    </row>
    <row r="26" spans="6:36" s="48" customFormat="1">
      <c r="F26" s="42"/>
      <c r="G26" s="42"/>
      <c r="H26" s="40" t="str">
        <f t="shared" si="2"/>
        <v/>
      </c>
      <c r="I26" s="42"/>
      <c r="J26" s="1155"/>
      <c r="K26" s="40" t="str">
        <f t="shared" si="3"/>
        <v/>
      </c>
      <c r="L26" s="952"/>
      <c r="M26" s="955"/>
      <c r="N26" s="952"/>
      <c r="O26" s="955"/>
      <c r="P26" s="952"/>
      <c r="Q26" s="956"/>
      <c r="R26" s="956"/>
      <c r="S26" s="956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5"/>
      <c r="AE26" s="1143"/>
      <c r="AF26" s="956"/>
      <c r="AG26" s="956"/>
      <c r="AH26" s="956"/>
      <c r="AI26" s="955"/>
      <c r="AJ26" s="957"/>
    </row>
    <row r="27" spans="6:36" s="48" customFormat="1">
      <c r="F27" s="42"/>
      <c r="G27" s="42"/>
      <c r="H27" s="40" t="str">
        <f t="shared" si="2"/>
        <v/>
      </c>
      <c r="I27" s="42"/>
      <c r="J27" s="1155"/>
      <c r="K27" s="40" t="str">
        <f t="shared" si="3"/>
        <v/>
      </c>
      <c r="L27" s="952"/>
      <c r="M27" s="955"/>
      <c r="N27" s="952"/>
      <c r="O27" s="955"/>
      <c r="P27" s="952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956"/>
      <c r="AB27" s="956"/>
      <c r="AC27" s="956"/>
      <c r="AD27" s="955"/>
      <c r="AE27" s="952"/>
      <c r="AF27" s="956"/>
      <c r="AG27" s="956"/>
      <c r="AH27" s="956"/>
      <c r="AI27" s="955"/>
      <c r="AJ27" s="957"/>
    </row>
    <row r="28" spans="6:36" s="48" customFormat="1">
      <c r="F28" s="42"/>
      <c r="G28" s="42"/>
      <c r="H28" s="40" t="str">
        <f t="shared" si="2"/>
        <v/>
      </c>
      <c r="I28" s="42"/>
      <c r="J28" s="1155"/>
      <c r="K28" s="40" t="str">
        <f t="shared" si="3"/>
        <v/>
      </c>
      <c r="L28" s="965"/>
      <c r="M28" s="966"/>
      <c r="N28" s="967"/>
      <c r="O28" s="968"/>
      <c r="P28" s="969"/>
      <c r="Q28" s="970"/>
      <c r="R28" s="970"/>
      <c r="S28" s="970"/>
      <c r="T28" s="970"/>
      <c r="U28" s="970"/>
      <c r="V28" s="970"/>
      <c r="W28" s="970"/>
      <c r="X28" s="970"/>
      <c r="Y28" s="970"/>
      <c r="Z28" s="970"/>
      <c r="AA28" s="970"/>
      <c r="AB28" s="970"/>
      <c r="AC28" s="970"/>
      <c r="AD28" s="968"/>
      <c r="AE28" s="969"/>
      <c r="AF28" s="970"/>
      <c r="AG28" s="970"/>
      <c r="AH28" s="970"/>
      <c r="AI28" s="968"/>
      <c r="AJ28" s="957"/>
    </row>
    <row r="29" spans="6:36" s="48" customFormat="1">
      <c r="F29" s="42"/>
      <c r="G29" s="42"/>
      <c r="H29" s="40" t="str">
        <f t="shared" si="2"/>
        <v/>
      </c>
      <c r="I29" s="42"/>
      <c r="J29" s="1155"/>
      <c r="K29" s="40" t="str">
        <f t="shared" si="3"/>
        <v/>
      </c>
      <c r="L29" s="952"/>
      <c r="M29" s="955"/>
      <c r="N29" s="952"/>
      <c r="O29" s="955"/>
      <c r="P29" s="952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5"/>
      <c r="AE29" s="952"/>
      <c r="AF29" s="956"/>
      <c r="AG29" s="956"/>
      <c r="AH29" s="956"/>
      <c r="AI29" s="955"/>
      <c r="AJ29" s="957"/>
    </row>
    <row r="30" spans="6:36" s="48" customFormat="1">
      <c r="F30" s="42"/>
      <c r="G30" s="42"/>
      <c r="H30" s="40" t="str">
        <f t="shared" si="2"/>
        <v/>
      </c>
      <c r="I30" s="42"/>
      <c r="J30" s="1155"/>
      <c r="K30" s="40" t="str">
        <f t="shared" si="3"/>
        <v/>
      </c>
      <c r="L30" s="952"/>
      <c r="M30" s="955"/>
      <c r="N30" s="952"/>
      <c r="O30" s="955"/>
      <c r="P30" s="952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5"/>
      <c r="AE30" s="956"/>
      <c r="AF30" s="956"/>
      <c r="AG30" s="956"/>
      <c r="AH30" s="956"/>
      <c r="AI30" s="955"/>
      <c r="AJ30" s="957"/>
    </row>
    <row r="31" spans="6:36" s="48" customFormat="1">
      <c r="F31" s="882"/>
      <c r="G31" s="882"/>
      <c r="H31" s="40" t="str">
        <f t="shared" si="2"/>
        <v/>
      </c>
      <c r="I31" s="882"/>
      <c r="J31" s="1155"/>
      <c r="K31" s="40" t="str">
        <f t="shared" si="3"/>
        <v/>
      </c>
      <c r="L31" s="936"/>
      <c r="M31" s="937"/>
      <c r="N31" s="936"/>
      <c r="O31" s="937"/>
      <c r="P31" s="936"/>
      <c r="Q31" s="938"/>
      <c r="R31" s="938"/>
      <c r="S31" s="938"/>
      <c r="T31" s="938"/>
      <c r="U31" s="938"/>
      <c r="V31" s="938"/>
      <c r="W31" s="938"/>
      <c r="X31" s="938"/>
      <c r="Y31" s="938"/>
      <c r="Z31" s="938"/>
      <c r="AA31" s="938"/>
      <c r="AB31" s="938"/>
      <c r="AC31" s="938"/>
      <c r="AD31" s="937"/>
      <c r="AE31" s="938"/>
      <c r="AF31" s="938"/>
      <c r="AG31" s="938"/>
      <c r="AH31" s="938"/>
      <c r="AI31" s="937"/>
      <c r="AJ31" s="953"/>
    </row>
    <row r="32" spans="6:36" s="48" customFormat="1">
      <c r="F32" s="882"/>
      <c r="G32" s="882"/>
      <c r="H32" s="40" t="str">
        <f t="shared" si="2"/>
        <v/>
      </c>
      <c r="I32" s="882"/>
      <c r="J32" s="1155"/>
      <c r="K32" s="40" t="str">
        <f t="shared" si="3"/>
        <v/>
      </c>
      <c r="L32" s="936"/>
      <c r="M32" s="937"/>
      <c r="N32" s="936"/>
      <c r="O32" s="937"/>
      <c r="P32" s="936"/>
      <c r="Q32" s="938"/>
      <c r="R32" s="938"/>
      <c r="S32" s="938"/>
      <c r="T32" s="938"/>
      <c r="U32" s="938"/>
      <c r="V32" s="938"/>
      <c r="W32" s="938"/>
      <c r="X32" s="938"/>
      <c r="Y32" s="938"/>
      <c r="Z32" s="938"/>
      <c r="AA32" s="938"/>
      <c r="AB32" s="938"/>
      <c r="AC32" s="938"/>
      <c r="AD32" s="937"/>
      <c r="AE32" s="938"/>
      <c r="AF32" s="938"/>
      <c r="AG32" s="938"/>
      <c r="AH32" s="938"/>
      <c r="AI32" s="937"/>
      <c r="AJ32" s="953"/>
    </row>
    <row r="33" spans="6:36" s="48" customFormat="1">
      <c r="F33" s="42"/>
      <c r="G33" s="42"/>
      <c r="H33" s="40" t="str">
        <f t="shared" si="2"/>
        <v/>
      </c>
      <c r="I33" s="42"/>
      <c r="J33" s="1155"/>
      <c r="K33" s="40" t="str">
        <f t="shared" si="3"/>
        <v/>
      </c>
      <c r="L33" s="952"/>
      <c r="M33" s="955"/>
      <c r="N33" s="952"/>
      <c r="O33" s="955"/>
      <c r="P33" s="952"/>
      <c r="Q33" s="956"/>
      <c r="R33" s="956"/>
      <c r="S33" s="956"/>
      <c r="T33" s="956"/>
      <c r="U33" s="956"/>
      <c r="V33" s="956"/>
      <c r="W33" s="956"/>
      <c r="X33" s="956"/>
      <c r="Y33" s="956"/>
      <c r="Z33" s="956"/>
      <c r="AA33" s="956"/>
      <c r="AB33" s="956"/>
      <c r="AC33" s="956"/>
      <c r="AD33" s="955"/>
      <c r="AE33" s="42"/>
      <c r="AF33" s="956"/>
      <c r="AG33" s="956"/>
      <c r="AH33" s="956"/>
      <c r="AI33" s="955"/>
      <c r="AJ33" s="957"/>
    </row>
    <row r="34" spans="6:36" s="48" customFormat="1">
      <c r="F34" s="42"/>
      <c r="G34" s="42"/>
      <c r="H34" s="40" t="str">
        <f t="shared" si="2"/>
        <v/>
      </c>
      <c r="I34" s="42"/>
      <c r="J34" s="1155"/>
      <c r="K34" s="40" t="str">
        <f t="shared" si="3"/>
        <v/>
      </c>
      <c r="L34" s="952"/>
      <c r="M34" s="955"/>
      <c r="N34" s="952"/>
      <c r="O34" s="955"/>
      <c r="P34" s="952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5"/>
      <c r="AE34" s="952"/>
      <c r="AF34" s="956"/>
      <c r="AG34" s="956"/>
      <c r="AH34" s="956"/>
      <c r="AI34" s="955"/>
      <c r="AJ34" s="957"/>
    </row>
    <row r="35" spans="6:36" s="48" customFormat="1">
      <c r="F35" s="42"/>
      <c r="G35" s="42"/>
      <c r="H35" s="40" t="str">
        <f t="shared" si="2"/>
        <v/>
      </c>
      <c r="I35" s="42"/>
      <c r="J35" s="1155"/>
      <c r="K35" s="40" t="str">
        <f t="shared" si="3"/>
        <v/>
      </c>
      <c r="L35" s="952"/>
      <c r="M35" s="955"/>
      <c r="N35" s="952"/>
      <c r="O35" s="955"/>
      <c r="P35" s="952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5"/>
      <c r="AE35" s="952"/>
      <c r="AF35" s="956"/>
      <c r="AG35" s="956"/>
      <c r="AH35" s="956"/>
      <c r="AI35" s="955"/>
      <c r="AJ35" s="957"/>
    </row>
    <row r="36" spans="6:36" s="48" customFormat="1">
      <c r="F36" s="41"/>
      <c r="G36" s="41"/>
      <c r="H36" s="40" t="str">
        <f t="shared" si="2"/>
        <v/>
      </c>
      <c r="I36" s="41"/>
      <c r="J36" s="1155"/>
      <c r="K36" s="40" t="str">
        <f t="shared" si="3"/>
        <v/>
      </c>
      <c r="L36" s="43"/>
      <c r="M36" s="44"/>
      <c r="N36" s="43"/>
      <c r="O36" s="44"/>
      <c r="P36" s="43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4"/>
      <c r="AE36" s="43"/>
      <c r="AF36" s="45"/>
      <c r="AG36" s="45"/>
      <c r="AH36" s="45"/>
      <c r="AI36" s="44"/>
      <c r="AJ36" s="47"/>
    </row>
    <row r="37" spans="6:36" s="48" customFormat="1">
      <c r="F37" s="41"/>
      <c r="G37" s="41"/>
      <c r="H37" s="40" t="str">
        <f t="shared" si="2"/>
        <v/>
      </c>
      <c r="I37" s="41"/>
      <c r="J37" s="1155"/>
      <c r="K37" s="40" t="str">
        <f t="shared" si="3"/>
        <v/>
      </c>
      <c r="L37" s="43"/>
      <c r="M37" s="44"/>
      <c r="N37" s="43"/>
      <c r="O37" s="44"/>
      <c r="P37" s="43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4"/>
      <c r="AE37" s="43"/>
      <c r="AF37" s="45"/>
      <c r="AG37" s="45"/>
      <c r="AH37" s="45"/>
      <c r="AI37" s="44"/>
      <c r="AJ37" s="47"/>
    </row>
    <row r="38" spans="6:36" s="48" customFormat="1">
      <c r="F38" s="41"/>
      <c r="G38" s="41"/>
      <c r="H38" s="40" t="str">
        <f t="shared" si="2"/>
        <v/>
      </c>
      <c r="I38" s="41"/>
      <c r="J38" s="1155"/>
      <c r="K38" s="40" t="str">
        <f t="shared" si="3"/>
        <v/>
      </c>
      <c r="L38" s="43"/>
      <c r="M38" s="44"/>
      <c r="N38" s="43"/>
      <c r="O38" s="44"/>
      <c r="P38" s="43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4"/>
      <c r="AE38" s="43"/>
      <c r="AF38" s="45"/>
      <c r="AG38" s="45"/>
      <c r="AH38" s="45"/>
      <c r="AI38" s="44"/>
      <c r="AJ38" s="47"/>
    </row>
    <row r="39" spans="6:36" s="48" customFormat="1">
      <c r="F39" s="41"/>
      <c r="G39" s="41"/>
      <c r="H39" s="40" t="str">
        <f t="shared" si="2"/>
        <v/>
      </c>
      <c r="I39" s="41"/>
      <c r="J39" s="1155"/>
      <c r="K39" s="40" t="str">
        <f t="shared" si="3"/>
        <v/>
      </c>
      <c r="L39" s="43"/>
      <c r="M39" s="44"/>
      <c r="N39" s="43"/>
      <c r="O39" s="44"/>
      <c r="P39" s="43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4"/>
      <c r="AE39" s="43"/>
      <c r="AF39" s="45"/>
      <c r="AG39" s="45"/>
      <c r="AH39" s="45"/>
      <c r="AI39" s="44"/>
      <c r="AJ39" s="47"/>
    </row>
    <row r="40" spans="6:36" s="48" customFormat="1">
      <c r="F40" s="41"/>
      <c r="G40" s="41"/>
      <c r="H40" s="40" t="str">
        <f t="shared" si="2"/>
        <v/>
      </c>
      <c r="I40" s="41"/>
      <c r="J40" s="1155"/>
      <c r="K40" s="40" t="str">
        <f t="shared" si="3"/>
        <v/>
      </c>
      <c r="L40" s="43"/>
      <c r="M40" s="44"/>
      <c r="N40" s="43"/>
      <c r="O40" s="44"/>
      <c r="P40" s="43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4"/>
      <c r="AE40" s="43"/>
      <c r="AF40" s="45"/>
      <c r="AG40" s="45"/>
      <c r="AH40" s="45"/>
      <c r="AI40" s="44"/>
      <c r="AJ40" s="47"/>
    </row>
    <row r="41" spans="6:36" s="48" customFormat="1">
      <c r="F41" s="41"/>
      <c r="G41" s="41"/>
      <c r="H41" s="40" t="str">
        <f t="shared" si="2"/>
        <v/>
      </c>
      <c r="I41" s="41"/>
      <c r="J41" s="1155"/>
      <c r="K41" s="40" t="str">
        <f t="shared" si="3"/>
        <v/>
      </c>
      <c r="L41" s="43"/>
      <c r="M41" s="44"/>
      <c r="N41" s="43"/>
      <c r="O41" s="44"/>
      <c r="P41" s="43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4"/>
      <c r="AE41" s="43"/>
      <c r="AF41" s="45"/>
      <c r="AG41" s="45"/>
      <c r="AH41" s="45"/>
      <c r="AI41" s="44"/>
      <c r="AJ41" s="47"/>
    </row>
    <row r="42" spans="6:36" s="48" customFormat="1">
      <c r="F42" s="41"/>
      <c r="G42" s="41"/>
      <c r="H42" s="40" t="str">
        <f t="shared" si="2"/>
        <v/>
      </c>
      <c r="I42" s="41"/>
      <c r="J42" s="1155"/>
      <c r="K42" s="40" t="str">
        <f t="shared" si="3"/>
        <v/>
      </c>
      <c r="L42" s="43"/>
      <c r="M42" s="44"/>
      <c r="N42" s="43"/>
      <c r="O42" s="44"/>
      <c r="P42" s="43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43"/>
      <c r="AF42" s="45"/>
      <c r="AG42" s="45"/>
      <c r="AH42" s="45"/>
      <c r="AI42" s="44"/>
      <c r="AJ42" s="47"/>
    </row>
    <row r="43" spans="6:36" s="48" customFormat="1">
      <c r="F43" s="41"/>
      <c r="G43" s="41"/>
      <c r="H43" s="40" t="str">
        <f t="shared" si="2"/>
        <v/>
      </c>
      <c r="I43" s="41"/>
      <c r="J43" s="1155"/>
      <c r="K43" s="40" t="str">
        <f t="shared" si="3"/>
        <v/>
      </c>
      <c r="L43" s="43"/>
      <c r="M43" s="44"/>
      <c r="N43" s="43"/>
      <c r="O43" s="44"/>
      <c r="P43" s="43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4"/>
      <c r="AE43" s="43"/>
      <c r="AF43" s="45"/>
      <c r="AG43" s="45"/>
      <c r="AH43" s="45"/>
      <c r="AI43" s="44"/>
      <c r="AJ43" s="47"/>
    </row>
    <row r="44" spans="6:36" s="48" customFormat="1">
      <c r="F44" s="41"/>
      <c r="G44" s="41"/>
      <c r="H44" s="40" t="str">
        <f t="shared" si="2"/>
        <v/>
      </c>
      <c r="I44" s="41"/>
      <c r="J44" s="1155"/>
      <c r="K44" s="40" t="str">
        <f t="shared" si="3"/>
        <v/>
      </c>
      <c r="L44" s="43"/>
      <c r="M44" s="44"/>
      <c r="N44" s="43"/>
      <c r="O44" s="44"/>
      <c r="P44" s="4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4"/>
      <c r="AE44" s="43"/>
      <c r="AF44" s="45"/>
      <c r="AG44" s="45"/>
      <c r="AH44" s="45"/>
      <c r="AI44" s="44"/>
      <c r="AJ44" s="47"/>
    </row>
    <row r="45" spans="6:36" s="48" customFormat="1">
      <c r="F45" s="41"/>
      <c r="G45" s="41"/>
      <c r="H45" s="40" t="str">
        <f t="shared" si="2"/>
        <v/>
      </c>
      <c r="I45" s="41"/>
      <c r="J45" s="1155"/>
      <c r="K45" s="40" t="str">
        <f t="shared" si="3"/>
        <v/>
      </c>
      <c r="L45" s="43"/>
      <c r="M45" s="44"/>
      <c r="N45" s="43"/>
      <c r="O45" s="44"/>
      <c r="P45" s="4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4"/>
      <c r="AE45" s="43"/>
      <c r="AF45" s="45"/>
      <c r="AG45" s="45"/>
      <c r="AH45" s="45"/>
      <c r="AI45" s="44"/>
      <c r="AJ45" s="47"/>
    </row>
    <row r="46" spans="6:36" s="48" customFormat="1">
      <c r="F46" s="41"/>
      <c r="G46" s="41"/>
      <c r="H46" s="40" t="str">
        <f t="shared" si="2"/>
        <v/>
      </c>
      <c r="I46" s="41"/>
      <c r="J46" s="1155"/>
      <c r="K46" s="40" t="str">
        <f t="shared" si="3"/>
        <v/>
      </c>
      <c r="L46" s="43"/>
      <c r="M46" s="44"/>
      <c r="N46" s="43"/>
      <c r="O46" s="44"/>
      <c r="P46" s="43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4"/>
      <c r="AE46" s="43"/>
      <c r="AF46" s="45"/>
      <c r="AG46" s="45"/>
      <c r="AH46" s="45"/>
      <c r="AI46" s="44"/>
      <c r="AJ46" s="47"/>
    </row>
    <row r="47" spans="6:36" s="48" customFormat="1">
      <c r="F47" s="41"/>
      <c r="G47" s="41"/>
      <c r="H47" s="40" t="str">
        <f t="shared" si="2"/>
        <v/>
      </c>
      <c r="I47" s="41"/>
      <c r="J47" s="1155"/>
      <c r="K47" s="40" t="str">
        <f t="shared" si="3"/>
        <v/>
      </c>
      <c r="L47" s="43"/>
      <c r="M47" s="44"/>
      <c r="N47" s="43"/>
      <c r="O47" s="44"/>
      <c r="P47" s="43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4"/>
      <c r="AE47" s="43"/>
      <c r="AF47" s="45"/>
      <c r="AG47" s="45"/>
      <c r="AH47" s="45"/>
      <c r="AI47" s="44"/>
      <c r="AJ47" s="47"/>
    </row>
    <row r="48" spans="6:36" s="48" customFormat="1">
      <c r="F48" s="41"/>
      <c r="G48" s="41"/>
      <c r="H48" s="40" t="str">
        <f t="shared" si="2"/>
        <v/>
      </c>
      <c r="I48" s="41"/>
      <c r="J48" s="1155"/>
      <c r="K48" s="40" t="str">
        <f t="shared" si="3"/>
        <v/>
      </c>
      <c r="L48" s="43"/>
      <c r="M48" s="44"/>
      <c r="N48" s="43"/>
      <c r="O48" s="44"/>
      <c r="P48" s="43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4"/>
      <c r="AE48" s="43"/>
      <c r="AF48" s="45"/>
      <c r="AG48" s="45"/>
      <c r="AH48" s="45"/>
      <c r="AI48" s="44"/>
      <c r="AJ48" s="47"/>
    </row>
    <row r="49" spans="8:11" s="48" customFormat="1">
      <c r="H49" s="40" t="str">
        <f t="shared" si="2"/>
        <v/>
      </c>
      <c r="I49" s="41"/>
      <c r="J49" s="1155"/>
      <c r="K49" s="40" t="str">
        <f t="shared" si="3"/>
        <v/>
      </c>
    </row>
    <row r="50" spans="8:11" s="48" customFormat="1">
      <c r="H50" s="40" t="str">
        <f t="shared" si="2"/>
        <v/>
      </c>
      <c r="I50" s="41"/>
      <c r="J50" s="1155"/>
      <c r="K50" s="40" t="str">
        <f t="shared" si="3"/>
        <v/>
      </c>
    </row>
    <row r="51" spans="8:11" s="48" customFormat="1">
      <c r="H51" s="40" t="str">
        <f t="shared" si="2"/>
        <v/>
      </c>
      <c r="I51" s="41"/>
      <c r="J51" s="1155"/>
      <c r="K51" s="40" t="str">
        <f t="shared" si="3"/>
        <v/>
      </c>
    </row>
    <row r="52" spans="8:11" s="48" customFormat="1">
      <c r="H52" s="40" t="str">
        <f t="shared" si="2"/>
        <v/>
      </c>
      <c r="I52" s="41"/>
      <c r="J52" s="1155"/>
      <c r="K52" s="40" t="str">
        <f t="shared" si="3"/>
        <v/>
      </c>
    </row>
    <row r="53" spans="8:11" s="48" customFormat="1">
      <c r="H53" s="40" t="str">
        <f t="shared" si="2"/>
        <v/>
      </c>
      <c r="I53" s="41"/>
      <c r="J53" s="1155"/>
      <c r="K53" s="40" t="str">
        <f t="shared" si="3"/>
        <v/>
      </c>
    </row>
    <row r="54" spans="8:11" s="48" customFormat="1">
      <c r="H54" s="40" t="str">
        <f t="shared" si="2"/>
        <v/>
      </c>
      <c r="I54" s="41"/>
      <c r="J54" s="1155"/>
      <c r="K54" s="40" t="str">
        <f t="shared" si="3"/>
        <v/>
      </c>
    </row>
    <row r="55" spans="8:11" s="48" customFormat="1">
      <c r="H55" s="40" t="str">
        <f t="shared" si="2"/>
        <v/>
      </c>
      <c r="I55" s="41"/>
      <c r="J55" s="1155"/>
      <c r="K55" s="40" t="str">
        <f t="shared" si="3"/>
        <v/>
      </c>
    </row>
    <row r="56" spans="8:11" s="48" customFormat="1">
      <c r="H56" s="40" t="str">
        <f t="shared" si="2"/>
        <v/>
      </c>
      <c r="I56" s="41"/>
      <c r="J56" s="1155"/>
      <c r="K56" s="40" t="str">
        <f t="shared" si="3"/>
        <v/>
      </c>
    </row>
    <row r="57" spans="8:11" s="48" customFormat="1">
      <c r="H57" s="40" t="str">
        <f t="shared" si="2"/>
        <v/>
      </c>
      <c r="I57" s="41"/>
      <c r="J57" s="1155"/>
      <c r="K57" s="40" t="str">
        <f t="shared" si="3"/>
        <v/>
      </c>
    </row>
    <row r="58" spans="8:11" s="48" customFormat="1">
      <c r="H58" s="40" t="str">
        <f t="shared" si="2"/>
        <v/>
      </c>
      <c r="I58" s="41"/>
      <c r="J58" s="1155"/>
      <c r="K58" s="40" t="str">
        <f t="shared" si="3"/>
        <v/>
      </c>
    </row>
    <row r="59" spans="8:11" s="48" customFormat="1">
      <c r="H59" s="40" t="str">
        <f t="shared" si="2"/>
        <v/>
      </c>
      <c r="I59" s="41"/>
      <c r="J59" s="1155"/>
      <c r="K59" s="40" t="str">
        <f t="shared" si="3"/>
        <v/>
      </c>
    </row>
    <row r="60" spans="8:11" s="48" customFormat="1">
      <c r="H60" s="40" t="str">
        <f t="shared" si="2"/>
        <v/>
      </c>
      <c r="I60" s="41"/>
      <c r="J60" s="1155"/>
      <c r="K60" s="40" t="str">
        <f t="shared" si="3"/>
        <v/>
      </c>
    </row>
    <row r="61" spans="8:11" s="48" customFormat="1">
      <c r="H61" s="40" t="str">
        <f t="shared" si="2"/>
        <v/>
      </c>
      <c r="I61" s="41"/>
      <c r="J61" s="1155"/>
      <c r="K61" s="40" t="str">
        <f t="shared" si="3"/>
        <v/>
      </c>
    </row>
    <row r="62" spans="8:11" s="48" customFormat="1">
      <c r="H62" s="40" t="str">
        <f t="shared" si="2"/>
        <v/>
      </c>
      <c r="I62" s="41"/>
      <c r="J62" s="1155"/>
      <c r="K62" s="40" t="str">
        <f t="shared" si="3"/>
        <v/>
      </c>
    </row>
    <row r="63" spans="8:11" s="48" customFormat="1">
      <c r="H63" s="40" t="str">
        <f t="shared" si="2"/>
        <v/>
      </c>
      <c r="I63" s="41"/>
      <c r="J63" s="1155"/>
      <c r="K63" s="40" t="str">
        <f t="shared" si="3"/>
        <v/>
      </c>
    </row>
    <row r="64" spans="8:11" s="48" customFormat="1">
      <c r="H64" s="40" t="str">
        <f t="shared" si="2"/>
        <v/>
      </c>
      <c r="I64" s="41"/>
      <c r="J64" s="1155"/>
      <c r="K64" s="40" t="str">
        <f t="shared" si="3"/>
        <v/>
      </c>
    </row>
    <row r="65" spans="8:11" s="48" customFormat="1">
      <c r="H65" s="40" t="str">
        <f t="shared" si="2"/>
        <v/>
      </c>
      <c r="I65" s="41"/>
      <c r="J65" s="1155"/>
      <c r="K65" s="40" t="str">
        <f t="shared" si="3"/>
        <v/>
      </c>
    </row>
    <row r="66" spans="8:11" s="48" customFormat="1">
      <c r="H66" s="40" t="str">
        <f t="shared" si="2"/>
        <v/>
      </c>
      <c r="I66" s="41"/>
      <c r="J66" s="1155"/>
      <c r="K66" s="40" t="str">
        <f t="shared" si="3"/>
        <v/>
      </c>
    </row>
    <row r="67" spans="8:11" s="48" customFormat="1">
      <c r="H67" s="40" t="str">
        <f t="shared" si="2"/>
        <v/>
      </c>
      <c r="I67" s="41"/>
      <c r="J67" s="41"/>
      <c r="K67" s="40" t="str">
        <f t="shared" si="3"/>
        <v/>
      </c>
    </row>
    <row r="68" spans="8:11" s="48" customFormat="1">
      <c r="H68" s="40" t="str">
        <f t="shared" si="2"/>
        <v/>
      </c>
      <c r="I68" s="41"/>
      <c r="J68" s="41"/>
      <c r="K68" s="40" t="str">
        <f t="shared" si="3"/>
        <v/>
      </c>
    </row>
    <row r="69" spans="8:11" s="48" customFormat="1">
      <c r="H69" s="40" t="str">
        <f t="shared" si="2"/>
        <v/>
      </c>
      <c r="I69" s="41"/>
      <c r="J69" s="41"/>
      <c r="K69" s="40"/>
    </row>
    <row r="70" spans="8:11" s="48" customFormat="1">
      <c r="H70" s="40" t="str">
        <f t="shared" ref="H70:H133" si="4">IF(SUM(I70:J70)=0, "", SUM(I70:J70))</f>
        <v/>
      </c>
      <c r="I70" s="41"/>
      <c r="J70" s="41"/>
      <c r="K70" s="40"/>
    </row>
    <row r="71" spans="8:11" s="48" customFormat="1">
      <c r="H71" s="40" t="str">
        <f t="shared" si="4"/>
        <v/>
      </c>
      <c r="I71" s="41"/>
      <c r="J71" s="41"/>
      <c r="K71" s="40"/>
    </row>
    <row r="72" spans="8:11" s="48" customFormat="1">
      <c r="H72" s="40" t="str">
        <f t="shared" si="4"/>
        <v/>
      </c>
      <c r="I72" s="41"/>
      <c r="J72" s="41"/>
      <c r="K72" s="40"/>
    </row>
    <row r="73" spans="8:11" s="48" customFormat="1">
      <c r="H73" s="40" t="str">
        <f t="shared" si="4"/>
        <v/>
      </c>
      <c r="I73" s="41"/>
      <c r="J73" s="41"/>
      <c r="K73" s="40"/>
    </row>
    <row r="74" spans="8:11" s="48" customFormat="1">
      <c r="H74" s="40" t="str">
        <f t="shared" si="4"/>
        <v/>
      </c>
      <c r="I74" s="41"/>
      <c r="J74" s="41"/>
      <c r="K74" s="40"/>
    </row>
    <row r="75" spans="8:11" s="48" customFormat="1">
      <c r="H75" s="40" t="str">
        <f t="shared" si="4"/>
        <v/>
      </c>
      <c r="I75" s="41"/>
      <c r="J75" s="41"/>
      <c r="K75" s="40"/>
    </row>
    <row r="76" spans="8:11" s="48" customFormat="1">
      <c r="H76" s="40" t="str">
        <f t="shared" si="4"/>
        <v/>
      </c>
      <c r="I76" s="41"/>
      <c r="J76" s="41"/>
      <c r="K76" s="40"/>
    </row>
    <row r="77" spans="8:11" s="48" customFormat="1">
      <c r="H77" s="40" t="str">
        <f t="shared" si="4"/>
        <v/>
      </c>
      <c r="I77" s="41"/>
      <c r="J77" s="41"/>
      <c r="K77" s="40"/>
    </row>
    <row r="78" spans="8:11" s="48" customFormat="1">
      <c r="H78" s="40" t="str">
        <f t="shared" si="4"/>
        <v/>
      </c>
      <c r="I78" s="41"/>
      <c r="J78" s="41"/>
      <c r="K78" s="40"/>
    </row>
    <row r="79" spans="8:11" s="48" customFormat="1">
      <c r="H79" s="40" t="str">
        <f t="shared" si="4"/>
        <v/>
      </c>
      <c r="I79" s="41"/>
      <c r="J79" s="41"/>
      <c r="K79" s="40"/>
    </row>
    <row r="80" spans="8:11" s="48" customFormat="1">
      <c r="H80" s="40" t="str">
        <f t="shared" si="4"/>
        <v/>
      </c>
      <c r="I80" s="41"/>
      <c r="J80" s="41"/>
      <c r="K80" s="40"/>
    </row>
    <row r="81" spans="8:8" s="48" customFormat="1">
      <c r="H81" s="40" t="str">
        <f t="shared" si="4"/>
        <v/>
      </c>
    </row>
    <row r="82" spans="8:8" s="48" customFormat="1">
      <c r="H82" s="40" t="str">
        <f t="shared" si="4"/>
        <v/>
      </c>
    </row>
    <row r="83" spans="8:8" s="48" customFormat="1">
      <c r="H83" s="40" t="str">
        <f t="shared" si="4"/>
        <v/>
      </c>
    </row>
    <row r="84" spans="8:8" s="48" customFormat="1">
      <c r="H84" s="40" t="str">
        <f t="shared" si="4"/>
        <v/>
      </c>
    </row>
    <row r="85" spans="8:8" s="48" customFormat="1">
      <c r="H85" s="40" t="str">
        <f t="shared" si="4"/>
        <v/>
      </c>
    </row>
    <row r="86" spans="8:8" s="48" customFormat="1">
      <c r="H86" s="40" t="str">
        <f t="shared" si="4"/>
        <v/>
      </c>
    </row>
    <row r="87" spans="8:8" s="48" customFormat="1">
      <c r="H87" s="40" t="str">
        <f t="shared" si="4"/>
        <v/>
      </c>
    </row>
    <row r="88" spans="8:8" s="48" customFormat="1">
      <c r="H88" s="40" t="str">
        <f t="shared" si="4"/>
        <v/>
      </c>
    </row>
    <row r="89" spans="8:8" s="48" customFormat="1">
      <c r="H89" s="40" t="str">
        <f t="shared" si="4"/>
        <v/>
      </c>
    </row>
    <row r="90" spans="8:8" s="48" customFormat="1">
      <c r="H90" s="40" t="str">
        <f t="shared" si="4"/>
        <v/>
      </c>
    </row>
    <row r="91" spans="8:8" s="48" customFormat="1">
      <c r="H91" s="40" t="str">
        <f t="shared" si="4"/>
        <v/>
      </c>
    </row>
    <row r="92" spans="8:8" s="48" customFormat="1">
      <c r="H92" s="40" t="str">
        <f t="shared" si="4"/>
        <v/>
      </c>
    </row>
    <row r="93" spans="8:8" s="48" customFormat="1">
      <c r="H93" s="40" t="str">
        <f t="shared" si="4"/>
        <v/>
      </c>
    </row>
    <row r="94" spans="8:8" s="48" customFormat="1">
      <c r="H94" s="40" t="str">
        <f t="shared" si="4"/>
        <v/>
      </c>
    </row>
    <row r="95" spans="8:8" s="48" customFormat="1">
      <c r="H95" s="40" t="str">
        <f t="shared" si="4"/>
        <v/>
      </c>
    </row>
    <row r="96" spans="8:8" s="48" customFormat="1">
      <c r="H96" s="40" t="str">
        <f t="shared" si="4"/>
        <v/>
      </c>
    </row>
    <row r="97" spans="8:8" s="48" customFormat="1">
      <c r="H97" s="40" t="str">
        <f t="shared" si="4"/>
        <v/>
      </c>
    </row>
    <row r="98" spans="8:8" s="48" customFormat="1">
      <c r="H98" s="40" t="str">
        <f t="shared" si="4"/>
        <v/>
      </c>
    </row>
    <row r="99" spans="8:8" s="48" customFormat="1">
      <c r="H99" s="40" t="str">
        <f t="shared" si="4"/>
        <v/>
      </c>
    </row>
    <row r="100" spans="8:8" s="48" customFormat="1">
      <c r="H100" s="40" t="str">
        <f t="shared" si="4"/>
        <v/>
      </c>
    </row>
    <row r="101" spans="8:8" s="48" customFormat="1">
      <c r="H101" s="40" t="str">
        <f t="shared" si="4"/>
        <v/>
      </c>
    </row>
    <row r="102" spans="8:8" s="48" customFormat="1">
      <c r="H102" s="40" t="str">
        <f t="shared" si="4"/>
        <v/>
      </c>
    </row>
    <row r="103" spans="8:8" s="48" customFormat="1">
      <c r="H103" s="40" t="str">
        <f t="shared" si="4"/>
        <v/>
      </c>
    </row>
    <row r="104" spans="8:8" s="48" customFormat="1">
      <c r="H104" s="40" t="str">
        <f t="shared" si="4"/>
        <v/>
      </c>
    </row>
    <row r="105" spans="8:8" s="48" customFormat="1">
      <c r="H105" s="40" t="str">
        <f t="shared" si="4"/>
        <v/>
      </c>
    </row>
    <row r="106" spans="8:8" s="48" customFormat="1">
      <c r="H106" s="40" t="str">
        <f t="shared" si="4"/>
        <v/>
      </c>
    </row>
    <row r="107" spans="8:8" s="48" customFormat="1">
      <c r="H107" s="40" t="str">
        <f t="shared" si="4"/>
        <v/>
      </c>
    </row>
    <row r="108" spans="8:8" s="48" customFormat="1">
      <c r="H108" s="40" t="str">
        <f t="shared" si="4"/>
        <v/>
      </c>
    </row>
    <row r="109" spans="8:8" s="48" customFormat="1">
      <c r="H109" s="40" t="str">
        <f t="shared" si="4"/>
        <v/>
      </c>
    </row>
    <row r="110" spans="8:8" s="48" customFormat="1">
      <c r="H110" s="40" t="str">
        <f t="shared" si="4"/>
        <v/>
      </c>
    </row>
    <row r="111" spans="8:8" s="48" customFormat="1">
      <c r="H111" s="40" t="str">
        <f t="shared" si="4"/>
        <v/>
      </c>
    </row>
    <row r="112" spans="8:8" s="48" customFormat="1">
      <c r="H112" s="40" t="str">
        <f t="shared" si="4"/>
        <v/>
      </c>
    </row>
    <row r="113" spans="8:8" s="48" customFormat="1">
      <c r="H113" s="40" t="str">
        <f t="shared" si="4"/>
        <v/>
      </c>
    </row>
    <row r="114" spans="8:8" s="48" customFormat="1">
      <c r="H114" s="40" t="str">
        <f t="shared" si="4"/>
        <v/>
      </c>
    </row>
    <row r="115" spans="8:8" s="48" customFormat="1">
      <c r="H115" s="40" t="str">
        <f t="shared" si="4"/>
        <v/>
      </c>
    </row>
    <row r="116" spans="8:8" s="48" customFormat="1">
      <c r="H116" s="40" t="str">
        <f t="shared" si="4"/>
        <v/>
      </c>
    </row>
    <row r="117" spans="8:8" s="48" customFormat="1">
      <c r="H117" s="40" t="str">
        <f t="shared" si="4"/>
        <v/>
      </c>
    </row>
    <row r="118" spans="8:8" s="48" customFormat="1">
      <c r="H118" s="40" t="str">
        <f t="shared" si="4"/>
        <v/>
      </c>
    </row>
    <row r="119" spans="8:8" s="48" customFormat="1">
      <c r="H119" s="40" t="str">
        <f t="shared" si="4"/>
        <v/>
      </c>
    </row>
    <row r="120" spans="8:8" s="48" customFormat="1">
      <c r="H120" s="40" t="str">
        <f t="shared" si="4"/>
        <v/>
      </c>
    </row>
    <row r="121" spans="8:8" s="48" customFormat="1">
      <c r="H121" s="40" t="str">
        <f t="shared" si="4"/>
        <v/>
      </c>
    </row>
    <row r="122" spans="8:8" s="48" customFormat="1">
      <c r="H122" s="40" t="str">
        <f t="shared" si="4"/>
        <v/>
      </c>
    </row>
    <row r="123" spans="8:8" s="48" customFormat="1">
      <c r="H123" s="40" t="str">
        <f t="shared" si="4"/>
        <v/>
      </c>
    </row>
    <row r="124" spans="8:8" s="48" customFormat="1">
      <c r="H124" s="40" t="str">
        <f t="shared" si="4"/>
        <v/>
      </c>
    </row>
    <row r="125" spans="8:8" s="48" customFormat="1">
      <c r="H125" s="40" t="str">
        <f t="shared" si="4"/>
        <v/>
      </c>
    </row>
    <row r="126" spans="8:8" s="48" customFormat="1">
      <c r="H126" s="40" t="str">
        <f t="shared" si="4"/>
        <v/>
      </c>
    </row>
    <row r="127" spans="8:8" s="48" customFormat="1">
      <c r="H127" s="40" t="str">
        <f t="shared" si="4"/>
        <v/>
      </c>
    </row>
    <row r="128" spans="8:8" s="48" customFormat="1">
      <c r="H128" s="40" t="str">
        <f t="shared" si="4"/>
        <v/>
      </c>
    </row>
    <row r="129" spans="8:8" s="48" customFormat="1">
      <c r="H129" s="40" t="str">
        <f t="shared" si="4"/>
        <v/>
      </c>
    </row>
    <row r="130" spans="8:8" s="48" customFormat="1">
      <c r="H130" s="40" t="str">
        <f t="shared" si="4"/>
        <v/>
      </c>
    </row>
    <row r="131" spans="8:8" s="48" customFormat="1">
      <c r="H131" s="40" t="str">
        <f t="shared" si="4"/>
        <v/>
      </c>
    </row>
    <row r="132" spans="8:8" s="48" customFormat="1">
      <c r="H132" s="40" t="str">
        <f t="shared" si="4"/>
        <v/>
      </c>
    </row>
    <row r="133" spans="8:8" s="48" customFormat="1">
      <c r="H133" s="40" t="str">
        <f t="shared" si="4"/>
        <v/>
      </c>
    </row>
    <row r="134" spans="8:8" s="48" customFormat="1">
      <c r="H134" s="40" t="str">
        <f t="shared" ref="H134:H175" si="5">IF(SUM(I134:J134)=0, "", SUM(I134:J134))</f>
        <v/>
      </c>
    </row>
    <row r="135" spans="8:8" s="48" customFormat="1">
      <c r="H135" s="40" t="str">
        <f t="shared" si="5"/>
        <v/>
      </c>
    </row>
    <row r="136" spans="8:8" s="48" customFormat="1">
      <c r="H136" s="40" t="str">
        <f t="shared" si="5"/>
        <v/>
      </c>
    </row>
    <row r="137" spans="8:8" s="48" customFormat="1">
      <c r="H137" s="40" t="str">
        <f t="shared" si="5"/>
        <v/>
      </c>
    </row>
    <row r="138" spans="8:8" s="48" customFormat="1">
      <c r="H138" s="40" t="str">
        <f t="shared" si="5"/>
        <v/>
      </c>
    </row>
    <row r="139" spans="8:8" s="48" customFormat="1">
      <c r="H139" s="40" t="str">
        <f t="shared" si="5"/>
        <v/>
      </c>
    </row>
    <row r="140" spans="8:8" s="48" customFormat="1">
      <c r="H140" s="40" t="str">
        <f t="shared" si="5"/>
        <v/>
      </c>
    </row>
    <row r="141" spans="8:8" s="48" customFormat="1">
      <c r="H141" s="40" t="str">
        <f t="shared" si="5"/>
        <v/>
      </c>
    </row>
    <row r="142" spans="8:8" s="48" customFormat="1">
      <c r="H142" s="40" t="str">
        <f t="shared" si="5"/>
        <v/>
      </c>
    </row>
    <row r="143" spans="8:8" s="48" customFormat="1">
      <c r="H143" s="40" t="str">
        <f t="shared" si="5"/>
        <v/>
      </c>
    </row>
    <row r="144" spans="8:8" s="48" customFormat="1">
      <c r="H144" s="40" t="str">
        <f t="shared" si="5"/>
        <v/>
      </c>
    </row>
    <row r="145" spans="8:8" s="48" customFormat="1">
      <c r="H145" s="40" t="str">
        <f t="shared" si="5"/>
        <v/>
      </c>
    </row>
    <row r="146" spans="8:8" s="48" customFormat="1">
      <c r="H146" s="40" t="str">
        <f t="shared" si="5"/>
        <v/>
      </c>
    </row>
    <row r="147" spans="8:8" s="48" customFormat="1">
      <c r="H147" s="40" t="str">
        <f t="shared" si="5"/>
        <v/>
      </c>
    </row>
    <row r="148" spans="8:8" s="48" customFormat="1">
      <c r="H148" s="40" t="str">
        <f t="shared" si="5"/>
        <v/>
      </c>
    </row>
    <row r="149" spans="8:8" s="48" customFormat="1">
      <c r="H149" s="40" t="str">
        <f t="shared" si="5"/>
        <v/>
      </c>
    </row>
    <row r="150" spans="8:8" s="48" customFormat="1">
      <c r="H150" s="40" t="str">
        <f t="shared" si="5"/>
        <v/>
      </c>
    </row>
    <row r="151" spans="8:8" s="48" customFormat="1">
      <c r="H151" s="40" t="str">
        <f t="shared" si="5"/>
        <v/>
      </c>
    </row>
    <row r="152" spans="8:8" s="48" customFormat="1">
      <c r="H152" s="40" t="str">
        <f t="shared" si="5"/>
        <v/>
      </c>
    </row>
    <row r="153" spans="8:8" s="48" customFormat="1">
      <c r="H153" s="40" t="str">
        <f t="shared" si="5"/>
        <v/>
      </c>
    </row>
    <row r="154" spans="8:8" s="48" customFormat="1">
      <c r="H154" s="40" t="str">
        <f t="shared" si="5"/>
        <v/>
      </c>
    </row>
    <row r="155" spans="8:8" s="48" customFormat="1">
      <c r="H155" s="40" t="str">
        <f t="shared" si="5"/>
        <v/>
      </c>
    </row>
    <row r="156" spans="8:8" s="48" customFormat="1">
      <c r="H156" s="40" t="str">
        <f t="shared" si="5"/>
        <v/>
      </c>
    </row>
    <row r="157" spans="8:8" s="48" customFormat="1">
      <c r="H157" s="40" t="str">
        <f t="shared" si="5"/>
        <v/>
      </c>
    </row>
    <row r="158" spans="8:8" s="48" customFormat="1">
      <c r="H158" s="40" t="str">
        <f t="shared" si="5"/>
        <v/>
      </c>
    </row>
    <row r="159" spans="8:8" s="48" customFormat="1">
      <c r="H159" s="40" t="str">
        <f t="shared" si="5"/>
        <v/>
      </c>
    </row>
    <row r="160" spans="8:8" s="48" customFormat="1">
      <c r="H160" s="40" t="str">
        <f t="shared" si="5"/>
        <v/>
      </c>
    </row>
    <row r="161" spans="8:8" s="48" customFormat="1">
      <c r="H161" s="40" t="str">
        <f t="shared" si="5"/>
        <v/>
      </c>
    </row>
    <row r="162" spans="8:8" s="48" customFormat="1">
      <c r="H162" s="40" t="str">
        <f t="shared" si="5"/>
        <v/>
      </c>
    </row>
    <row r="163" spans="8:8" s="48" customFormat="1">
      <c r="H163" s="40" t="str">
        <f t="shared" si="5"/>
        <v/>
      </c>
    </row>
    <row r="164" spans="8:8" s="48" customFormat="1">
      <c r="H164" s="40" t="str">
        <f t="shared" si="5"/>
        <v/>
      </c>
    </row>
    <row r="165" spans="8:8" s="48" customFormat="1">
      <c r="H165" s="40" t="str">
        <f t="shared" si="5"/>
        <v/>
      </c>
    </row>
    <row r="166" spans="8:8" s="48" customFormat="1">
      <c r="H166" s="40" t="str">
        <f t="shared" si="5"/>
        <v/>
      </c>
    </row>
    <row r="167" spans="8:8" s="48" customFormat="1">
      <c r="H167" s="40" t="str">
        <f t="shared" si="5"/>
        <v/>
      </c>
    </row>
    <row r="168" spans="8:8" s="48" customFormat="1">
      <c r="H168" s="40" t="str">
        <f t="shared" si="5"/>
        <v/>
      </c>
    </row>
    <row r="169" spans="8:8" s="48" customFormat="1">
      <c r="H169" s="40" t="str">
        <f t="shared" si="5"/>
        <v/>
      </c>
    </row>
    <row r="170" spans="8:8" s="48" customFormat="1">
      <c r="H170" s="40" t="str">
        <f t="shared" si="5"/>
        <v/>
      </c>
    </row>
    <row r="171" spans="8:8" s="48" customFormat="1">
      <c r="H171" s="40" t="str">
        <f t="shared" si="5"/>
        <v/>
      </c>
    </row>
    <row r="172" spans="8:8" s="48" customFormat="1">
      <c r="H172" s="40" t="str">
        <f t="shared" si="5"/>
        <v/>
      </c>
    </row>
    <row r="173" spans="8:8" s="48" customFormat="1">
      <c r="H173" s="40" t="str">
        <f t="shared" si="5"/>
        <v/>
      </c>
    </row>
    <row r="174" spans="8:8" s="48" customFormat="1">
      <c r="H174" s="40" t="str">
        <f t="shared" si="5"/>
        <v/>
      </c>
    </row>
    <row r="175" spans="8:8" s="48" customFormat="1">
      <c r="H175" s="40" t="str">
        <f t="shared" si="5"/>
        <v/>
      </c>
    </row>
    <row r="1048556" spans="10:10" s="48" customFormat="1" ht="16.5" thickBot="1">
      <c r="J1048556" s="41"/>
    </row>
    <row r="1048557" spans="10:10" s="48" customFormat="1">
      <c r="J1048557" s="948"/>
    </row>
    <row r="1048558" spans="10:10" s="48" customFormat="1">
      <c r="J1048558" s="42"/>
    </row>
    <row r="1048559" spans="10:10" s="48" customFormat="1">
      <c r="J1048559" s="42"/>
    </row>
    <row r="1048560" spans="10:10" s="48" customFormat="1">
      <c r="J1048560" s="42"/>
    </row>
    <row r="1048561" spans="10:10" s="48" customFormat="1">
      <c r="J1048561" s="42"/>
    </row>
    <row r="1048562" spans="10:10" s="48" customFormat="1">
      <c r="J1048562" s="42"/>
    </row>
    <row r="1048563" spans="10:10" s="48" customFormat="1">
      <c r="J1048563" s="42"/>
    </row>
    <row r="1048564" spans="10:10" s="48" customFormat="1">
      <c r="J1048564" s="42"/>
    </row>
    <row r="1048565" spans="10:10" s="48" customFormat="1">
      <c r="J1048565" s="42"/>
    </row>
    <row r="1048566" spans="10:10" s="48" customFormat="1">
      <c r="J1048566" s="42"/>
    </row>
    <row r="1048567" spans="10:10" s="48" customFormat="1">
      <c r="J1048567" s="42"/>
    </row>
    <row r="1048568" spans="10:10" s="48" customFormat="1">
      <c r="J1048568" s="42"/>
    </row>
  </sheetData>
  <sheetProtection formatColumns="0"/>
  <mergeCells count="5">
    <mergeCell ref="L3:M3"/>
    <mergeCell ref="L2:AJ2"/>
    <mergeCell ref="N3:O3"/>
    <mergeCell ref="P3:AD3"/>
    <mergeCell ref="AE3:AI3"/>
  </mergeCells>
  <dataValidations count="16"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qref="B10:B1048576 AK5:XFD1048576 K2:K1048576 B5:B8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17:AJ1048576">
      <formula1>ISNUMBER(L17)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I5:I36 H5:H104857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 (Uncommitted)" prompt="Quantities of your stocks currently sitting in any warehouse (including Mobile Storage Units) and are uncommitted. If possible, please conduct a quick physical stock count. " sqref="I37:I1048576">
      <formula1>ISNUMBER(I37)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048576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10" workbookViewId="0">
      <pane xSplit="2" topLeftCell="C1" activePane="topRight" state="frozen"/>
      <selection activeCell="B3" sqref="B3"/>
      <selection pane="topRight" activeCell="C1" sqref="C1"/>
    </sheetView>
  </sheetViews>
  <sheetFormatPr defaultColWidth="10.875" defaultRowHeight="15.75"/>
  <cols>
    <col min="1" max="1" width="21.625" style="17" bestFit="1" customWidth="1"/>
    <col min="2" max="2" width="25" style="41" bestFit="1" customWidth="1"/>
    <col min="3" max="3" width="14.375" style="41" customWidth="1"/>
    <col min="4" max="4" width="14" style="41" customWidth="1"/>
    <col min="5" max="5" width="23.625" style="41" bestFit="1" customWidth="1"/>
    <col min="6" max="7" width="10.875" style="41" customWidth="1"/>
    <col min="8" max="8" width="12.875" style="41" bestFit="1" customWidth="1"/>
    <col min="9" max="9" width="15.5" style="40" customWidth="1"/>
    <col min="10" max="10" width="15.125" style="43" customWidth="1"/>
    <col min="11" max="11" width="10.875" style="44" customWidth="1"/>
    <col min="12" max="12" width="10.875" style="43" customWidth="1"/>
    <col min="13" max="13" width="10.875" style="44" customWidth="1"/>
    <col min="14" max="14" width="10.875" style="43" customWidth="1"/>
    <col min="15" max="16" width="10.875" style="45" customWidth="1"/>
    <col min="17" max="17" width="11.625" style="45" bestFit="1" customWidth="1"/>
    <col min="18" max="18" width="12.5" style="45" bestFit="1" customWidth="1"/>
    <col min="19" max="27" width="10.875" style="45" customWidth="1"/>
    <col min="28" max="28" width="18.125" style="44" bestFit="1" customWidth="1"/>
    <col min="29" max="29" width="10.875" style="43" customWidth="1"/>
    <col min="30" max="32" width="10.875" style="45" customWidth="1"/>
    <col min="33" max="33" width="10.875" style="44" customWidth="1"/>
    <col min="34" max="34" width="10.875" style="47" customWidth="1"/>
    <col min="35" max="36" width="10.875" style="48" customWidth="1"/>
    <col min="37" max="16384" width="10.875" style="48"/>
  </cols>
  <sheetData>
    <row r="1" spans="1:36" s="964" customFormat="1" ht="17.100000000000001" customHeight="1" thickTop="1" thickBot="1">
      <c r="B1" s="2" t="s">
        <v>0</v>
      </c>
      <c r="C1" s="91" t="s">
        <v>845</v>
      </c>
      <c r="D1" s="92" t="s">
        <v>1</v>
      </c>
      <c r="E1" s="829" t="s">
        <v>388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54.95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378</v>
      </c>
      <c r="B5" s="41" t="s">
        <v>378</v>
      </c>
      <c r="C5" s="41" t="s">
        <v>43</v>
      </c>
      <c r="E5" s="41" t="s">
        <v>44</v>
      </c>
      <c r="H5" s="949">
        <f>IF(SUM(I5:J5)=0, "", SUM(I5:J5))</f>
        <v>68</v>
      </c>
      <c r="I5" s="41">
        <v>0</v>
      </c>
      <c r="J5" s="1144">
        <v>68</v>
      </c>
      <c r="K5" s="954">
        <f t="shared" ref="K5:K36" si="0">IF(SUM(L5:AJ5)=0, "", SUM(L5:AJ5))</f>
        <v>18</v>
      </c>
      <c r="L5" s="1179"/>
      <c r="M5" s="1180"/>
      <c r="N5" s="1179"/>
      <c r="O5" s="1180"/>
      <c r="P5" s="1179"/>
      <c r="Q5" s="1181"/>
      <c r="R5" s="1181"/>
      <c r="S5" s="1181"/>
      <c r="T5" s="1181"/>
      <c r="U5" s="1181"/>
      <c r="V5" s="1181"/>
      <c r="W5" s="1181"/>
      <c r="X5" s="1181"/>
      <c r="Y5" s="1181"/>
      <c r="Z5" s="1181"/>
      <c r="AA5" s="1181"/>
      <c r="AB5" s="1181"/>
      <c r="AC5" s="1181"/>
      <c r="AD5" s="1180"/>
      <c r="AE5" s="1179"/>
      <c r="AF5" s="1181">
        <v>18</v>
      </c>
      <c r="AG5" s="1181"/>
      <c r="AH5" s="1181"/>
      <c r="AI5" s="1180"/>
      <c r="AJ5" s="1182"/>
    </row>
    <row r="6" spans="1:36">
      <c r="A6" s="17" t="s">
        <v>86</v>
      </c>
      <c r="B6" s="41" t="s">
        <v>359</v>
      </c>
      <c r="C6" s="41" t="s">
        <v>43</v>
      </c>
      <c r="E6" s="41" t="s">
        <v>44</v>
      </c>
      <c r="G6" s="41">
        <v>0</v>
      </c>
      <c r="H6" s="954" t="str">
        <f t="shared" ref="H6:H36" si="1">IF(SUM(I6:J6)=0, "", SUM(I6:J6))</f>
        <v/>
      </c>
      <c r="I6" s="41">
        <v>0</v>
      </c>
      <c r="J6" s="1147">
        <v>0</v>
      </c>
      <c r="K6" s="954">
        <f t="shared" si="0"/>
        <v>7500</v>
      </c>
      <c r="L6" s="1179"/>
      <c r="M6" s="1180"/>
      <c r="N6" s="1179"/>
      <c r="O6" s="1180"/>
      <c r="P6" s="1179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0"/>
      <c r="AE6" s="1179">
        <v>7500</v>
      </c>
      <c r="AF6" s="1181"/>
      <c r="AG6" s="1181"/>
      <c r="AH6" s="1181"/>
      <c r="AI6" s="1180"/>
      <c r="AJ6" s="1182"/>
    </row>
    <row r="7" spans="1:36">
      <c r="A7" s="17" t="s">
        <v>353</v>
      </c>
      <c r="B7" s="41" t="s">
        <v>354</v>
      </c>
      <c r="C7" s="41" t="s">
        <v>71</v>
      </c>
      <c r="E7" s="41" t="s">
        <v>44</v>
      </c>
      <c r="G7" s="41">
        <v>0</v>
      </c>
      <c r="H7" s="954">
        <f t="shared" si="1"/>
        <v>4</v>
      </c>
      <c r="I7" s="41">
        <v>0</v>
      </c>
      <c r="J7" s="1147">
        <v>4</v>
      </c>
      <c r="K7" s="954">
        <f t="shared" si="0"/>
        <v>1</v>
      </c>
      <c r="L7" s="1179"/>
      <c r="M7" s="1180"/>
      <c r="N7" s="1179"/>
      <c r="O7" s="1180"/>
      <c r="P7" s="1179"/>
      <c r="Q7" s="1181"/>
      <c r="R7" s="1181"/>
      <c r="S7" s="1181"/>
      <c r="T7" s="1181"/>
      <c r="U7" s="1181"/>
      <c r="V7" s="1181"/>
      <c r="W7" s="1181"/>
      <c r="X7" s="1181"/>
      <c r="Y7" s="1181"/>
      <c r="Z7" s="1181"/>
      <c r="AA7" s="1181"/>
      <c r="AB7" s="1181"/>
      <c r="AC7" s="1181"/>
      <c r="AD7" s="1180"/>
      <c r="AE7" s="1179"/>
      <c r="AF7" s="1181">
        <v>1</v>
      </c>
      <c r="AG7" s="1181"/>
      <c r="AH7" s="1181"/>
      <c r="AI7" s="1180"/>
      <c r="AJ7" s="1182"/>
    </row>
    <row r="8" spans="1:36">
      <c r="A8" s="17" t="s">
        <v>353</v>
      </c>
      <c r="B8" s="41" t="s">
        <v>352</v>
      </c>
      <c r="C8" s="41" t="s">
        <v>71</v>
      </c>
      <c r="E8" s="41" t="s">
        <v>44</v>
      </c>
      <c r="G8" s="41">
        <v>0</v>
      </c>
      <c r="H8" s="954">
        <f t="shared" si="1"/>
        <v>4</v>
      </c>
      <c r="I8" s="41">
        <v>0</v>
      </c>
      <c r="J8" s="1147">
        <v>4</v>
      </c>
      <c r="K8" s="954">
        <f t="shared" si="0"/>
        <v>1</v>
      </c>
      <c r="L8" s="1179"/>
      <c r="M8" s="1180"/>
      <c r="N8" s="1179"/>
      <c r="O8" s="1180"/>
      <c r="P8" s="1179"/>
      <c r="Q8" s="1181"/>
      <c r="R8" s="1181"/>
      <c r="S8" s="1181"/>
      <c r="T8" s="1181"/>
      <c r="U8" s="1181"/>
      <c r="V8" s="1181"/>
      <c r="W8" s="1181"/>
      <c r="X8" s="1181"/>
      <c r="Y8" s="1181"/>
      <c r="Z8" s="1181"/>
      <c r="AA8" s="1181"/>
      <c r="AB8" s="1181"/>
      <c r="AC8" s="1181"/>
      <c r="AD8" s="1180"/>
      <c r="AE8" s="1179">
        <v>1</v>
      </c>
      <c r="AF8" s="1181"/>
      <c r="AG8" s="1181"/>
      <c r="AH8" s="1181"/>
      <c r="AI8" s="1180"/>
      <c r="AJ8" s="1182"/>
    </row>
    <row r="9" spans="1:36">
      <c r="A9" s="17" t="s">
        <v>382</v>
      </c>
      <c r="B9" s="41" t="s">
        <v>383</v>
      </c>
      <c r="C9" s="41" t="s">
        <v>43</v>
      </c>
      <c r="E9" s="41" t="s">
        <v>44</v>
      </c>
      <c r="G9" s="41">
        <v>0</v>
      </c>
      <c r="H9" s="954">
        <f t="shared" si="1"/>
        <v>25</v>
      </c>
      <c r="I9" s="41">
        <v>0</v>
      </c>
      <c r="J9" s="1147">
        <v>25</v>
      </c>
      <c r="K9" s="954" t="str">
        <f t="shared" si="0"/>
        <v/>
      </c>
      <c r="L9" s="1179"/>
      <c r="M9" s="1180"/>
      <c r="N9" s="1179"/>
      <c r="O9" s="1180"/>
      <c r="P9" s="1179"/>
      <c r="Q9" s="1181"/>
      <c r="R9" s="1181"/>
      <c r="S9" s="1181"/>
      <c r="T9" s="1181"/>
      <c r="U9" s="1181"/>
      <c r="V9" s="1181"/>
      <c r="W9" s="1181"/>
      <c r="X9" s="1181"/>
      <c r="Y9" s="1181"/>
      <c r="Z9" s="1181"/>
      <c r="AA9" s="1181"/>
      <c r="AB9" s="1181"/>
      <c r="AC9" s="1181"/>
      <c r="AD9" s="1180"/>
      <c r="AE9" s="1179"/>
      <c r="AF9" s="1181"/>
      <c r="AG9" s="1181"/>
      <c r="AH9" s="1181"/>
      <c r="AI9" s="1180"/>
      <c r="AJ9" s="1182"/>
    </row>
    <row r="10" spans="1:36">
      <c r="A10" s="17" t="s">
        <v>382</v>
      </c>
      <c r="B10" s="41" t="s">
        <v>381</v>
      </c>
      <c r="C10" s="41" t="s">
        <v>43</v>
      </c>
      <c r="E10" s="41" t="s">
        <v>44</v>
      </c>
      <c r="G10" s="41">
        <v>0</v>
      </c>
      <c r="H10" s="954">
        <f t="shared" si="1"/>
        <v>11</v>
      </c>
      <c r="I10" s="41">
        <v>0</v>
      </c>
      <c r="J10" s="1147">
        <v>11</v>
      </c>
      <c r="K10" s="954" t="str">
        <f t="shared" si="0"/>
        <v/>
      </c>
      <c r="L10" s="1179"/>
      <c r="M10" s="1180"/>
      <c r="N10" s="1179"/>
      <c r="O10" s="1180"/>
      <c r="P10" s="1179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0"/>
      <c r="AE10" s="1179"/>
      <c r="AF10" s="1181"/>
      <c r="AG10" s="1181"/>
      <c r="AH10" s="1181"/>
      <c r="AI10" s="1180"/>
      <c r="AJ10" s="1182"/>
    </row>
    <row r="11" spans="1:36">
      <c r="A11" s="17" t="s">
        <v>79</v>
      </c>
      <c r="B11" s="41" t="s">
        <v>351</v>
      </c>
      <c r="C11" s="41" t="s">
        <v>350</v>
      </c>
      <c r="E11" s="41" t="s">
        <v>50</v>
      </c>
      <c r="G11" s="41">
        <v>0</v>
      </c>
      <c r="H11" s="954" t="str">
        <f t="shared" si="1"/>
        <v/>
      </c>
      <c r="I11" s="41">
        <v>0</v>
      </c>
      <c r="J11" s="1147">
        <v>0</v>
      </c>
      <c r="K11" s="954">
        <f t="shared" si="0"/>
        <v>504</v>
      </c>
      <c r="L11" s="1179"/>
      <c r="M11" s="1180"/>
      <c r="N11" s="1179"/>
      <c r="O11" s="1180"/>
      <c r="P11" s="1179"/>
      <c r="Q11" s="1181"/>
      <c r="R11" s="1181"/>
      <c r="S11" s="1181"/>
      <c r="T11" s="1181"/>
      <c r="U11" s="1181"/>
      <c r="V11" s="1181"/>
      <c r="W11" s="1181"/>
      <c r="X11" s="1181"/>
      <c r="Y11" s="1181"/>
      <c r="Z11" s="1181"/>
      <c r="AA11" s="1181"/>
      <c r="AB11" s="1181"/>
      <c r="AC11" s="1181"/>
      <c r="AD11" s="1180"/>
      <c r="AE11" s="1179"/>
      <c r="AF11" s="1181">
        <v>504</v>
      </c>
      <c r="AG11" s="1181"/>
      <c r="AH11" s="1181"/>
      <c r="AI11" s="1180"/>
      <c r="AJ11" s="1182"/>
    </row>
    <row r="12" spans="1:36">
      <c r="A12" s="17" t="s">
        <v>358</v>
      </c>
      <c r="B12" s="41" t="s">
        <v>357</v>
      </c>
      <c r="C12" s="41" t="s">
        <v>43</v>
      </c>
      <c r="E12" s="41" t="s">
        <v>44</v>
      </c>
      <c r="G12" s="41">
        <v>0</v>
      </c>
      <c r="H12" s="954" t="str">
        <f t="shared" si="1"/>
        <v/>
      </c>
      <c r="I12" s="41">
        <v>0</v>
      </c>
      <c r="J12" s="1147">
        <v>0</v>
      </c>
      <c r="K12" s="954">
        <f t="shared" si="0"/>
        <v>1500</v>
      </c>
      <c r="L12" s="1179"/>
      <c r="M12" s="1180"/>
      <c r="N12" s="1179"/>
      <c r="O12" s="1180"/>
      <c r="P12" s="1179"/>
      <c r="Q12" s="1181"/>
      <c r="R12" s="1181"/>
      <c r="S12" s="1181"/>
      <c r="T12" s="1181"/>
      <c r="U12" s="1181"/>
      <c r="V12" s="1181"/>
      <c r="W12" s="1181"/>
      <c r="X12" s="1181"/>
      <c r="Y12" s="1181"/>
      <c r="Z12" s="1181"/>
      <c r="AA12" s="1181"/>
      <c r="AB12" s="1181"/>
      <c r="AC12" s="1181"/>
      <c r="AD12" s="1180"/>
      <c r="AE12" s="1179">
        <v>1500</v>
      </c>
      <c r="AF12" s="1181"/>
      <c r="AG12" s="1181"/>
      <c r="AH12" s="1181"/>
      <c r="AI12" s="1180"/>
      <c r="AJ12" s="1182"/>
    </row>
    <row r="13" spans="1:36">
      <c r="A13" s="17" t="s">
        <v>380</v>
      </c>
      <c r="B13" s="41" t="s">
        <v>379</v>
      </c>
      <c r="C13" s="41" t="s">
        <v>43</v>
      </c>
      <c r="E13" s="41" t="s">
        <v>44</v>
      </c>
      <c r="G13" s="41">
        <v>0</v>
      </c>
      <c r="H13" s="954">
        <f t="shared" si="1"/>
        <v>36</v>
      </c>
      <c r="I13" s="41">
        <v>0</v>
      </c>
      <c r="J13" s="1147">
        <v>36</v>
      </c>
      <c r="K13" s="954" t="str">
        <f t="shared" si="0"/>
        <v/>
      </c>
      <c r="L13" s="1179"/>
      <c r="M13" s="1180"/>
      <c r="N13" s="1179"/>
      <c r="O13" s="1180"/>
      <c r="P13" s="1179"/>
      <c r="Q13" s="1181"/>
      <c r="R13" s="1181"/>
      <c r="S13" s="1181"/>
      <c r="T13" s="1181"/>
      <c r="U13" s="1181"/>
      <c r="V13" s="1181"/>
      <c r="W13" s="1181"/>
      <c r="X13" s="1181"/>
      <c r="Y13" s="1181"/>
      <c r="Z13" s="1181"/>
      <c r="AA13" s="1181"/>
      <c r="AB13" s="1181"/>
      <c r="AC13" s="1181"/>
      <c r="AD13" s="1180"/>
      <c r="AE13" s="1179"/>
      <c r="AF13" s="1181"/>
      <c r="AG13" s="1181"/>
      <c r="AH13" s="1181"/>
      <c r="AI13" s="1180"/>
      <c r="AJ13" s="1182"/>
    </row>
    <row r="14" spans="1:36">
      <c r="A14" s="17" t="s">
        <v>90</v>
      </c>
      <c r="B14" s="41" t="s">
        <v>356</v>
      </c>
      <c r="C14" s="41" t="s">
        <v>43</v>
      </c>
      <c r="E14" s="41" t="s">
        <v>44</v>
      </c>
      <c r="G14" s="41">
        <v>0</v>
      </c>
      <c r="H14" s="954" t="str">
        <f t="shared" si="1"/>
        <v/>
      </c>
      <c r="I14" s="41">
        <v>0</v>
      </c>
      <c r="J14" s="1147">
        <v>0</v>
      </c>
      <c r="K14" s="954">
        <f t="shared" si="0"/>
        <v>2250</v>
      </c>
      <c r="L14" s="1179"/>
      <c r="M14" s="1180"/>
      <c r="N14" s="1179"/>
      <c r="O14" s="1180"/>
      <c r="P14" s="1179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0"/>
      <c r="AE14" s="1179">
        <v>2250</v>
      </c>
      <c r="AF14" s="1181"/>
      <c r="AG14" s="1181"/>
      <c r="AH14" s="1181"/>
      <c r="AI14" s="1180"/>
      <c r="AJ14" s="1182"/>
    </row>
    <row r="15" spans="1:36">
      <c r="A15" s="17" t="s">
        <v>374</v>
      </c>
      <c r="B15" s="41" t="s">
        <v>376</v>
      </c>
      <c r="C15" s="41" t="s">
        <v>130</v>
      </c>
      <c r="D15" s="41" t="s">
        <v>372</v>
      </c>
      <c r="E15" s="41" t="s">
        <v>44</v>
      </c>
      <c r="G15" s="42">
        <v>0</v>
      </c>
      <c r="H15" s="954">
        <f t="shared" si="1"/>
        <v>900</v>
      </c>
      <c r="I15" s="41">
        <v>0</v>
      </c>
      <c r="J15" s="1147">
        <v>900</v>
      </c>
      <c r="K15" s="954">
        <f t="shared" si="0"/>
        <v>5300</v>
      </c>
      <c r="L15" s="1198"/>
      <c r="M15" s="1199"/>
      <c r="N15" s="1198"/>
      <c r="O15" s="1199"/>
      <c r="P15" s="1198"/>
      <c r="Q15" s="1200"/>
      <c r="R15" s="1200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2"/>
      <c r="AE15" s="1203">
        <v>5100</v>
      </c>
      <c r="AF15" s="1204"/>
      <c r="AG15" s="1204">
        <v>200</v>
      </c>
      <c r="AH15" s="1204"/>
      <c r="AI15" s="1205"/>
      <c r="AJ15" s="1182"/>
    </row>
    <row r="16" spans="1:36">
      <c r="A16" s="17" t="s">
        <v>374</v>
      </c>
      <c r="B16" s="41" t="s">
        <v>375</v>
      </c>
      <c r="C16" s="41" t="s">
        <v>130</v>
      </c>
      <c r="D16" s="41" t="s">
        <v>372</v>
      </c>
      <c r="E16" s="41" t="s">
        <v>44</v>
      </c>
      <c r="G16" s="42">
        <v>0</v>
      </c>
      <c r="H16" s="954">
        <f t="shared" si="1"/>
        <v>600</v>
      </c>
      <c r="I16" s="41">
        <v>0</v>
      </c>
      <c r="J16" s="1147">
        <v>600</v>
      </c>
      <c r="K16" s="954">
        <f t="shared" si="0"/>
        <v>3520</v>
      </c>
      <c r="L16" s="1179"/>
      <c r="M16" s="1180"/>
      <c r="N16" s="1179"/>
      <c r="O16" s="1180"/>
      <c r="P16" s="1179"/>
      <c r="Q16" s="1181"/>
      <c r="R16" s="1181"/>
      <c r="S16" s="1181"/>
      <c r="T16" s="1181"/>
      <c r="U16" s="1181"/>
      <c r="V16" s="1181"/>
      <c r="W16" s="1181"/>
      <c r="X16" s="1181"/>
      <c r="Y16" s="1181"/>
      <c r="Z16" s="1181"/>
      <c r="AA16" s="1181"/>
      <c r="AB16" s="1181"/>
      <c r="AC16" s="1181"/>
      <c r="AD16" s="1180"/>
      <c r="AE16" s="1179">
        <v>3400</v>
      </c>
      <c r="AF16" s="1181"/>
      <c r="AG16" s="1181">
        <v>120</v>
      </c>
      <c r="AH16" s="1181"/>
      <c r="AI16" s="1180"/>
      <c r="AJ16" s="1182"/>
    </row>
    <row r="17" spans="1:36">
      <c r="A17" s="17" t="s">
        <v>374</v>
      </c>
      <c r="B17" s="41" t="s">
        <v>373</v>
      </c>
      <c r="C17" s="41" t="s">
        <v>130</v>
      </c>
      <c r="D17" s="41" t="s">
        <v>372</v>
      </c>
      <c r="E17" s="41" t="s">
        <v>44</v>
      </c>
      <c r="G17" s="42">
        <v>0</v>
      </c>
      <c r="H17" s="40">
        <f t="shared" si="1"/>
        <v>904.5</v>
      </c>
      <c r="I17" s="41">
        <v>0</v>
      </c>
      <c r="J17" s="1155">
        <v>904.5</v>
      </c>
      <c r="K17" s="40">
        <f t="shared" si="0"/>
        <v>5305</v>
      </c>
      <c r="L17" s="1179"/>
      <c r="M17" s="1180"/>
      <c r="N17" s="1179"/>
      <c r="O17" s="1180"/>
      <c r="P17" s="1179"/>
      <c r="Q17" s="1181"/>
      <c r="R17" s="1181"/>
      <c r="S17" s="1181"/>
      <c r="T17" s="1181"/>
      <c r="U17" s="1181"/>
      <c r="V17" s="1181"/>
      <c r="W17" s="1181"/>
      <c r="X17" s="1181"/>
      <c r="Y17" s="1181"/>
      <c r="Z17" s="1181"/>
      <c r="AA17" s="1181"/>
      <c r="AB17" s="1181"/>
      <c r="AC17" s="1181"/>
      <c r="AD17" s="1180"/>
      <c r="AE17" s="1179">
        <v>5105</v>
      </c>
      <c r="AF17" s="1181"/>
      <c r="AG17" s="1181">
        <v>200</v>
      </c>
      <c r="AH17" s="1181"/>
      <c r="AI17" s="1180"/>
      <c r="AJ17" s="1182"/>
    </row>
    <row r="18" spans="1:36">
      <c r="A18" s="17" t="s">
        <v>61</v>
      </c>
      <c r="B18" s="41" t="s">
        <v>363</v>
      </c>
      <c r="C18" s="41" t="s">
        <v>45</v>
      </c>
      <c r="D18" s="41" t="s">
        <v>362</v>
      </c>
      <c r="E18" s="41" t="s">
        <v>46</v>
      </c>
      <c r="F18" s="882"/>
      <c r="G18" s="882">
        <v>0</v>
      </c>
      <c r="H18" s="40">
        <f t="shared" si="1"/>
        <v>0.05</v>
      </c>
      <c r="I18" s="882">
        <v>0.05</v>
      </c>
      <c r="J18" s="1155"/>
      <c r="K18" s="40">
        <f t="shared" si="0"/>
        <v>1.28</v>
      </c>
      <c r="L18" s="1183"/>
      <c r="M18" s="1184"/>
      <c r="N18" s="1183"/>
      <c r="O18" s="1184"/>
      <c r="P18" s="1183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4"/>
      <c r="AE18" s="1183"/>
      <c r="AF18" s="1185">
        <v>0.86</v>
      </c>
      <c r="AG18" s="1185">
        <v>0.2</v>
      </c>
      <c r="AH18" s="1185">
        <v>0.22</v>
      </c>
      <c r="AI18" s="1184"/>
      <c r="AJ18" s="1186"/>
    </row>
    <row r="19" spans="1:36">
      <c r="A19" s="17" t="s">
        <v>59</v>
      </c>
      <c r="B19" s="41" t="s">
        <v>369</v>
      </c>
      <c r="C19" s="41" t="s">
        <v>45</v>
      </c>
      <c r="D19" s="41" t="s">
        <v>368</v>
      </c>
      <c r="E19" s="41" t="s">
        <v>46</v>
      </c>
      <c r="F19" s="882"/>
      <c r="G19" s="882">
        <v>0</v>
      </c>
      <c r="H19" s="40">
        <f t="shared" si="1"/>
        <v>0.5</v>
      </c>
      <c r="I19" s="882">
        <v>0.5</v>
      </c>
      <c r="J19" s="1155"/>
      <c r="K19" s="40">
        <f t="shared" si="0"/>
        <v>36.76</v>
      </c>
      <c r="L19" s="1183"/>
      <c r="M19" s="1184"/>
      <c r="N19" s="1183"/>
      <c r="O19" s="1184"/>
      <c r="P19" s="1183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5"/>
      <c r="AB19" s="1185"/>
      <c r="AC19" s="1185"/>
      <c r="AD19" s="1184"/>
      <c r="AE19" s="1183"/>
      <c r="AF19" s="1185">
        <v>25.405000000000001</v>
      </c>
      <c r="AG19" s="1185">
        <v>4.96</v>
      </c>
      <c r="AH19" s="1185">
        <v>6.3949999999999996</v>
      </c>
      <c r="AI19" s="1184"/>
      <c r="AJ19" s="1186"/>
    </row>
    <row r="20" spans="1:36">
      <c r="A20" s="17" t="s">
        <v>69</v>
      </c>
      <c r="B20" s="41" t="s">
        <v>473</v>
      </c>
      <c r="C20" s="41" t="s">
        <v>614</v>
      </c>
      <c r="D20" s="41" t="s">
        <v>813</v>
      </c>
      <c r="E20" s="41" t="s">
        <v>50</v>
      </c>
      <c r="F20" s="42"/>
      <c r="G20" s="42">
        <v>0</v>
      </c>
      <c r="H20" s="40" t="str">
        <f t="shared" si="1"/>
        <v/>
      </c>
      <c r="I20" s="42">
        <v>0</v>
      </c>
      <c r="J20" s="1155"/>
      <c r="K20" s="40">
        <f t="shared" si="0"/>
        <v>3336</v>
      </c>
      <c r="L20" s="1160"/>
      <c r="M20" s="1161"/>
      <c r="N20" s="1160"/>
      <c r="O20" s="1161"/>
      <c r="P20" s="1160"/>
      <c r="Q20" s="1162"/>
      <c r="R20" s="1162"/>
      <c r="S20" s="1162"/>
      <c r="T20" s="1162"/>
      <c r="U20" s="1162"/>
      <c r="V20" s="1162"/>
      <c r="W20" s="1162"/>
      <c r="X20" s="1162"/>
      <c r="Y20" s="1162"/>
      <c r="Z20" s="1162"/>
      <c r="AA20" s="1162"/>
      <c r="AB20" s="1162"/>
      <c r="AC20" s="1162"/>
      <c r="AD20" s="1161"/>
      <c r="AE20" s="1143">
        <v>3336</v>
      </c>
      <c r="AF20" s="1162"/>
      <c r="AG20" s="1162"/>
      <c r="AH20" s="1162"/>
      <c r="AI20" s="1161"/>
      <c r="AJ20" s="1164"/>
    </row>
    <row r="21" spans="1:36">
      <c r="A21" s="17" t="s">
        <v>69</v>
      </c>
      <c r="B21" s="41" t="s">
        <v>790</v>
      </c>
      <c r="C21" s="41" t="s">
        <v>614</v>
      </c>
      <c r="D21" s="41" t="s">
        <v>814</v>
      </c>
      <c r="E21" s="41" t="s">
        <v>50</v>
      </c>
      <c r="F21" s="42"/>
      <c r="G21" s="42">
        <v>0</v>
      </c>
      <c r="H21" s="40">
        <f t="shared" si="1"/>
        <v>124</v>
      </c>
      <c r="I21" s="42">
        <v>124</v>
      </c>
      <c r="J21" s="1155"/>
      <c r="K21" s="40" t="str">
        <f t="shared" si="0"/>
        <v/>
      </c>
      <c r="L21" s="1160"/>
      <c r="M21" s="1161"/>
      <c r="N21" s="1160"/>
      <c r="O21" s="1161"/>
      <c r="P21" s="1160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2"/>
      <c r="AB21" s="1162"/>
      <c r="AC21" s="1162"/>
      <c r="AD21" s="1161"/>
      <c r="AE21" s="1160"/>
      <c r="AF21" s="1162"/>
      <c r="AG21" s="1162"/>
      <c r="AH21" s="1162"/>
      <c r="AI21" s="1161"/>
      <c r="AJ21" s="1164"/>
    </row>
    <row r="22" spans="1:36">
      <c r="A22" s="17" t="s">
        <v>385</v>
      </c>
      <c r="B22" s="41" t="s">
        <v>384</v>
      </c>
      <c r="C22" s="41" t="s">
        <v>43</v>
      </c>
      <c r="E22" s="41" t="s">
        <v>44</v>
      </c>
      <c r="F22" s="42"/>
      <c r="G22" s="42">
        <v>0</v>
      </c>
      <c r="H22" s="40">
        <f t="shared" si="1"/>
        <v>71</v>
      </c>
      <c r="I22" s="42">
        <v>0</v>
      </c>
      <c r="J22" s="1155">
        <v>71</v>
      </c>
      <c r="K22" s="40" t="str">
        <f t="shared" si="0"/>
        <v/>
      </c>
      <c r="L22" s="1160"/>
      <c r="M22" s="1161"/>
      <c r="N22" s="1160"/>
      <c r="O22" s="1161"/>
      <c r="P22" s="1160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1"/>
      <c r="AE22" s="1160"/>
      <c r="AF22" s="1162"/>
      <c r="AG22" s="1162"/>
      <c r="AH22" s="1162"/>
      <c r="AI22" s="1161"/>
      <c r="AJ22" s="1164"/>
    </row>
    <row r="23" spans="1:36">
      <c r="A23" s="17" t="s">
        <v>471</v>
      </c>
      <c r="B23" s="41" t="s">
        <v>370</v>
      </c>
      <c r="C23" s="41" t="s">
        <v>43</v>
      </c>
      <c r="D23" s="41" t="s">
        <v>610</v>
      </c>
      <c r="E23" s="41" t="s">
        <v>44</v>
      </c>
      <c r="F23" s="42"/>
      <c r="G23" s="42">
        <v>0</v>
      </c>
      <c r="H23" s="40">
        <f t="shared" si="1"/>
        <v>70</v>
      </c>
      <c r="I23" s="42">
        <v>0</v>
      </c>
      <c r="J23" s="1155">
        <v>70</v>
      </c>
      <c r="K23" s="40">
        <f t="shared" si="0"/>
        <v>880</v>
      </c>
      <c r="L23" s="1160"/>
      <c r="M23" s="1161"/>
      <c r="N23" s="1160"/>
      <c r="O23" s="1161"/>
      <c r="P23" s="1160"/>
      <c r="Q23" s="1162"/>
      <c r="R23" s="1162"/>
      <c r="S23" s="1162"/>
      <c r="T23" s="1162"/>
      <c r="U23" s="1162"/>
      <c r="V23" s="1162"/>
      <c r="W23" s="1162"/>
      <c r="X23" s="1162"/>
      <c r="Y23" s="1162"/>
      <c r="Z23" s="1162"/>
      <c r="AA23" s="1162"/>
      <c r="AB23" s="1162"/>
      <c r="AC23" s="1162"/>
      <c r="AD23" s="1161"/>
      <c r="AE23" s="1160">
        <v>336</v>
      </c>
      <c r="AF23" s="1162">
        <v>504</v>
      </c>
      <c r="AG23" s="1162">
        <v>40</v>
      </c>
      <c r="AH23" s="1162"/>
      <c r="AI23" s="1161"/>
      <c r="AJ23" s="1164"/>
    </row>
    <row r="24" spans="1:36">
      <c r="A24" s="17" t="s">
        <v>471</v>
      </c>
      <c r="B24" s="41" t="s">
        <v>361</v>
      </c>
      <c r="C24" s="41" t="s">
        <v>350</v>
      </c>
      <c r="D24" s="41" t="s">
        <v>360</v>
      </c>
      <c r="E24" s="41" t="s">
        <v>44</v>
      </c>
      <c r="F24" s="42"/>
      <c r="G24" s="42">
        <v>0</v>
      </c>
      <c r="H24" s="40" t="str">
        <f t="shared" si="1"/>
        <v/>
      </c>
      <c r="I24" s="42">
        <v>0</v>
      </c>
      <c r="J24" s="1155"/>
      <c r="K24" s="40">
        <f t="shared" si="0"/>
        <v>1000</v>
      </c>
      <c r="L24" s="1160"/>
      <c r="M24" s="1161"/>
      <c r="N24" s="1160"/>
      <c r="O24" s="1161"/>
      <c r="P24" s="1160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1"/>
      <c r="AE24" s="1160">
        <v>1000</v>
      </c>
      <c r="AF24" s="1162"/>
      <c r="AG24" s="1162"/>
      <c r="AH24" s="1162"/>
      <c r="AI24" s="1161"/>
      <c r="AJ24" s="1164"/>
    </row>
    <row r="25" spans="1:36">
      <c r="A25" s="17" t="s">
        <v>62</v>
      </c>
      <c r="B25" s="41" t="s">
        <v>472</v>
      </c>
      <c r="C25" s="41" t="s">
        <v>43</v>
      </c>
      <c r="D25" s="41" t="s">
        <v>613</v>
      </c>
      <c r="E25" s="41" t="s">
        <v>50</v>
      </c>
      <c r="F25" s="42"/>
      <c r="G25" s="42">
        <v>0</v>
      </c>
      <c r="H25" s="40" t="str">
        <f t="shared" si="1"/>
        <v/>
      </c>
      <c r="I25" s="42">
        <v>0</v>
      </c>
      <c r="J25" s="1155"/>
      <c r="K25" s="40">
        <f t="shared" si="0"/>
        <v>8305</v>
      </c>
      <c r="L25" s="1160"/>
      <c r="M25" s="1161"/>
      <c r="N25" s="1160"/>
      <c r="O25" s="1161"/>
      <c r="P25" s="1160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1"/>
      <c r="AE25" s="1143">
        <v>8305</v>
      </c>
      <c r="AF25" s="1162"/>
      <c r="AG25" s="1162"/>
      <c r="AH25" s="1162"/>
      <c r="AI25" s="1161"/>
      <c r="AJ25" s="1164"/>
    </row>
    <row r="26" spans="1:36">
      <c r="A26" s="17" t="s">
        <v>62</v>
      </c>
      <c r="B26" s="41" t="s">
        <v>474</v>
      </c>
      <c r="C26" s="41" t="s">
        <v>43</v>
      </c>
      <c r="D26" s="41" t="s">
        <v>475</v>
      </c>
      <c r="E26" s="41" t="s">
        <v>50</v>
      </c>
      <c r="F26" s="42"/>
      <c r="G26" s="42">
        <v>0</v>
      </c>
      <c r="H26" s="40" t="str">
        <f t="shared" si="1"/>
        <v/>
      </c>
      <c r="I26" s="42">
        <v>0</v>
      </c>
      <c r="J26" s="1155"/>
      <c r="K26" s="40">
        <f t="shared" si="0"/>
        <v>9500</v>
      </c>
      <c r="L26" s="1160"/>
      <c r="M26" s="1161"/>
      <c r="N26" s="1160"/>
      <c r="O26" s="1161"/>
      <c r="P26" s="1160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1"/>
      <c r="AE26" s="1143">
        <v>9500</v>
      </c>
      <c r="AF26" s="1162"/>
      <c r="AG26" s="1162"/>
      <c r="AH26" s="1162"/>
      <c r="AI26" s="1161"/>
      <c r="AJ26" s="1164"/>
    </row>
    <row r="27" spans="1:36">
      <c r="A27" s="17" t="s">
        <v>387</v>
      </c>
      <c r="B27" s="41" t="s">
        <v>386</v>
      </c>
      <c r="C27" s="41" t="s">
        <v>43</v>
      </c>
      <c r="E27" s="41" t="s">
        <v>44</v>
      </c>
      <c r="F27" s="42"/>
      <c r="G27" s="42">
        <v>0</v>
      </c>
      <c r="H27" s="40">
        <f t="shared" si="1"/>
        <v>68</v>
      </c>
      <c r="I27" s="42">
        <v>0</v>
      </c>
      <c r="J27" s="1155">
        <v>68</v>
      </c>
      <c r="K27" s="40">
        <f t="shared" si="0"/>
        <v>18</v>
      </c>
      <c r="L27" s="1160"/>
      <c r="M27" s="1161"/>
      <c r="N27" s="1160"/>
      <c r="O27" s="1161"/>
      <c r="P27" s="1160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1"/>
      <c r="AE27" s="1160"/>
      <c r="AF27" s="1162">
        <v>18</v>
      </c>
      <c r="AG27" s="1162"/>
      <c r="AH27" s="1162"/>
      <c r="AI27" s="1161"/>
      <c r="AJ27" s="1164"/>
    </row>
    <row r="28" spans="1:36">
      <c r="A28" s="17" t="s">
        <v>389</v>
      </c>
      <c r="B28" s="41" t="s">
        <v>396</v>
      </c>
      <c r="C28" s="41" t="s">
        <v>377</v>
      </c>
      <c r="D28" s="41" t="s">
        <v>397</v>
      </c>
      <c r="E28" s="41" t="s">
        <v>44</v>
      </c>
      <c r="F28" s="42"/>
      <c r="G28" s="42">
        <v>0</v>
      </c>
      <c r="H28" s="40">
        <f t="shared" si="1"/>
        <v>368</v>
      </c>
      <c r="I28" s="42">
        <v>0</v>
      </c>
      <c r="J28" s="1155">
        <v>368</v>
      </c>
      <c r="K28" s="40">
        <f t="shared" si="0"/>
        <v>1752</v>
      </c>
      <c r="L28" s="1165"/>
      <c r="M28" s="1166"/>
      <c r="N28" s="1167"/>
      <c r="O28" s="1172"/>
      <c r="P28" s="1169"/>
      <c r="Q28" s="1171"/>
      <c r="R28" s="1171"/>
      <c r="S28" s="1171"/>
      <c r="T28" s="1171"/>
      <c r="U28" s="1171"/>
      <c r="V28" s="1171"/>
      <c r="W28" s="1171"/>
      <c r="X28" s="1171"/>
      <c r="Y28" s="1171"/>
      <c r="Z28" s="1171"/>
      <c r="AA28" s="1171"/>
      <c r="AB28" s="1171"/>
      <c r="AC28" s="1171"/>
      <c r="AD28" s="1172"/>
      <c r="AE28" s="1169">
        <v>1702</v>
      </c>
      <c r="AF28" s="1171"/>
      <c r="AG28" s="1171">
        <v>50</v>
      </c>
      <c r="AH28" s="1171"/>
      <c r="AI28" s="1172"/>
      <c r="AJ28" s="1164"/>
    </row>
    <row r="29" spans="1:36">
      <c r="A29" s="17" t="s">
        <v>47</v>
      </c>
      <c r="B29" s="41" t="s">
        <v>371</v>
      </c>
      <c r="C29" s="41" t="s">
        <v>43</v>
      </c>
      <c r="D29" s="41" t="s">
        <v>609</v>
      </c>
      <c r="E29" s="41" t="s">
        <v>44</v>
      </c>
      <c r="F29" s="42"/>
      <c r="G29" s="42">
        <v>0</v>
      </c>
      <c r="H29" s="40" t="str">
        <f t="shared" si="1"/>
        <v/>
      </c>
      <c r="I29" s="42">
        <v>0</v>
      </c>
      <c r="J29" s="1155">
        <v>0</v>
      </c>
      <c r="K29" s="40">
        <f t="shared" si="0"/>
        <v>1077</v>
      </c>
      <c r="L29" s="1160"/>
      <c r="M29" s="1161"/>
      <c r="N29" s="1160"/>
      <c r="O29" s="1161"/>
      <c r="P29" s="1160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1"/>
      <c r="AE29" s="1160">
        <v>927</v>
      </c>
      <c r="AF29" s="1162"/>
      <c r="AG29" s="1162">
        <v>150</v>
      </c>
      <c r="AH29" s="1162"/>
      <c r="AI29" s="1161"/>
      <c r="AJ29" s="1164"/>
    </row>
    <row r="30" spans="1:36">
      <c r="A30" s="17" t="s">
        <v>355</v>
      </c>
      <c r="B30" s="41" t="s">
        <v>611</v>
      </c>
      <c r="C30" s="41" t="s">
        <v>43</v>
      </c>
      <c r="D30" s="41" t="s">
        <v>612</v>
      </c>
      <c r="E30" s="41" t="s">
        <v>44</v>
      </c>
      <c r="F30" s="42"/>
      <c r="G30" s="42">
        <v>0</v>
      </c>
      <c r="H30" s="40">
        <f t="shared" si="1"/>
        <v>50</v>
      </c>
      <c r="I30" s="42">
        <v>0</v>
      </c>
      <c r="J30" s="1155">
        <v>50</v>
      </c>
      <c r="K30" s="40">
        <f t="shared" si="0"/>
        <v>450</v>
      </c>
      <c r="L30" s="1160"/>
      <c r="M30" s="1161"/>
      <c r="N30" s="1160"/>
      <c r="O30" s="1161"/>
      <c r="P30" s="1160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1"/>
      <c r="AE30" s="1162">
        <v>450</v>
      </c>
      <c r="AF30" s="1162"/>
      <c r="AG30" s="1162"/>
      <c r="AH30" s="1162"/>
      <c r="AI30" s="1161"/>
      <c r="AJ30" s="1164"/>
    </row>
    <row r="31" spans="1:36">
      <c r="A31" s="17" t="s">
        <v>57</v>
      </c>
      <c r="B31" s="41" t="s">
        <v>367</v>
      </c>
      <c r="C31" s="41" t="s">
        <v>45</v>
      </c>
      <c r="D31" s="41" t="s">
        <v>366</v>
      </c>
      <c r="E31" s="41" t="s">
        <v>46</v>
      </c>
      <c r="F31" s="882"/>
      <c r="G31" s="882">
        <v>0</v>
      </c>
      <c r="H31" s="40">
        <f t="shared" si="1"/>
        <v>0.11</v>
      </c>
      <c r="I31" s="882">
        <v>0.11</v>
      </c>
      <c r="J31" s="1155"/>
      <c r="K31" s="40">
        <f t="shared" si="0"/>
        <v>4.8849999999999998</v>
      </c>
      <c r="L31" s="1183"/>
      <c r="M31" s="1184"/>
      <c r="N31" s="1183"/>
      <c r="O31" s="1184"/>
      <c r="P31" s="1183"/>
      <c r="Q31" s="1185"/>
      <c r="R31" s="1185"/>
      <c r="S31" s="1185"/>
      <c r="T31" s="1185"/>
      <c r="U31" s="1185"/>
      <c r="V31" s="1185"/>
      <c r="W31" s="1185"/>
      <c r="X31" s="1185"/>
      <c r="Y31" s="1185"/>
      <c r="Z31" s="1185"/>
      <c r="AA31" s="1185"/>
      <c r="AB31" s="1185"/>
      <c r="AC31" s="1185"/>
      <c r="AD31" s="1184"/>
      <c r="AE31" s="1185"/>
      <c r="AF31" s="1185">
        <v>3.26</v>
      </c>
      <c r="AG31" s="1185">
        <v>0.80500000000000005</v>
      </c>
      <c r="AH31" s="1185">
        <v>0.82</v>
      </c>
      <c r="AI31" s="1184"/>
      <c r="AJ31" s="1186"/>
    </row>
    <row r="32" spans="1:36">
      <c r="A32" s="17" t="s">
        <v>60</v>
      </c>
      <c r="B32" s="41" t="s">
        <v>365</v>
      </c>
      <c r="C32" s="41" t="s">
        <v>45</v>
      </c>
      <c r="D32" s="41" t="s">
        <v>364</v>
      </c>
      <c r="E32" s="41" t="s">
        <v>46</v>
      </c>
      <c r="F32" s="882"/>
      <c r="G32" s="882">
        <v>0</v>
      </c>
      <c r="H32" s="40">
        <f t="shared" si="1"/>
        <v>5.5E-2</v>
      </c>
      <c r="I32" s="882">
        <v>5.5E-2</v>
      </c>
      <c r="J32" s="1155"/>
      <c r="K32" s="40">
        <f t="shared" si="0"/>
        <v>0.72</v>
      </c>
      <c r="L32" s="1183"/>
      <c r="M32" s="1184"/>
      <c r="N32" s="1183"/>
      <c r="O32" s="1184"/>
      <c r="P32" s="1183"/>
      <c r="Q32" s="1185"/>
      <c r="R32" s="1185"/>
      <c r="S32" s="1185"/>
      <c r="T32" s="1185"/>
      <c r="U32" s="1185"/>
      <c r="V32" s="1185"/>
      <c r="W32" s="1185"/>
      <c r="X32" s="1185"/>
      <c r="Y32" s="1185"/>
      <c r="Z32" s="1185"/>
      <c r="AA32" s="1185"/>
      <c r="AB32" s="1185"/>
      <c r="AC32" s="1185"/>
      <c r="AD32" s="1184"/>
      <c r="AE32" s="1185"/>
      <c r="AF32" s="1185">
        <v>0.49</v>
      </c>
      <c r="AG32" s="1185">
        <v>0.1</v>
      </c>
      <c r="AH32" s="1185">
        <v>0.13</v>
      </c>
      <c r="AI32" s="1184"/>
      <c r="AJ32" s="1186"/>
    </row>
    <row r="33" spans="1:36">
      <c r="A33" s="17" t="s">
        <v>68</v>
      </c>
      <c r="B33" s="41" t="s">
        <v>615</v>
      </c>
      <c r="C33" s="41" t="s">
        <v>43</v>
      </c>
      <c r="D33" s="41" t="s">
        <v>616</v>
      </c>
      <c r="E33" s="41" t="s">
        <v>50</v>
      </c>
      <c r="F33" s="42"/>
      <c r="G33" s="42">
        <v>0</v>
      </c>
      <c r="H33" s="40">
        <f t="shared" si="1"/>
        <v>148</v>
      </c>
      <c r="I33" s="42">
        <v>148</v>
      </c>
      <c r="J33" s="1155"/>
      <c r="K33" s="40">
        <f t="shared" si="0"/>
        <v>1800</v>
      </c>
      <c r="L33" s="1160"/>
      <c r="M33" s="1161"/>
      <c r="N33" s="1160"/>
      <c r="O33" s="1161"/>
      <c r="P33" s="1160"/>
      <c r="Q33" s="1162"/>
      <c r="R33" s="1162"/>
      <c r="S33" s="1162"/>
      <c r="T33" s="1162"/>
      <c r="U33" s="1162"/>
      <c r="V33" s="1162"/>
      <c r="W33" s="1162"/>
      <c r="X33" s="1162"/>
      <c r="Y33" s="1162"/>
      <c r="Z33" s="1162"/>
      <c r="AA33" s="1162"/>
      <c r="AB33" s="1162"/>
      <c r="AC33" s="1162"/>
      <c r="AD33" s="1161"/>
      <c r="AE33" s="42">
        <v>1800</v>
      </c>
      <c r="AF33" s="1162"/>
      <c r="AG33" s="1162"/>
      <c r="AH33" s="1162"/>
      <c r="AI33" s="1161"/>
      <c r="AJ33" s="1164"/>
    </row>
    <row r="34" spans="1:36">
      <c r="A34" s="17" t="s">
        <v>404</v>
      </c>
      <c r="B34" s="41" t="s">
        <v>791</v>
      </c>
      <c r="C34" s="41" t="s">
        <v>792</v>
      </c>
      <c r="D34" s="41" t="s">
        <v>815</v>
      </c>
      <c r="E34" s="41" t="s">
        <v>50</v>
      </c>
      <c r="F34" s="42"/>
      <c r="G34" s="42">
        <v>0</v>
      </c>
      <c r="H34" s="40">
        <f t="shared" si="1"/>
        <v>9600</v>
      </c>
      <c r="I34" s="42">
        <v>9600</v>
      </c>
      <c r="J34" s="1155"/>
      <c r="K34" s="40" t="str">
        <f t="shared" si="0"/>
        <v/>
      </c>
      <c r="L34" s="1160"/>
      <c r="M34" s="1161"/>
      <c r="N34" s="1160"/>
      <c r="O34" s="1161"/>
      <c r="P34" s="1160"/>
      <c r="Q34" s="1162"/>
      <c r="R34" s="1162"/>
      <c r="S34" s="1162"/>
      <c r="T34" s="1162"/>
      <c r="U34" s="1162"/>
      <c r="V34" s="1162"/>
      <c r="W34" s="1162"/>
      <c r="X34" s="1162"/>
      <c r="Y34" s="1162"/>
      <c r="Z34" s="1162"/>
      <c r="AA34" s="1162"/>
      <c r="AB34" s="1162"/>
      <c r="AC34" s="1162"/>
      <c r="AD34" s="1161"/>
      <c r="AE34" s="1160"/>
      <c r="AF34" s="1162"/>
      <c r="AG34" s="1162"/>
      <c r="AH34" s="1162"/>
      <c r="AI34" s="1161"/>
      <c r="AJ34" s="1164"/>
    </row>
    <row r="35" spans="1:36">
      <c r="A35" s="17" t="s">
        <v>398</v>
      </c>
      <c r="B35" s="41" t="s">
        <v>399</v>
      </c>
      <c r="C35" s="41" t="s">
        <v>372</v>
      </c>
      <c r="D35" s="41" t="s">
        <v>372</v>
      </c>
      <c r="E35" s="41" t="s">
        <v>44</v>
      </c>
      <c r="F35" s="42"/>
      <c r="G35" s="42">
        <v>0</v>
      </c>
      <c r="H35" s="40">
        <f t="shared" si="1"/>
        <v>200.1</v>
      </c>
      <c r="I35" s="42">
        <v>0</v>
      </c>
      <c r="J35" s="1155">
        <v>200.1</v>
      </c>
      <c r="K35" s="40">
        <f t="shared" si="0"/>
        <v>1134</v>
      </c>
      <c r="L35" s="1160"/>
      <c r="M35" s="1161"/>
      <c r="N35" s="1160"/>
      <c r="O35" s="1161"/>
      <c r="P35" s="1160"/>
      <c r="Q35" s="1162"/>
      <c r="R35" s="1162"/>
      <c r="S35" s="1162"/>
      <c r="T35" s="1162"/>
      <c r="U35" s="1162"/>
      <c r="V35" s="1162"/>
      <c r="W35" s="1162"/>
      <c r="X35" s="1162"/>
      <c r="Y35" s="1162"/>
      <c r="Z35" s="1162"/>
      <c r="AA35" s="1162"/>
      <c r="AB35" s="1162"/>
      <c r="AC35" s="1162"/>
      <c r="AD35" s="1161"/>
      <c r="AE35" s="1160">
        <v>1134</v>
      </c>
      <c r="AF35" s="1162"/>
      <c r="AG35" s="1162"/>
      <c r="AH35" s="1162"/>
      <c r="AI35" s="1161"/>
      <c r="AJ35" s="1164"/>
    </row>
    <row r="36" spans="1:36">
      <c r="A36" s="17" t="s">
        <v>468</v>
      </c>
      <c r="B36" s="41" t="s">
        <v>842</v>
      </c>
      <c r="C36" s="41" t="s">
        <v>843</v>
      </c>
      <c r="D36" s="41" t="s">
        <v>843</v>
      </c>
      <c r="E36" s="41" t="s">
        <v>44</v>
      </c>
      <c r="G36" s="41">
        <v>0</v>
      </c>
      <c r="H36" s="40">
        <f t="shared" si="1"/>
        <v>500</v>
      </c>
      <c r="I36" s="41">
        <v>0</v>
      </c>
      <c r="J36" s="1155">
        <v>500</v>
      </c>
      <c r="K36" s="40">
        <f t="shared" si="0"/>
        <v>4500</v>
      </c>
      <c r="L36" s="1179"/>
      <c r="M36" s="1180"/>
      <c r="N36" s="1179"/>
      <c r="O36" s="1180"/>
      <c r="P36" s="1179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81"/>
      <c r="AC36" s="1181"/>
      <c r="AD36" s="1180"/>
      <c r="AE36" s="1179">
        <v>4500</v>
      </c>
      <c r="AF36" s="1181"/>
      <c r="AG36" s="1181"/>
      <c r="AH36" s="1181"/>
      <c r="AI36" s="1180"/>
      <c r="AJ36" s="1182"/>
    </row>
    <row r="37" spans="1:36">
      <c r="I37" s="40" t="str">
        <f t="shared" ref="I37:I66" si="2">IF(SUM(J37:AH37)=0, "", SUM(J37:AH37))</f>
        <v/>
      </c>
    </row>
    <row r="38" spans="1:36">
      <c r="I38" s="40" t="str">
        <f t="shared" si="2"/>
        <v/>
      </c>
    </row>
    <row r="39" spans="1:36">
      <c r="I39" s="40" t="str">
        <f t="shared" si="2"/>
        <v/>
      </c>
    </row>
    <row r="40" spans="1:36">
      <c r="I40" s="40" t="str">
        <f t="shared" si="2"/>
        <v/>
      </c>
    </row>
    <row r="41" spans="1:36">
      <c r="I41" s="40" t="str">
        <f t="shared" si="2"/>
        <v/>
      </c>
    </row>
    <row r="42" spans="1:36">
      <c r="I42" s="40" t="str">
        <f t="shared" si="2"/>
        <v/>
      </c>
    </row>
    <row r="43" spans="1:36">
      <c r="I43" s="40" t="str">
        <f t="shared" si="2"/>
        <v/>
      </c>
    </row>
    <row r="44" spans="1:36">
      <c r="I44" s="40" t="str">
        <f t="shared" si="2"/>
        <v/>
      </c>
    </row>
    <row r="45" spans="1:36">
      <c r="I45" s="40" t="str">
        <f t="shared" si="2"/>
        <v/>
      </c>
    </row>
    <row r="46" spans="1:36">
      <c r="I46" s="40" t="str">
        <f t="shared" si="2"/>
        <v/>
      </c>
    </row>
    <row r="47" spans="1:36">
      <c r="I47" s="40" t="str">
        <f t="shared" si="2"/>
        <v/>
      </c>
    </row>
    <row r="48" spans="1:36">
      <c r="I48" s="40" t="str">
        <f t="shared" si="2"/>
        <v/>
      </c>
    </row>
    <row r="49" spans="9:9" s="48" customFormat="1">
      <c r="I49" s="40" t="str">
        <f t="shared" si="2"/>
        <v/>
      </c>
    </row>
    <row r="50" spans="9:9" s="48" customFormat="1">
      <c r="I50" s="40" t="str">
        <f t="shared" si="2"/>
        <v/>
      </c>
    </row>
    <row r="51" spans="9:9" s="48" customFormat="1">
      <c r="I51" s="40" t="str">
        <f t="shared" si="2"/>
        <v/>
      </c>
    </row>
    <row r="52" spans="9:9" s="48" customFormat="1">
      <c r="I52" s="40" t="str">
        <f t="shared" si="2"/>
        <v/>
      </c>
    </row>
    <row r="53" spans="9:9" s="48" customFormat="1">
      <c r="I53" s="40" t="str">
        <f t="shared" si="2"/>
        <v/>
      </c>
    </row>
    <row r="54" spans="9:9" s="48" customFormat="1">
      <c r="I54" s="40" t="str">
        <f t="shared" si="2"/>
        <v/>
      </c>
    </row>
    <row r="55" spans="9:9" s="48" customFormat="1">
      <c r="I55" s="40" t="str">
        <f t="shared" si="2"/>
        <v/>
      </c>
    </row>
    <row r="56" spans="9:9" s="48" customFormat="1">
      <c r="I56" s="40" t="str">
        <f t="shared" si="2"/>
        <v/>
      </c>
    </row>
    <row r="57" spans="9:9" s="48" customFormat="1">
      <c r="I57" s="40" t="str">
        <f t="shared" si="2"/>
        <v/>
      </c>
    </row>
    <row r="58" spans="9:9" s="48" customFormat="1">
      <c r="I58" s="40" t="str">
        <f t="shared" si="2"/>
        <v/>
      </c>
    </row>
    <row r="59" spans="9:9" s="48" customFormat="1">
      <c r="I59" s="40" t="str">
        <f t="shared" si="2"/>
        <v/>
      </c>
    </row>
    <row r="60" spans="9:9" s="48" customFormat="1">
      <c r="I60" s="40" t="str">
        <f t="shared" si="2"/>
        <v/>
      </c>
    </row>
    <row r="61" spans="9:9" s="48" customFormat="1">
      <c r="I61" s="40" t="str">
        <f t="shared" si="2"/>
        <v/>
      </c>
    </row>
    <row r="62" spans="9:9" s="48" customFormat="1">
      <c r="I62" s="40" t="str">
        <f t="shared" si="2"/>
        <v/>
      </c>
    </row>
    <row r="63" spans="9:9" s="48" customFormat="1">
      <c r="I63" s="40" t="str">
        <f t="shared" si="2"/>
        <v/>
      </c>
    </row>
    <row r="64" spans="9:9" s="48" customFormat="1">
      <c r="I64" s="40" t="str">
        <f t="shared" si="2"/>
        <v/>
      </c>
    </row>
    <row r="65" spans="9:9" s="48" customFormat="1">
      <c r="I65" s="40" t="str">
        <f t="shared" si="2"/>
        <v/>
      </c>
    </row>
    <row r="66" spans="9:9" s="48" customFormat="1">
      <c r="I66" s="40" t="str">
        <f t="shared" si="2"/>
        <v/>
      </c>
    </row>
  </sheetData>
  <sheetProtection formatColumns="0"/>
  <autoFilter ref="A4:AJ66">
    <sortState ref="A5:AJ66">
      <sortCondition ref="A4:A66"/>
    </sortState>
  </autoFilter>
  <mergeCells count="5">
    <mergeCell ref="L3:M3"/>
    <mergeCell ref="L2:AJ2"/>
    <mergeCell ref="N3:O3"/>
    <mergeCell ref="P3:AD3"/>
    <mergeCell ref="AE3:AI3"/>
  </mergeCells>
  <dataValidations count="15"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qref="I37:I1048576 AI37:AJ1048576 K2:K36 AK5:XFD1048576 B5:B1048576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J37:AH1048576 L5:AJ36">
      <formula1>ISNUMBER(J5)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5:H1048576 I5:I3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36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workbookViewId="0">
      <pane xSplit="2" topLeftCell="C1" activePane="topRight" state="frozen"/>
      <selection activeCell="B3" sqref="B3"/>
      <selection pane="topRight" activeCell="A6" sqref="A6"/>
    </sheetView>
  </sheetViews>
  <sheetFormatPr defaultColWidth="10.875" defaultRowHeight="15.75"/>
  <cols>
    <col min="1" max="1" width="21.625" style="1215" bestFit="1" customWidth="1"/>
    <col min="2" max="2" width="25" style="1212" bestFit="1" customWidth="1"/>
    <col min="3" max="3" width="14.375" style="1212" customWidth="1"/>
    <col min="4" max="4" width="14" style="1212" customWidth="1"/>
    <col min="5" max="5" width="23.625" style="1212" bestFit="1" customWidth="1"/>
    <col min="6" max="7" width="10.875" style="1212" customWidth="1"/>
    <col min="8" max="8" width="12.875" style="1212" bestFit="1" customWidth="1"/>
    <col min="9" max="9" width="15.5" style="40" customWidth="1"/>
    <col min="10" max="10" width="15.125" style="43" customWidth="1"/>
    <col min="11" max="11" width="10.875" style="44" customWidth="1"/>
    <col min="12" max="12" width="10.875" style="43" customWidth="1"/>
    <col min="13" max="13" width="10.875" style="44" customWidth="1"/>
    <col min="14" max="14" width="10.875" style="43" customWidth="1"/>
    <col min="15" max="16" width="10.875" style="45" customWidth="1"/>
    <col min="17" max="17" width="11.625" style="45" bestFit="1" customWidth="1"/>
    <col min="18" max="18" width="12.5" style="45" bestFit="1" customWidth="1"/>
    <col min="19" max="27" width="10.875" style="45" customWidth="1"/>
    <col min="28" max="28" width="18.125" style="44" bestFit="1" customWidth="1"/>
    <col min="29" max="29" width="10.875" style="43" customWidth="1"/>
    <col min="30" max="32" width="10.875" style="45" customWidth="1"/>
    <col min="33" max="33" width="10.875" style="44" customWidth="1"/>
    <col min="34" max="34" width="10.875" style="47" customWidth="1"/>
    <col min="35" max="36" width="10.875" style="48" customWidth="1"/>
    <col min="37" max="16384" width="10.875" style="48"/>
  </cols>
  <sheetData>
    <row r="1" spans="1:36" s="964" customFormat="1" ht="17.100000000000001" customHeight="1" thickTop="1" thickBot="1">
      <c r="B1" s="2" t="s">
        <v>0</v>
      </c>
      <c r="C1" s="91" t="s">
        <v>896</v>
      </c>
      <c r="D1" s="92" t="s">
        <v>1</v>
      </c>
      <c r="E1" s="829" t="s">
        <v>898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215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215" customFormat="1" ht="54.95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215" t="s">
        <v>86</v>
      </c>
      <c r="B5" s="1212" t="s">
        <v>123</v>
      </c>
      <c r="C5" s="1212" t="s">
        <v>86</v>
      </c>
      <c r="E5" s="1212" t="s">
        <v>44</v>
      </c>
      <c r="F5" s="1221">
        <v>0</v>
      </c>
      <c r="G5" s="1221">
        <v>0</v>
      </c>
      <c r="H5" s="1221">
        <f t="shared" ref="H5:H7" si="0">SUM(I5:J5)</f>
        <v>35</v>
      </c>
      <c r="I5" s="1212">
        <v>19</v>
      </c>
      <c r="J5" s="1228">
        <v>16</v>
      </c>
      <c r="K5" s="1216">
        <f t="shared" ref="K5:K7" si="1">SUM(L5:AJ5)</f>
        <v>2</v>
      </c>
      <c r="L5" s="952"/>
      <c r="M5" s="955"/>
      <c r="N5" s="952"/>
      <c r="O5" s="955"/>
      <c r="P5" s="952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>
        <v>2</v>
      </c>
      <c r="AD5" s="955"/>
      <c r="AE5" s="952"/>
      <c r="AF5" s="956"/>
      <c r="AG5" s="956"/>
      <c r="AH5" s="956"/>
      <c r="AI5" s="955"/>
      <c r="AJ5" s="957"/>
    </row>
    <row r="6" spans="1:36">
      <c r="A6" s="1215" t="s">
        <v>47</v>
      </c>
      <c r="B6" s="1212" t="s">
        <v>47</v>
      </c>
      <c r="C6" s="1212" t="s">
        <v>43</v>
      </c>
      <c r="E6" s="1212" t="s">
        <v>44</v>
      </c>
      <c r="F6" s="1221"/>
      <c r="G6" s="1221"/>
      <c r="H6" s="1221">
        <f t="shared" si="0"/>
        <v>347</v>
      </c>
      <c r="I6" s="1212">
        <v>347</v>
      </c>
      <c r="J6" s="1228"/>
      <c r="K6" s="1216">
        <f>SUM(L6:AJ6)</f>
        <v>1900</v>
      </c>
      <c r="L6" s="952"/>
      <c r="M6" s="955"/>
      <c r="N6" s="952"/>
      <c r="O6" s="955"/>
      <c r="P6" s="952">
        <v>5</v>
      </c>
      <c r="Q6" s="956">
        <v>15</v>
      </c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>
        <v>1772</v>
      </c>
      <c r="AD6" s="955"/>
      <c r="AE6" s="952">
        <v>108</v>
      </c>
      <c r="AF6" s="956"/>
      <c r="AG6" s="956"/>
      <c r="AH6" s="956"/>
      <c r="AI6" s="968"/>
      <c r="AJ6" s="957"/>
    </row>
    <row r="7" spans="1:36">
      <c r="A7" s="1215" t="s">
        <v>128</v>
      </c>
      <c r="B7" s="1212" t="s">
        <v>836</v>
      </c>
      <c r="C7" s="1212" t="s">
        <v>834</v>
      </c>
      <c r="E7" s="1212" t="s">
        <v>44</v>
      </c>
      <c r="F7" s="1221"/>
      <c r="G7" s="1221"/>
      <c r="H7" s="1221">
        <f t="shared" si="0"/>
        <v>64</v>
      </c>
      <c r="I7" s="1212">
        <v>64</v>
      </c>
      <c r="J7" s="1228"/>
      <c r="K7" s="1216">
        <f t="shared" si="1"/>
        <v>36</v>
      </c>
      <c r="L7" s="952"/>
      <c r="M7" s="955"/>
      <c r="N7" s="952"/>
      <c r="O7" s="955"/>
      <c r="P7" s="952">
        <v>1</v>
      </c>
      <c r="Q7" s="956">
        <v>1</v>
      </c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>
        <v>24</v>
      </c>
      <c r="AD7" s="955"/>
      <c r="AE7" s="952">
        <v>10</v>
      </c>
      <c r="AF7" s="956"/>
      <c r="AG7" s="956"/>
      <c r="AH7" s="956"/>
      <c r="AI7" s="971"/>
      <c r="AJ7" s="957"/>
    </row>
    <row r="8" spans="1:36">
      <c r="H8" s="1216"/>
      <c r="I8" s="1212"/>
      <c r="J8" s="1228"/>
      <c r="K8" s="1216"/>
      <c r="L8" s="1213"/>
      <c r="M8" s="1180"/>
      <c r="N8" s="1213"/>
      <c r="O8" s="1180"/>
      <c r="P8" s="1213"/>
      <c r="Q8" s="1181"/>
      <c r="R8" s="1181"/>
      <c r="S8" s="1181"/>
      <c r="T8" s="1181"/>
      <c r="U8" s="1181"/>
      <c r="V8" s="1181"/>
      <c r="W8" s="1181"/>
      <c r="X8" s="1181"/>
      <c r="Y8" s="1181"/>
      <c r="Z8" s="1181"/>
      <c r="AA8" s="1181"/>
      <c r="AB8" s="1181"/>
      <c r="AC8" s="1181"/>
      <c r="AD8" s="1180"/>
      <c r="AE8" s="1213"/>
      <c r="AF8" s="1181"/>
      <c r="AG8" s="1181"/>
      <c r="AH8" s="1181"/>
      <c r="AI8" s="1180"/>
      <c r="AJ8" s="1182"/>
    </row>
    <row r="9" spans="1:36">
      <c r="G9" s="1221"/>
      <c r="H9" s="1216"/>
      <c r="I9" s="1212"/>
      <c r="J9" s="1228"/>
      <c r="K9" s="1216"/>
      <c r="L9" s="1231"/>
      <c r="M9" s="1232"/>
      <c r="N9" s="1231"/>
      <c r="O9" s="1232"/>
      <c r="P9" s="1231"/>
      <c r="Q9" s="1214"/>
      <c r="R9" s="1214"/>
      <c r="S9" s="1233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4"/>
      <c r="AE9" s="1235"/>
      <c r="AF9" s="1236"/>
      <c r="AG9" s="1236"/>
      <c r="AH9" s="1236"/>
      <c r="AI9" s="1237"/>
      <c r="AJ9" s="1182"/>
    </row>
    <row r="10" spans="1:36">
      <c r="G10" s="1221"/>
      <c r="H10" s="1216"/>
      <c r="I10" s="1212"/>
      <c r="J10" s="1228"/>
      <c r="K10" s="1216"/>
      <c r="L10" s="1213"/>
      <c r="M10" s="1180"/>
      <c r="N10" s="1213"/>
      <c r="O10" s="1180"/>
      <c r="P10" s="1213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0"/>
      <c r="AE10" s="1213"/>
      <c r="AF10" s="1181"/>
      <c r="AG10" s="1181"/>
      <c r="AH10" s="1181"/>
      <c r="AI10" s="1180"/>
      <c r="AJ10" s="1182"/>
    </row>
    <row r="11" spans="1:36">
      <c r="G11" s="1221"/>
      <c r="H11" s="40"/>
      <c r="I11" s="1212"/>
      <c r="J11" s="1229"/>
      <c r="K11" s="40"/>
      <c r="L11" s="1213"/>
      <c r="M11" s="1180"/>
      <c r="N11" s="1213"/>
      <c r="O11" s="1180"/>
      <c r="P11" s="1213"/>
      <c r="Q11" s="1181"/>
      <c r="R11" s="1181"/>
      <c r="S11" s="1181"/>
      <c r="T11" s="1181"/>
      <c r="U11" s="1181"/>
      <c r="V11" s="1181"/>
      <c r="W11" s="1181"/>
      <c r="X11" s="1181"/>
      <c r="Y11" s="1181"/>
      <c r="Z11" s="1181"/>
      <c r="AA11" s="1181"/>
      <c r="AB11" s="1181"/>
      <c r="AC11" s="1181"/>
      <c r="AD11" s="1180"/>
      <c r="AE11" s="1213"/>
      <c r="AF11" s="1181"/>
      <c r="AG11" s="1181"/>
      <c r="AH11" s="1181"/>
      <c r="AI11" s="1180"/>
      <c r="AJ11" s="1182"/>
    </row>
    <row r="12" spans="1:36">
      <c r="F12" s="1230"/>
      <c r="G12" s="1230"/>
      <c r="H12" s="40"/>
      <c r="I12" s="1230"/>
      <c r="J12" s="1229"/>
      <c r="K12" s="40"/>
      <c r="L12" s="1238"/>
      <c r="M12" s="1239"/>
      <c r="N12" s="1238"/>
      <c r="O12" s="1239"/>
      <c r="P12" s="1238"/>
      <c r="Q12" s="1240"/>
      <c r="R12" s="1240"/>
      <c r="S12" s="1240"/>
      <c r="T12" s="1240"/>
      <c r="U12" s="1240"/>
      <c r="V12" s="1240"/>
      <c r="W12" s="1240"/>
      <c r="X12" s="1240"/>
      <c r="Y12" s="1240"/>
      <c r="Z12" s="1240"/>
      <c r="AA12" s="1240"/>
      <c r="AB12" s="1240"/>
      <c r="AC12" s="1240"/>
      <c r="AD12" s="1239"/>
      <c r="AE12" s="1238"/>
      <c r="AF12" s="1240"/>
      <c r="AG12" s="1240"/>
      <c r="AH12" s="1240"/>
      <c r="AI12" s="1239"/>
      <c r="AJ12" s="1241"/>
    </row>
    <row r="13" spans="1:36">
      <c r="F13" s="1230"/>
      <c r="G13" s="1230"/>
      <c r="H13" s="40"/>
      <c r="I13" s="1230"/>
      <c r="J13" s="1229"/>
      <c r="K13" s="40"/>
      <c r="L13" s="1238"/>
      <c r="M13" s="1239"/>
      <c r="N13" s="1238"/>
      <c r="O13" s="1239"/>
      <c r="P13" s="1238"/>
      <c r="Q13" s="1240"/>
      <c r="R13" s="1240"/>
      <c r="S13" s="1240"/>
      <c r="T13" s="1240"/>
      <c r="U13" s="1240"/>
      <c r="V13" s="1240"/>
      <c r="W13" s="1240"/>
      <c r="X13" s="1240"/>
      <c r="Y13" s="1240"/>
      <c r="Z13" s="1240"/>
      <c r="AA13" s="1240"/>
      <c r="AB13" s="1240"/>
      <c r="AC13" s="1240"/>
      <c r="AD13" s="1239"/>
      <c r="AE13" s="1238"/>
      <c r="AF13" s="1240"/>
      <c r="AG13" s="1240"/>
      <c r="AH13" s="1240"/>
      <c r="AI13" s="1239"/>
      <c r="AJ13" s="1241"/>
    </row>
    <row r="14" spans="1:36">
      <c r="F14" s="1221"/>
      <c r="G14" s="1221"/>
      <c r="H14" s="40"/>
      <c r="I14" s="1221"/>
      <c r="J14" s="1229"/>
      <c r="K14" s="40"/>
      <c r="L14" s="1217"/>
      <c r="M14" s="1218"/>
      <c r="N14" s="1217"/>
      <c r="O14" s="1218"/>
      <c r="P14" s="1217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8"/>
      <c r="AE14" s="1242"/>
      <c r="AF14" s="1219"/>
      <c r="AG14" s="1219"/>
      <c r="AH14" s="1219"/>
      <c r="AI14" s="1218"/>
      <c r="AJ14" s="1220"/>
    </row>
    <row r="15" spans="1:36">
      <c r="F15" s="1221"/>
      <c r="G15" s="1221"/>
      <c r="H15" s="40"/>
      <c r="I15" s="1221"/>
      <c r="J15" s="1229"/>
      <c r="K15" s="40"/>
      <c r="L15" s="1217"/>
      <c r="M15" s="1218"/>
      <c r="N15" s="1217"/>
      <c r="O15" s="1218"/>
      <c r="P15" s="1217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8"/>
      <c r="AE15" s="1217"/>
      <c r="AF15" s="1219"/>
      <c r="AG15" s="1219"/>
      <c r="AH15" s="1219"/>
      <c r="AI15" s="1218"/>
      <c r="AJ15" s="1220"/>
    </row>
    <row r="16" spans="1:36">
      <c r="F16" s="1221"/>
      <c r="G16" s="1221"/>
      <c r="H16" s="40"/>
      <c r="I16" s="1221"/>
      <c r="J16" s="1229"/>
      <c r="K16" s="40"/>
      <c r="L16" s="1217"/>
      <c r="M16" s="1218"/>
      <c r="N16" s="1217"/>
      <c r="O16" s="1218"/>
      <c r="P16" s="1217"/>
      <c r="Q16" s="1219"/>
      <c r="R16" s="1219"/>
      <c r="S16" s="1219"/>
      <c r="T16" s="1219"/>
      <c r="U16" s="1219"/>
      <c r="V16" s="1219"/>
      <c r="W16" s="1219"/>
      <c r="X16" s="1219"/>
      <c r="Y16" s="1219"/>
      <c r="Z16" s="1219"/>
      <c r="AA16" s="1219"/>
      <c r="AB16" s="1219"/>
      <c r="AC16" s="1219"/>
      <c r="AD16" s="1218"/>
      <c r="AE16" s="1217"/>
      <c r="AF16" s="1219"/>
      <c r="AG16" s="1219"/>
      <c r="AH16" s="1219"/>
      <c r="AI16" s="1218"/>
      <c r="AJ16" s="1220"/>
    </row>
    <row r="17" spans="6:36">
      <c r="F17" s="1221"/>
      <c r="G17" s="1221"/>
      <c r="H17" s="40"/>
      <c r="I17" s="1221"/>
      <c r="J17" s="1229"/>
      <c r="K17" s="40"/>
      <c r="L17" s="1217"/>
      <c r="M17" s="1218"/>
      <c r="N17" s="1217"/>
      <c r="O17" s="1218"/>
      <c r="P17" s="1217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8"/>
      <c r="AE17" s="1217"/>
      <c r="AF17" s="1219"/>
      <c r="AG17" s="1219"/>
      <c r="AH17" s="1219"/>
      <c r="AI17" s="1218"/>
      <c r="AJ17" s="1220"/>
    </row>
    <row r="18" spans="6:36">
      <c r="F18" s="1221"/>
      <c r="G18" s="1221"/>
      <c r="H18" s="40"/>
      <c r="I18" s="1221"/>
      <c r="J18" s="1229"/>
      <c r="K18" s="40"/>
      <c r="L18" s="1217"/>
      <c r="M18" s="1218"/>
      <c r="N18" s="1217"/>
      <c r="O18" s="1218"/>
      <c r="P18" s="1217"/>
      <c r="Q18" s="1219"/>
      <c r="R18" s="1219"/>
      <c r="S18" s="1219"/>
      <c r="T18" s="1219"/>
      <c r="U18" s="1219"/>
      <c r="V18" s="1219"/>
      <c r="W18" s="1219"/>
      <c r="X18" s="1219"/>
      <c r="Y18" s="1219"/>
      <c r="Z18" s="1219"/>
      <c r="AA18" s="1219"/>
      <c r="AB18" s="1219"/>
      <c r="AC18" s="1219"/>
      <c r="AD18" s="1218"/>
      <c r="AE18" s="1217"/>
      <c r="AF18" s="1219"/>
      <c r="AG18" s="1219"/>
      <c r="AH18" s="1219"/>
      <c r="AI18" s="1218"/>
      <c r="AJ18" s="1220"/>
    </row>
    <row r="19" spans="6:36" ht="16.5" customHeight="1">
      <c r="F19" s="1221"/>
      <c r="G19" s="1221"/>
      <c r="H19" s="40"/>
      <c r="I19" s="1221"/>
      <c r="J19" s="1229"/>
      <c r="K19" s="40"/>
      <c r="L19" s="1217"/>
      <c r="M19" s="1218"/>
      <c r="N19" s="1217"/>
      <c r="O19" s="1218"/>
      <c r="P19" s="1217"/>
      <c r="Q19" s="1219"/>
      <c r="R19" s="1219"/>
      <c r="S19" s="1219"/>
      <c r="T19" s="1219"/>
      <c r="U19" s="1219"/>
      <c r="V19" s="1219"/>
      <c r="W19" s="1219"/>
      <c r="X19" s="1219"/>
      <c r="Y19" s="1219"/>
      <c r="Z19" s="1219"/>
      <c r="AA19" s="1219"/>
      <c r="AB19" s="1219"/>
      <c r="AC19" s="1219"/>
      <c r="AD19" s="1218"/>
      <c r="AE19" s="1242"/>
      <c r="AF19" s="1219"/>
      <c r="AG19" s="1219"/>
      <c r="AH19" s="1219"/>
      <c r="AI19" s="1218"/>
      <c r="AJ19" s="1220"/>
    </row>
    <row r="20" spans="6:36">
      <c r="F20" s="1221"/>
      <c r="G20" s="1221"/>
      <c r="H20" s="40"/>
      <c r="I20" s="1221"/>
      <c r="J20" s="1229"/>
      <c r="K20" s="40"/>
      <c r="L20" s="1217"/>
      <c r="M20" s="1218"/>
      <c r="N20" s="1217"/>
      <c r="O20" s="1218"/>
      <c r="P20" s="1217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19"/>
      <c r="AC20" s="1219"/>
      <c r="AD20" s="1218"/>
      <c r="AE20" s="1242"/>
      <c r="AF20" s="1219"/>
      <c r="AG20" s="1219"/>
      <c r="AH20" s="1219"/>
      <c r="AI20" s="1218"/>
      <c r="AJ20" s="1220"/>
    </row>
    <row r="21" spans="6:36">
      <c r="F21" s="1221"/>
      <c r="G21" s="1221"/>
      <c r="H21" s="40"/>
      <c r="I21" s="1221"/>
      <c r="J21" s="1229"/>
      <c r="K21" s="40"/>
      <c r="L21" s="1217"/>
      <c r="M21" s="1218"/>
      <c r="N21" s="1217"/>
      <c r="O21" s="1218"/>
      <c r="P21" s="1217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19"/>
      <c r="AC21" s="1219"/>
      <c r="AD21" s="1218"/>
      <c r="AE21" s="1217"/>
      <c r="AF21" s="1219"/>
      <c r="AG21" s="1219"/>
      <c r="AH21" s="1219"/>
      <c r="AI21" s="1218"/>
      <c r="AJ21" s="1220"/>
    </row>
    <row r="22" spans="6:36">
      <c r="F22" s="1221"/>
      <c r="G22" s="1221"/>
      <c r="H22" s="40"/>
      <c r="I22" s="1221"/>
      <c r="J22" s="1229"/>
      <c r="K22" s="40"/>
      <c r="L22" s="1222"/>
      <c r="M22" s="1223"/>
      <c r="N22" s="1224"/>
      <c r="O22" s="1227"/>
      <c r="P22" s="1225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26"/>
      <c r="AC22" s="1226"/>
      <c r="AD22" s="1227"/>
      <c r="AE22" s="1225"/>
      <c r="AF22" s="1226"/>
      <c r="AG22" s="1226"/>
      <c r="AH22" s="1226"/>
      <c r="AI22" s="1227"/>
      <c r="AJ22" s="1220"/>
    </row>
    <row r="23" spans="6:36">
      <c r="F23" s="1221"/>
      <c r="G23" s="1221"/>
      <c r="H23" s="40"/>
      <c r="I23" s="1221"/>
      <c r="J23" s="1229"/>
      <c r="K23" s="40"/>
      <c r="L23" s="1217"/>
      <c r="M23" s="1218"/>
      <c r="N23" s="1217"/>
      <c r="O23" s="1218"/>
      <c r="P23" s="1217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19"/>
      <c r="AC23" s="1219"/>
      <c r="AD23" s="1218"/>
      <c r="AE23" s="1217"/>
      <c r="AF23" s="1219"/>
      <c r="AG23" s="1219"/>
      <c r="AH23" s="1219"/>
      <c r="AI23" s="1218"/>
      <c r="AJ23" s="1220"/>
    </row>
    <row r="24" spans="6:36">
      <c r="F24" s="1221"/>
      <c r="G24" s="1221"/>
      <c r="H24" s="40"/>
      <c r="I24" s="1221"/>
      <c r="J24" s="1229"/>
      <c r="K24" s="40"/>
      <c r="L24" s="1217"/>
      <c r="M24" s="1218"/>
      <c r="N24" s="1217"/>
      <c r="O24" s="1218"/>
      <c r="P24" s="1217"/>
      <c r="Q24" s="1219"/>
      <c r="R24" s="1219"/>
      <c r="S24" s="1219"/>
      <c r="T24" s="1219"/>
      <c r="U24" s="1219"/>
      <c r="V24" s="1219"/>
      <c r="W24" s="1219"/>
      <c r="X24" s="1219"/>
      <c r="Y24" s="1219"/>
      <c r="Z24" s="1219"/>
      <c r="AA24" s="1219"/>
      <c r="AB24" s="1219"/>
      <c r="AC24" s="1219"/>
      <c r="AD24" s="1218"/>
      <c r="AE24" s="1219"/>
      <c r="AF24" s="1219"/>
      <c r="AG24" s="1219"/>
      <c r="AH24" s="1219"/>
      <c r="AI24" s="1218"/>
      <c r="AJ24" s="1220"/>
    </row>
    <row r="25" spans="6:36">
      <c r="F25" s="1230"/>
      <c r="G25" s="1230"/>
      <c r="H25" s="40"/>
      <c r="I25" s="1230"/>
      <c r="J25" s="1229"/>
      <c r="K25" s="40"/>
      <c r="L25" s="1238"/>
      <c r="M25" s="1239"/>
      <c r="N25" s="1238"/>
      <c r="O25" s="1239"/>
      <c r="P25" s="1238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39"/>
      <c r="AE25" s="1240"/>
      <c r="AF25" s="1240"/>
      <c r="AG25" s="1240"/>
      <c r="AH25" s="1240"/>
      <c r="AI25" s="1239"/>
      <c r="AJ25" s="1241"/>
    </row>
    <row r="26" spans="6:36">
      <c r="F26" s="1230"/>
      <c r="G26" s="1230"/>
      <c r="H26" s="40"/>
      <c r="I26" s="1230"/>
      <c r="J26" s="1229"/>
      <c r="K26" s="40"/>
      <c r="L26" s="1238"/>
      <c r="M26" s="1239"/>
      <c r="N26" s="1238"/>
      <c r="O26" s="1239"/>
      <c r="P26" s="1238"/>
      <c r="Q26" s="1240"/>
      <c r="R26" s="1240"/>
      <c r="S26" s="1240"/>
      <c r="T26" s="1240"/>
      <c r="U26" s="1240"/>
      <c r="V26" s="1240"/>
      <c r="W26" s="1240"/>
      <c r="X26" s="1240"/>
      <c r="Y26" s="1240"/>
      <c r="Z26" s="1240"/>
      <c r="AA26" s="1240"/>
      <c r="AB26" s="1240"/>
      <c r="AC26" s="1240"/>
      <c r="AD26" s="1239"/>
      <c r="AE26" s="1240"/>
      <c r="AF26" s="1240"/>
      <c r="AG26" s="1240"/>
      <c r="AH26" s="1240"/>
      <c r="AI26" s="1239"/>
      <c r="AJ26" s="1241"/>
    </row>
    <row r="27" spans="6:36">
      <c r="F27" s="1221"/>
      <c r="G27" s="1221"/>
      <c r="H27" s="40"/>
      <c r="I27" s="1221"/>
      <c r="J27" s="1229"/>
      <c r="K27" s="40"/>
      <c r="L27" s="1217"/>
      <c r="M27" s="1218"/>
      <c r="N27" s="1217"/>
      <c r="O27" s="1218"/>
      <c r="P27" s="1217"/>
      <c r="Q27" s="1219"/>
      <c r="R27" s="1219"/>
      <c r="S27" s="1219"/>
      <c r="T27" s="1219"/>
      <c r="U27" s="1219"/>
      <c r="V27" s="1219"/>
      <c r="W27" s="1219"/>
      <c r="X27" s="1219"/>
      <c r="Y27" s="1219"/>
      <c r="Z27" s="1219"/>
      <c r="AA27" s="1219"/>
      <c r="AB27" s="1219"/>
      <c r="AC27" s="1219"/>
      <c r="AD27" s="1218"/>
      <c r="AE27" s="1221"/>
      <c r="AF27" s="1219"/>
      <c r="AG27" s="1219"/>
      <c r="AH27" s="1219"/>
      <c r="AI27" s="1218"/>
      <c r="AJ27" s="1220"/>
    </row>
    <row r="28" spans="6:36">
      <c r="F28" s="1221"/>
      <c r="G28" s="1221"/>
      <c r="H28" s="40"/>
      <c r="I28" s="1221"/>
      <c r="J28" s="1229"/>
      <c r="K28" s="40"/>
      <c r="L28" s="1217"/>
      <c r="M28" s="1218"/>
      <c r="N28" s="1217"/>
      <c r="O28" s="1218"/>
      <c r="P28" s="1217"/>
      <c r="Q28" s="1219"/>
      <c r="R28" s="1219"/>
      <c r="S28" s="1219"/>
      <c r="T28" s="1219"/>
      <c r="U28" s="1219"/>
      <c r="V28" s="1219"/>
      <c r="W28" s="1219"/>
      <c r="X28" s="1219"/>
      <c r="Y28" s="1219"/>
      <c r="Z28" s="1219"/>
      <c r="AA28" s="1219"/>
      <c r="AB28" s="1219"/>
      <c r="AC28" s="1219"/>
      <c r="AD28" s="1218"/>
      <c r="AE28" s="1217"/>
      <c r="AF28" s="1219"/>
      <c r="AG28" s="1219"/>
      <c r="AH28" s="1219"/>
      <c r="AI28" s="1218"/>
      <c r="AJ28" s="1220"/>
    </row>
    <row r="29" spans="6:36">
      <c r="F29" s="1221"/>
      <c r="G29" s="1221"/>
      <c r="H29" s="40"/>
      <c r="I29" s="1221"/>
      <c r="J29" s="1229"/>
      <c r="K29" s="40"/>
      <c r="L29" s="1217"/>
      <c r="M29" s="1218"/>
      <c r="N29" s="1217"/>
      <c r="O29" s="1218"/>
      <c r="P29" s="1217"/>
      <c r="Q29" s="1219"/>
      <c r="R29" s="1219"/>
      <c r="S29" s="1219"/>
      <c r="T29" s="1219"/>
      <c r="U29" s="1219"/>
      <c r="V29" s="1219"/>
      <c r="W29" s="1219"/>
      <c r="X29" s="1219"/>
      <c r="Y29" s="1219"/>
      <c r="Z29" s="1219"/>
      <c r="AA29" s="1219"/>
      <c r="AB29" s="1219"/>
      <c r="AC29" s="1219"/>
      <c r="AD29" s="1218"/>
      <c r="AE29" s="1217"/>
      <c r="AF29" s="1219"/>
      <c r="AG29" s="1219"/>
      <c r="AH29" s="1219"/>
      <c r="AI29" s="1218"/>
      <c r="AJ29" s="1220"/>
    </row>
    <row r="30" spans="6:36">
      <c r="H30" s="40"/>
      <c r="I30" s="1212"/>
      <c r="J30" s="1229"/>
      <c r="K30" s="40"/>
      <c r="L30" s="1213"/>
      <c r="M30" s="1180"/>
      <c r="N30" s="1213"/>
      <c r="O30" s="1180"/>
      <c r="P30" s="1213"/>
      <c r="Q30" s="1181"/>
      <c r="R30" s="1181"/>
      <c r="S30" s="1181"/>
      <c r="T30" s="1181"/>
      <c r="U30" s="1181"/>
      <c r="V30" s="1181"/>
      <c r="W30" s="1181"/>
      <c r="X30" s="1181"/>
      <c r="Y30" s="1181"/>
      <c r="Z30" s="1181"/>
      <c r="AA30" s="1181"/>
      <c r="AB30" s="1181"/>
      <c r="AC30" s="1181"/>
      <c r="AD30" s="1180"/>
      <c r="AE30" s="1213"/>
      <c r="AF30" s="1181"/>
      <c r="AG30" s="1181"/>
      <c r="AH30" s="1181"/>
      <c r="AI30" s="1180"/>
      <c r="AJ30" s="1182"/>
    </row>
    <row r="31" spans="6:36">
      <c r="I31" s="40" t="str">
        <f t="shared" ref="I31:I60" si="2">IF(SUM(J31:AH31)=0, "", SUM(J31:AH31))</f>
        <v/>
      </c>
    </row>
    <row r="32" spans="6:36">
      <c r="I32" s="40" t="str">
        <f t="shared" si="2"/>
        <v/>
      </c>
    </row>
    <row r="33" spans="1:34">
      <c r="I33" s="40" t="str">
        <f t="shared" si="2"/>
        <v/>
      </c>
    </row>
    <row r="34" spans="1:34">
      <c r="I34" s="40" t="str">
        <f t="shared" si="2"/>
        <v/>
      </c>
    </row>
    <row r="35" spans="1:34">
      <c r="I35" s="40" t="str">
        <f t="shared" si="2"/>
        <v/>
      </c>
    </row>
    <row r="36" spans="1:34">
      <c r="I36" s="40" t="str">
        <f t="shared" si="2"/>
        <v/>
      </c>
    </row>
    <row r="37" spans="1:34">
      <c r="I37" s="40" t="str">
        <f t="shared" si="2"/>
        <v/>
      </c>
    </row>
    <row r="38" spans="1:34">
      <c r="I38" s="40" t="str">
        <f t="shared" si="2"/>
        <v/>
      </c>
    </row>
    <row r="39" spans="1:34">
      <c r="I39" s="40" t="str">
        <f t="shared" si="2"/>
        <v/>
      </c>
    </row>
    <row r="40" spans="1:34">
      <c r="I40" s="40" t="str">
        <f t="shared" si="2"/>
        <v/>
      </c>
    </row>
    <row r="41" spans="1:34">
      <c r="I41" s="40" t="str">
        <f t="shared" si="2"/>
        <v/>
      </c>
    </row>
    <row r="42" spans="1:34">
      <c r="I42" s="40" t="str">
        <f t="shared" si="2"/>
        <v/>
      </c>
    </row>
    <row r="43" spans="1:34">
      <c r="A43" s="48"/>
      <c r="B43" s="48"/>
      <c r="C43" s="48"/>
      <c r="D43" s="48"/>
      <c r="E43" s="48"/>
      <c r="F43" s="48"/>
      <c r="G43" s="48"/>
      <c r="H43" s="48"/>
      <c r="I43" s="40" t="str">
        <f t="shared" si="2"/>
        <v/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>
      <c r="A44" s="48"/>
      <c r="B44" s="48"/>
      <c r="C44" s="48"/>
      <c r="D44" s="48"/>
      <c r="E44" s="48"/>
      <c r="F44" s="48"/>
      <c r="G44" s="48"/>
      <c r="H44" s="48"/>
      <c r="I44" s="40" t="str">
        <f t="shared" si="2"/>
        <v/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>
      <c r="A45" s="48"/>
      <c r="B45" s="48"/>
      <c r="C45" s="48"/>
      <c r="D45" s="48"/>
      <c r="E45" s="48"/>
      <c r="F45" s="48"/>
      <c r="G45" s="48"/>
      <c r="H45" s="48"/>
      <c r="I45" s="40" t="str">
        <f t="shared" si="2"/>
        <v/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>
      <c r="A46" s="48"/>
      <c r="B46" s="48"/>
      <c r="C46" s="48"/>
      <c r="D46" s="48"/>
      <c r="E46" s="48"/>
      <c r="F46" s="48"/>
      <c r="G46" s="48"/>
      <c r="H46" s="48"/>
      <c r="I46" s="40" t="str">
        <f t="shared" si="2"/>
        <v/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>
      <c r="A47" s="48"/>
      <c r="B47" s="48"/>
      <c r="C47" s="48"/>
      <c r="D47" s="48"/>
      <c r="E47" s="48"/>
      <c r="F47" s="48"/>
      <c r="G47" s="48"/>
      <c r="H47" s="48"/>
      <c r="I47" s="40" t="str">
        <f t="shared" si="2"/>
        <v/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>
      <c r="A48" s="48"/>
      <c r="B48" s="48"/>
      <c r="C48" s="48"/>
      <c r="D48" s="48"/>
      <c r="E48" s="48"/>
      <c r="F48" s="48"/>
      <c r="G48" s="48"/>
      <c r="H48" s="48"/>
      <c r="I48" s="40" t="str">
        <f t="shared" si="2"/>
        <v/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>
      <c r="A49" s="48"/>
      <c r="B49" s="48"/>
      <c r="C49" s="48"/>
      <c r="D49" s="48"/>
      <c r="E49" s="48"/>
      <c r="F49" s="48"/>
      <c r="G49" s="48"/>
      <c r="H49" s="48"/>
      <c r="I49" s="40" t="str">
        <f t="shared" si="2"/>
        <v/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>
      <c r="A50" s="48"/>
      <c r="B50" s="48"/>
      <c r="C50" s="48"/>
      <c r="D50" s="48"/>
      <c r="E50" s="48"/>
      <c r="F50" s="48"/>
      <c r="G50" s="48"/>
      <c r="H50" s="48"/>
      <c r="I50" s="40" t="str">
        <f t="shared" si="2"/>
        <v/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>
      <c r="A51" s="48"/>
      <c r="B51" s="48"/>
      <c r="C51" s="48"/>
      <c r="D51" s="48"/>
      <c r="E51" s="48"/>
      <c r="F51" s="48"/>
      <c r="G51" s="48"/>
      <c r="H51" s="48"/>
      <c r="I51" s="40" t="str">
        <f t="shared" si="2"/>
        <v/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>
      <c r="A52" s="48"/>
      <c r="B52" s="48"/>
      <c r="C52" s="48"/>
      <c r="D52" s="48"/>
      <c r="E52" s="48"/>
      <c r="F52" s="48"/>
      <c r="G52" s="48"/>
      <c r="H52" s="48"/>
      <c r="I52" s="40" t="str">
        <f t="shared" si="2"/>
        <v/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>
      <c r="A53" s="48"/>
      <c r="B53" s="48"/>
      <c r="C53" s="48"/>
      <c r="D53" s="48"/>
      <c r="E53" s="48"/>
      <c r="F53" s="48"/>
      <c r="G53" s="48"/>
      <c r="H53" s="48"/>
      <c r="I53" s="40" t="str">
        <f t="shared" si="2"/>
        <v/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>
      <c r="A54" s="48"/>
      <c r="B54" s="48"/>
      <c r="C54" s="48"/>
      <c r="D54" s="48"/>
      <c r="E54" s="48"/>
      <c r="F54" s="48"/>
      <c r="G54" s="48"/>
      <c r="H54" s="48"/>
      <c r="I54" s="40" t="str">
        <f t="shared" si="2"/>
        <v/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34">
      <c r="A55" s="48"/>
      <c r="B55" s="48"/>
      <c r="C55" s="48"/>
      <c r="D55" s="48"/>
      <c r="E55" s="48"/>
      <c r="F55" s="48"/>
      <c r="G55" s="48"/>
      <c r="H55" s="48"/>
      <c r="I55" s="40" t="str">
        <f t="shared" si="2"/>
        <v/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>
      <c r="A56" s="48"/>
      <c r="B56" s="48"/>
      <c r="C56" s="48"/>
      <c r="D56" s="48"/>
      <c r="E56" s="48"/>
      <c r="F56" s="48"/>
      <c r="G56" s="48"/>
      <c r="H56" s="48"/>
      <c r="I56" s="40" t="str">
        <f t="shared" si="2"/>
        <v/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>
      <c r="A57" s="48"/>
      <c r="B57" s="48"/>
      <c r="C57" s="48"/>
      <c r="D57" s="48"/>
      <c r="E57" s="48"/>
      <c r="F57" s="48"/>
      <c r="G57" s="48"/>
      <c r="H57" s="48"/>
      <c r="I57" s="40" t="str">
        <f t="shared" si="2"/>
        <v/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>
      <c r="A58" s="48"/>
      <c r="B58" s="48"/>
      <c r="C58" s="48"/>
      <c r="D58" s="48"/>
      <c r="E58" s="48"/>
      <c r="F58" s="48"/>
      <c r="G58" s="48"/>
      <c r="H58" s="48"/>
      <c r="I58" s="40" t="str">
        <f t="shared" si="2"/>
        <v/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>
      <c r="A59" s="48"/>
      <c r="B59" s="48"/>
      <c r="C59" s="48"/>
      <c r="D59" s="48"/>
      <c r="E59" s="48"/>
      <c r="F59" s="48"/>
      <c r="G59" s="48"/>
      <c r="H59" s="48"/>
      <c r="I59" s="40" t="str">
        <f t="shared" si="2"/>
        <v/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>
      <c r="A60" s="48"/>
      <c r="B60" s="48"/>
      <c r="C60" s="48"/>
      <c r="D60" s="48"/>
      <c r="E60" s="48"/>
      <c r="F60" s="48"/>
      <c r="G60" s="48"/>
      <c r="H60" s="48"/>
      <c r="I60" s="40" t="str">
        <f t="shared" si="2"/>
        <v/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</sheetData>
  <sheetProtection formatColumns="0"/>
  <autoFilter ref="A4:AJ60">
    <sortState ref="A5:AJ66">
      <sortCondition ref="A4:A66"/>
    </sortState>
  </autoFilter>
  <mergeCells count="5">
    <mergeCell ref="L2:AJ2"/>
    <mergeCell ref="L3:M3"/>
    <mergeCell ref="N3:O3"/>
    <mergeCell ref="P3:AD3"/>
    <mergeCell ref="AE3:AI3"/>
  </mergeCells>
  <dataValidations xWindow="1262" yWindow="596" count="15">
    <dataValidation allowBlank="1" promptTitle="Committed" sqref="J1"/>
    <dataValidation allowBlank="1" showInputMessage="1" promptTitle="Committed" prompt="If stocks in your warehouse are committed to a specific organisation/agency, please indicate the quantity of such items in this column." sqref="I4:J4 J2:J3"/>
    <dataValidation type="list" allowBlank="1" showInputMessage="1" promptTitle="Intended Cluster" prompt="This is an optional column. If you can clearly identify under which cluster your item has been dispatched, please specify so; otherwise leave it blank. " sqref="E2:E4 E8:E1048576">
      <formula1>Clusters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J31:AH1048576 L5:AJ30">
      <formula1>ISNUMBER(J5)</formula1>
    </dataValidation>
    <dataValidation allowBlank="1" showInputMessage="1" promptTitle="In Pipeline" prompt="Quantities of your stocks that are currently in transit to Vanuatu, with no problems forseen." sqref="G2:G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qref="I31:I1048576 AI31:AJ1048576 B5:B1048576 AK5:XFD1048576 K2:K30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30">
      <formula1>0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I5:I30 H5:H104857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0" defaultRowHeight="15.75"/>
  <cols>
    <col min="1" max="1" width="21.625" style="17" customWidth="1"/>
    <col min="2" max="2" width="38.625" style="41" bestFit="1" customWidth="1"/>
    <col min="3" max="3" width="14.125" style="41" customWidth="1"/>
    <col min="4" max="4" width="14" style="41" customWidth="1"/>
    <col min="5" max="5" width="23.625" style="41" customWidth="1"/>
    <col min="6" max="7" width="10.625" style="41" customWidth="1"/>
    <col min="8" max="8" width="12.625" style="41" bestFit="1" customWidth="1"/>
    <col min="9" max="9" width="15.5" style="41" customWidth="1"/>
    <col min="10" max="10" width="12.625" style="41" customWidth="1"/>
    <col min="11" max="11" width="15.5" style="40" customWidth="1"/>
    <col min="12" max="12" width="10.625" style="43" customWidth="1"/>
    <col min="13" max="13" width="10.625" style="44" customWidth="1"/>
    <col min="14" max="14" width="10.625" style="43" customWidth="1"/>
    <col min="15" max="15" width="10.625" style="44" customWidth="1"/>
    <col min="16" max="16" width="10.625" style="43" customWidth="1"/>
    <col min="17" max="18" width="10.625" style="45" customWidth="1"/>
    <col min="19" max="19" width="11.625" style="45" bestFit="1" customWidth="1"/>
    <col min="20" max="20" width="12.5" style="45" bestFit="1" customWidth="1"/>
    <col min="21" max="29" width="10.625" style="45" customWidth="1"/>
    <col min="30" max="30" width="18.125" style="44" bestFit="1" customWidth="1"/>
    <col min="31" max="31" width="10.625" style="43" customWidth="1"/>
    <col min="32" max="34" width="10.625" style="45" customWidth="1"/>
    <col min="35" max="35" width="10.625" style="44" customWidth="1"/>
    <col min="36" max="36" width="10.625" style="47" customWidth="1"/>
    <col min="37" max="39" width="0" style="48" hidden="1" customWidth="1"/>
    <col min="40" max="16384" width="10.625" style="48" hidden="1"/>
  </cols>
  <sheetData>
    <row r="1" spans="1:36" s="964" customFormat="1" ht="17.100000000000001" customHeight="1" thickTop="1" thickBot="1">
      <c r="B1" s="2" t="s">
        <v>0</v>
      </c>
      <c r="C1" s="871">
        <v>42125</v>
      </c>
      <c r="D1" s="63" t="s">
        <v>1</v>
      </c>
      <c r="E1" s="64" t="s">
        <v>411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12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17" t="s">
        <v>73</v>
      </c>
      <c r="B5" s="41" t="s">
        <v>74</v>
      </c>
      <c r="C5" s="1159" t="s">
        <v>43</v>
      </c>
      <c r="D5" s="1159"/>
      <c r="E5" s="1159" t="s">
        <v>44</v>
      </c>
      <c r="F5" s="948"/>
      <c r="G5" s="948"/>
      <c r="H5" s="949">
        <f>IF(SUM(I5:J5)=0, "", SUM(I5:J5))</f>
        <v>565</v>
      </c>
      <c r="I5" s="948">
        <v>565</v>
      </c>
      <c r="J5" s="1144"/>
      <c r="K5" s="954">
        <f t="shared" ref="K5:K17" si="0">IF(SUM(L5:AJ5)=0, "", SUM(L5:AJ5))</f>
        <v>2477</v>
      </c>
      <c r="L5" s="1160"/>
      <c r="M5" s="1161"/>
      <c r="N5" s="1160"/>
      <c r="O5" s="1161">
        <v>379</v>
      </c>
      <c r="P5" s="1160"/>
      <c r="Q5" s="1162">
        <v>111</v>
      </c>
      <c r="R5" s="1162">
        <v>185</v>
      </c>
      <c r="S5" s="1162">
        <v>23</v>
      </c>
      <c r="T5" s="1162">
        <v>55</v>
      </c>
      <c r="U5" s="1162">
        <v>20</v>
      </c>
      <c r="V5" s="1162">
        <v>41</v>
      </c>
      <c r="W5" s="1162">
        <v>35</v>
      </c>
      <c r="X5" s="1162">
        <v>128</v>
      </c>
      <c r="Y5" s="1162"/>
      <c r="Z5" s="1162">
        <v>11</v>
      </c>
      <c r="AA5" s="1162">
        <v>147</v>
      </c>
      <c r="AB5" s="1162"/>
      <c r="AC5" s="1162">
        <v>689</v>
      </c>
      <c r="AD5" s="1161">
        <v>543</v>
      </c>
      <c r="AE5" s="1162">
        <v>110</v>
      </c>
      <c r="AF5" s="1162"/>
      <c r="AG5" s="1162"/>
      <c r="AH5" s="1162"/>
      <c r="AI5" s="1161"/>
      <c r="AJ5" s="1164"/>
    </row>
    <row r="6" spans="1:36">
      <c r="A6" s="17" t="s">
        <v>47</v>
      </c>
      <c r="B6" s="41" t="s">
        <v>75</v>
      </c>
      <c r="C6" s="41" t="s">
        <v>43</v>
      </c>
      <c r="E6" s="41" t="s">
        <v>44</v>
      </c>
      <c r="F6" s="42"/>
      <c r="G6" s="42"/>
      <c r="H6" s="954">
        <f t="shared" ref="H6:H17" si="1">IF(SUM(I6:J6)=0, "", SUM(I6:J6))</f>
        <v>180</v>
      </c>
      <c r="I6" s="42">
        <v>180</v>
      </c>
      <c r="J6" s="1147"/>
      <c r="K6" s="954">
        <f t="shared" si="0"/>
        <v>6314</v>
      </c>
      <c r="L6" s="1160"/>
      <c r="M6" s="1161"/>
      <c r="N6" s="1160"/>
      <c r="O6" s="1161">
        <v>865</v>
      </c>
      <c r="P6" s="1160"/>
      <c r="Q6" s="1162">
        <v>200</v>
      </c>
      <c r="R6" s="1162">
        <v>644</v>
      </c>
      <c r="S6" s="1162">
        <v>60</v>
      </c>
      <c r="T6" s="1162">
        <v>110</v>
      </c>
      <c r="U6" s="1162">
        <v>40</v>
      </c>
      <c r="V6" s="1162">
        <v>70</v>
      </c>
      <c r="W6" s="1162">
        <v>77</v>
      </c>
      <c r="X6" s="1162">
        <v>201</v>
      </c>
      <c r="Y6" s="1162">
        <v>32</v>
      </c>
      <c r="Z6" s="1162">
        <v>11</v>
      </c>
      <c r="AA6" s="1162">
        <v>307</v>
      </c>
      <c r="AB6" s="1162">
        <v>46</v>
      </c>
      <c r="AC6" s="1162">
        <v>1300</v>
      </c>
      <c r="AD6" s="1161">
        <v>1106</v>
      </c>
      <c r="AE6" s="1162">
        <v>1245</v>
      </c>
      <c r="AF6" s="1162"/>
      <c r="AG6" s="1162"/>
      <c r="AH6" s="1162"/>
      <c r="AI6" s="1161"/>
      <c r="AJ6" s="1164"/>
    </row>
    <row r="7" spans="1:36">
      <c r="A7" s="17" t="s">
        <v>76</v>
      </c>
      <c r="B7" s="41" t="s">
        <v>77</v>
      </c>
      <c r="C7" s="41" t="s">
        <v>43</v>
      </c>
      <c r="E7" s="41" t="s">
        <v>50</v>
      </c>
      <c r="F7" s="42"/>
      <c r="G7" s="42"/>
      <c r="H7" s="954">
        <f t="shared" si="1"/>
        <v>300</v>
      </c>
      <c r="I7" s="42">
        <v>300</v>
      </c>
      <c r="J7" s="1147"/>
      <c r="K7" s="954">
        <f t="shared" si="0"/>
        <v>4157</v>
      </c>
      <c r="L7" s="1160"/>
      <c r="M7" s="1161"/>
      <c r="N7" s="1160"/>
      <c r="O7" s="1161">
        <v>873</v>
      </c>
      <c r="P7" s="1160"/>
      <c r="Q7" s="1162">
        <v>120</v>
      </c>
      <c r="R7" s="1162">
        <v>504</v>
      </c>
      <c r="S7" s="1162">
        <v>46</v>
      </c>
      <c r="T7" s="1162">
        <v>120</v>
      </c>
      <c r="U7" s="1162">
        <v>40</v>
      </c>
      <c r="V7" s="1162">
        <v>41</v>
      </c>
      <c r="W7" s="1162">
        <v>70</v>
      </c>
      <c r="X7" s="1162">
        <v>201</v>
      </c>
      <c r="Y7" s="1162">
        <v>16</v>
      </c>
      <c r="Z7" s="1162"/>
      <c r="AA7" s="1162">
        <v>306</v>
      </c>
      <c r="AB7" s="1162"/>
      <c r="AC7" s="1162">
        <v>1320</v>
      </c>
      <c r="AD7" s="1161">
        <v>43</v>
      </c>
      <c r="AE7" s="1162">
        <v>457</v>
      </c>
      <c r="AF7" s="1162"/>
      <c r="AG7" s="1162"/>
      <c r="AH7" s="1162"/>
      <c r="AI7" s="1161"/>
      <c r="AJ7" s="1164"/>
    </row>
    <row r="8" spans="1:36">
      <c r="A8" s="17" t="s">
        <v>76</v>
      </c>
      <c r="B8" s="41" t="s">
        <v>78</v>
      </c>
      <c r="C8" s="41" t="s">
        <v>43</v>
      </c>
      <c r="E8" s="41" t="s">
        <v>50</v>
      </c>
      <c r="F8" s="42"/>
      <c r="G8" s="42"/>
      <c r="H8" s="954">
        <f t="shared" si="1"/>
        <v>24</v>
      </c>
      <c r="I8" s="42">
        <v>24</v>
      </c>
      <c r="J8" s="1147"/>
      <c r="K8" s="954">
        <f t="shared" si="0"/>
        <v>229</v>
      </c>
      <c r="L8" s="1160"/>
      <c r="M8" s="1161"/>
      <c r="N8" s="1160"/>
      <c r="O8" s="1161"/>
      <c r="P8" s="1160"/>
      <c r="Q8" s="1162"/>
      <c r="R8" s="1162"/>
      <c r="S8" s="1162"/>
      <c r="T8" s="1162"/>
      <c r="U8" s="1162"/>
      <c r="V8" s="1162"/>
      <c r="W8" s="1162"/>
      <c r="X8" s="1162"/>
      <c r="Y8" s="1162"/>
      <c r="Z8" s="1162"/>
      <c r="AA8" s="1162"/>
      <c r="AB8" s="1162"/>
      <c r="AC8" s="1162"/>
      <c r="AD8" s="1161">
        <v>229</v>
      </c>
      <c r="AE8" s="1162"/>
      <c r="AF8" s="1162"/>
      <c r="AG8" s="1162"/>
      <c r="AH8" s="1162"/>
      <c r="AI8" s="1161"/>
      <c r="AJ8" s="1164"/>
    </row>
    <row r="9" spans="1:36">
      <c r="A9" s="17" t="s">
        <v>79</v>
      </c>
      <c r="B9" s="41" t="s">
        <v>80</v>
      </c>
      <c r="C9" s="41" t="s">
        <v>43</v>
      </c>
      <c r="E9" s="41" t="s">
        <v>50</v>
      </c>
      <c r="F9" s="42"/>
      <c r="G9" s="42"/>
      <c r="H9" s="954" t="str">
        <f t="shared" si="1"/>
        <v/>
      </c>
      <c r="I9" s="42">
        <v>0</v>
      </c>
      <c r="J9" s="1147"/>
      <c r="K9" s="954">
        <f t="shared" si="0"/>
        <v>2469</v>
      </c>
      <c r="L9" s="1160"/>
      <c r="M9" s="1161"/>
      <c r="N9" s="1160"/>
      <c r="O9" s="1161">
        <v>369</v>
      </c>
      <c r="P9" s="1160"/>
      <c r="Q9" s="1162">
        <v>107</v>
      </c>
      <c r="R9" s="1162">
        <v>188</v>
      </c>
      <c r="S9" s="1162">
        <v>31</v>
      </c>
      <c r="T9" s="1162">
        <v>55</v>
      </c>
      <c r="U9" s="1162">
        <v>20</v>
      </c>
      <c r="V9" s="1162">
        <v>41</v>
      </c>
      <c r="W9" s="1162">
        <v>35</v>
      </c>
      <c r="X9" s="1162">
        <v>128</v>
      </c>
      <c r="Y9" s="1162">
        <v>16</v>
      </c>
      <c r="Z9" s="1162"/>
      <c r="AA9" s="1162">
        <v>150</v>
      </c>
      <c r="AB9" s="1162"/>
      <c r="AC9" s="1162">
        <v>650</v>
      </c>
      <c r="AD9" s="1161">
        <v>568</v>
      </c>
      <c r="AE9" s="1162">
        <v>111</v>
      </c>
      <c r="AF9" s="1162"/>
      <c r="AG9" s="1162"/>
      <c r="AH9" s="1162"/>
      <c r="AI9" s="1161"/>
      <c r="AJ9" s="1164"/>
    </row>
    <row r="10" spans="1:36">
      <c r="A10" s="17" t="s">
        <v>51</v>
      </c>
      <c r="B10" s="41" t="s">
        <v>81</v>
      </c>
      <c r="C10" s="41" t="s">
        <v>43</v>
      </c>
      <c r="E10" s="41" t="s">
        <v>50</v>
      </c>
      <c r="F10" s="42"/>
      <c r="G10" s="42"/>
      <c r="H10" s="954">
        <f t="shared" si="1"/>
        <v>40</v>
      </c>
      <c r="I10" s="42">
        <v>40</v>
      </c>
      <c r="J10" s="1147"/>
      <c r="K10" s="954">
        <f t="shared" si="0"/>
        <v>16</v>
      </c>
      <c r="L10" s="1160"/>
      <c r="M10" s="1161"/>
      <c r="N10" s="1160"/>
      <c r="O10" s="1161"/>
      <c r="P10" s="1160"/>
      <c r="Q10" s="1163"/>
      <c r="R10" s="1162"/>
      <c r="S10" s="1162"/>
      <c r="T10" s="1162"/>
      <c r="U10" s="1162"/>
      <c r="V10" s="1162"/>
      <c r="W10" s="1162"/>
      <c r="X10" s="1162"/>
      <c r="Y10" s="1162">
        <v>16</v>
      </c>
      <c r="Z10" s="1162"/>
      <c r="AA10" s="1162"/>
      <c r="AB10" s="1162"/>
      <c r="AC10" s="1162"/>
      <c r="AD10" s="1161"/>
      <c r="AE10" s="1162"/>
      <c r="AF10" s="1162"/>
      <c r="AG10" s="1162"/>
      <c r="AH10" s="1162"/>
      <c r="AI10" s="1161"/>
      <c r="AJ10" s="1164"/>
    </row>
    <row r="11" spans="1:36">
      <c r="A11" s="17" t="s">
        <v>82</v>
      </c>
      <c r="B11" s="41" t="s">
        <v>83</v>
      </c>
      <c r="C11" s="41" t="s">
        <v>43</v>
      </c>
      <c r="E11" s="41" t="s">
        <v>44</v>
      </c>
      <c r="F11" s="42"/>
      <c r="G11" s="42"/>
      <c r="H11" s="954">
        <f t="shared" si="1"/>
        <v>597</v>
      </c>
      <c r="I11" s="42">
        <f>370+227</f>
        <v>597</v>
      </c>
      <c r="J11" s="1147"/>
      <c r="K11" s="954">
        <f t="shared" si="0"/>
        <v>1216</v>
      </c>
      <c r="L11" s="1160"/>
      <c r="M11" s="1161"/>
      <c r="N11" s="1160"/>
      <c r="O11" s="1161"/>
      <c r="P11" s="1160"/>
      <c r="Q11" s="1163">
        <v>102</v>
      </c>
      <c r="R11" s="1162">
        <v>205</v>
      </c>
      <c r="S11" s="1162">
        <v>31</v>
      </c>
      <c r="T11" s="1162">
        <v>55</v>
      </c>
      <c r="U11" s="1162">
        <v>20</v>
      </c>
      <c r="V11" s="1162">
        <v>41</v>
      </c>
      <c r="W11" s="1162"/>
      <c r="X11" s="1162">
        <v>20</v>
      </c>
      <c r="Y11" s="1162">
        <v>16</v>
      </c>
      <c r="Z11" s="1162"/>
      <c r="AA11" s="1162">
        <v>48</v>
      </c>
      <c r="AB11" s="1162"/>
      <c r="AC11" s="1162"/>
      <c r="AD11" s="1161">
        <v>567</v>
      </c>
      <c r="AE11" s="1162">
        <v>111</v>
      </c>
      <c r="AF11" s="1162"/>
      <c r="AG11" s="1162"/>
      <c r="AH11" s="1162"/>
      <c r="AI11" s="1161"/>
      <c r="AJ11" s="1164"/>
    </row>
    <row r="12" spans="1:36">
      <c r="A12" s="17" t="s">
        <v>84</v>
      </c>
      <c r="B12" s="41" t="s">
        <v>85</v>
      </c>
      <c r="C12" s="41" t="s">
        <v>43</v>
      </c>
      <c r="E12" s="41" t="s">
        <v>44</v>
      </c>
      <c r="F12" s="42"/>
      <c r="G12" s="42"/>
      <c r="H12" s="954">
        <f t="shared" si="1"/>
        <v>455</v>
      </c>
      <c r="I12" s="42">
        <v>455</v>
      </c>
      <c r="J12" s="1147"/>
      <c r="K12" s="954">
        <f t="shared" si="0"/>
        <v>3334</v>
      </c>
      <c r="L12" s="1165"/>
      <c r="M12" s="1166"/>
      <c r="N12" s="1167"/>
      <c r="O12" s="1168">
        <v>871</v>
      </c>
      <c r="P12" s="1169"/>
      <c r="Q12" s="1170">
        <v>120</v>
      </c>
      <c r="R12" s="1162">
        <v>250</v>
      </c>
      <c r="S12" s="1162">
        <v>31</v>
      </c>
      <c r="T12" s="1170">
        <v>100</v>
      </c>
      <c r="U12" s="1162">
        <v>20</v>
      </c>
      <c r="V12" s="1162">
        <v>41</v>
      </c>
      <c r="W12" s="1162">
        <v>70</v>
      </c>
      <c r="X12" s="1162">
        <v>256</v>
      </c>
      <c r="Y12" s="1171"/>
      <c r="Z12" s="1171"/>
      <c r="AA12" s="1162">
        <v>194</v>
      </c>
      <c r="AB12" s="1171"/>
      <c r="AC12" s="1171"/>
      <c r="AD12" s="1161">
        <v>989</v>
      </c>
      <c r="AE12" s="1162">
        <v>392</v>
      </c>
      <c r="AF12" s="1171"/>
      <c r="AG12" s="1171"/>
      <c r="AH12" s="1171"/>
      <c r="AI12" s="1172"/>
      <c r="AJ12" s="1164"/>
    </row>
    <row r="13" spans="1:36">
      <c r="A13" s="17" t="s">
        <v>86</v>
      </c>
      <c r="B13" s="41" t="s">
        <v>87</v>
      </c>
      <c r="C13" s="41" t="s">
        <v>43</v>
      </c>
      <c r="E13" s="41" t="s">
        <v>44</v>
      </c>
      <c r="F13" s="42"/>
      <c r="G13" s="42"/>
      <c r="H13" s="954">
        <f t="shared" si="1"/>
        <v>50</v>
      </c>
      <c r="I13" s="42">
        <v>50</v>
      </c>
      <c r="J13" s="1147"/>
      <c r="K13" s="954">
        <f t="shared" si="0"/>
        <v>2127</v>
      </c>
      <c r="L13" s="1173"/>
      <c r="M13" s="1174"/>
      <c r="N13" s="1173"/>
      <c r="O13" s="1174">
        <v>866</v>
      </c>
      <c r="P13" s="1173"/>
      <c r="Q13" s="1175">
        <v>225</v>
      </c>
      <c r="R13" s="1176"/>
      <c r="S13" s="1162">
        <v>50</v>
      </c>
      <c r="T13" s="1177">
        <v>100</v>
      </c>
      <c r="U13" s="1162"/>
      <c r="V13" s="1162"/>
      <c r="W13" s="1162"/>
      <c r="X13" s="1162">
        <v>40</v>
      </c>
      <c r="Y13" s="1176">
        <v>32</v>
      </c>
      <c r="Z13" s="1177"/>
      <c r="AA13" s="1162">
        <v>116</v>
      </c>
      <c r="AB13" s="1177"/>
      <c r="AC13" s="1176">
        <v>698</v>
      </c>
      <c r="AD13" s="1161"/>
      <c r="AE13" s="1162"/>
      <c r="AF13" s="1178"/>
      <c r="AG13" s="1178"/>
      <c r="AH13" s="1178"/>
      <c r="AI13" s="1168"/>
      <c r="AJ13" s="1164"/>
    </row>
    <row r="14" spans="1:36">
      <c r="A14" s="17" t="s">
        <v>88</v>
      </c>
      <c r="B14" s="41" t="s">
        <v>89</v>
      </c>
      <c r="C14" s="41" t="s">
        <v>43</v>
      </c>
      <c r="E14" s="86"/>
      <c r="F14" s="42"/>
      <c r="G14" s="42"/>
      <c r="H14" s="954">
        <f t="shared" si="1"/>
        <v>1031</v>
      </c>
      <c r="I14" s="42">
        <f>312+719</f>
        <v>1031</v>
      </c>
      <c r="J14" s="1147"/>
      <c r="K14" s="954">
        <f t="shared" si="0"/>
        <v>1599</v>
      </c>
      <c r="L14" s="1160"/>
      <c r="M14" s="1161"/>
      <c r="N14" s="1160"/>
      <c r="O14" s="1161">
        <v>433</v>
      </c>
      <c r="P14" s="1160"/>
      <c r="Q14" s="1162">
        <v>156</v>
      </c>
      <c r="R14" s="1162">
        <v>411</v>
      </c>
      <c r="S14" s="1162">
        <v>30</v>
      </c>
      <c r="T14" s="1162">
        <v>60</v>
      </c>
      <c r="U14" s="1162">
        <v>20</v>
      </c>
      <c r="V14" s="1162">
        <v>41</v>
      </c>
      <c r="W14" s="1162">
        <v>35</v>
      </c>
      <c r="X14" s="1162">
        <v>128</v>
      </c>
      <c r="Y14" s="1162"/>
      <c r="Z14" s="1162"/>
      <c r="AA14" s="1162">
        <v>227</v>
      </c>
      <c r="AB14" s="1162"/>
      <c r="AC14" s="1162"/>
      <c r="AD14" s="1161">
        <v>58</v>
      </c>
      <c r="AE14" s="1162"/>
      <c r="AF14" s="1162"/>
      <c r="AG14" s="1162"/>
      <c r="AH14" s="1162"/>
      <c r="AI14" s="1161"/>
      <c r="AJ14" s="1164"/>
    </row>
    <row r="15" spans="1:36">
      <c r="A15" s="17" t="s">
        <v>90</v>
      </c>
      <c r="B15" s="41" t="s">
        <v>91</v>
      </c>
      <c r="C15" s="41" t="s">
        <v>43</v>
      </c>
      <c r="E15" s="41" t="s">
        <v>122</v>
      </c>
      <c r="F15" s="42"/>
      <c r="G15" s="42"/>
      <c r="H15" s="954">
        <f t="shared" si="1"/>
        <v>64</v>
      </c>
      <c r="I15" s="42">
        <v>64</v>
      </c>
      <c r="J15" s="1147"/>
      <c r="K15" s="954">
        <f t="shared" si="0"/>
        <v>119</v>
      </c>
      <c r="L15" s="1160"/>
      <c r="M15" s="1161"/>
      <c r="N15" s="1160"/>
      <c r="O15" s="1161"/>
      <c r="P15" s="1160"/>
      <c r="Q15" s="1162"/>
      <c r="R15" s="1162"/>
      <c r="S15" s="1162"/>
      <c r="T15" s="1162"/>
      <c r="U15" s="1162"/>
      <c r="V15" s="1162"/>
      <c r="W15" s="1162"/>
      <c r="X15" s="1162"/>
      <c r="Y15" s="1162"/>
      <c r="Z15" s="1162"/>
      <c r="AA15" s="1162"/>
      <c r="AB15" s="1162"/>
      <c r="AC15" s="1162"/>
      <c r="AD15" s="1161">
        <v>119</v>
      </c>
      <c r="AE15" s="1162"/>
      <c r="AF15" s="1162"/>
      <c r="AG15" s="1162"/>
      <c r="AH15" s="1162"/>
      <c r="AI15" s="1161"/>
      <c r="AJ15" s="1164"/>
    </row>
    <row r="16" spans="1:36">
      <c r="A16" s="939" t="s">
        <v>404</v>
      </c>
      <c r="B16" s="17" t="s">
        <v>412</v>
      </c>
      <c r="C16" s="41" t="s">
        <v>130</v>
      </c>
      <c r="E16" s="41" t="s">
        <v>50</v>
      </c>
      <c r="F16" s="42"/>
      <c r="G16" s="42"/>
      <c r="H16" s="954">
        <f t="shared" si="1"/>
        <v>16000</v>
      </c>
      <c r="I16" s="42">
        <v>16000</v>
      </c>
      <c r="J16" s="1147"/>
      <c r="K16" s="954" t="str">
        <f t="shared" si="0"/>
        <v/>
      </c>
      <c r="L16" s="1160"/>
      <c r="M16" s="1161"/>
      <c r="N16" s="1160"/>
      <c r="O16" s="1161"/>
      <c r="P16" s="1160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2"/>
      <c r="AB16" s="1162"/>
      <c r="AC16" s="1162"/>
      <c r="AD16" s="1161"/>
      <c r="AE16" s="1162"/>
      <c r="AF16" s="1162"/>
      <c r="AG16" s="1162"/>
      <c r="AH16" s="1162"/>
      <c r="AI16" s="1161"/>
      <c r="AJ16" s="1164"/>
    </row>
    <row r="17" spans="1:36">
      <c r="A17" s="939" t="s">
        <v>404</v>
      </c>
      <c r="B17" s="41" t="s">
        <v>816</v>
      </c>
      <c r="C17" s="41" t="s">
        <v>817</v>
      </c>
      <c r="E17" s="41" t="s">
        <v>50</v>
      </c>
      <c r="H17" s="40">
        <f t="shared" si="1"/>
        <v>72</v>
      </c>
      <c r="I17" s="41">
        <v>72</v>
      </c>
      <c r="J17" s="1155"/>
      <c r="K17" s="40" t="str">
        <f t="shared" si="0"/>
        <v/>
      </c>
      <c r="L17" s="1179"/>
      <c r="M17" s="1180"/>
      <c r="N17" s="1179"/>
      <c r="O17" s="1180"/>
      <c r="P17" s="1179"/>
      <c r="Q17" s="1181"/>
      <c r="R17" s="1181"/>
      <c r="S17" s="1181"/>
      <c r="T17" s="1181"/>
      <c r="U17" s="1181"/>
      <c r="V17" s="1181"/>
      <c r="W17" s="1181"/>
      <c r="X17" s="1181"/>
      <c r="Y17" s="1181"/>
      <c r="Z17" s="1181"/>
      <c r="AA17" s="1181"/>
      <c r="AB17" s="1181"/>
      <c r="AC17" s="1181"/>
      <c r="AD17" s="1180"/>
      <c r="AE17" s="1181"/>
      <c r="AF17" s="1181"/>
      <c r="AG17" s="1181"/>
      <c r="AH17" s="1181"/>
      <c r="AI17" s="1180"/>
      <c r="AJ17" s="1182"/>
    </row>
    <row r="18" spans="1:36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0" t="str">
        <f t="shared" ref="K18:K68" si="2">IF(SUM(L18:AJ18)=0, "", SUM(L18:AJ18))</f>
        <v/>
      </c>
      <c r="AE18" s="45"/>
      <c r="AF18" s="48"/>
      <c r="AG18" s="48"/>
      <c r="AH18" s="48"/>
      <c r="AI18" s="48"/>
      <c r="AJ18" s="48"/>
    </row>
    <row r="19" spans="1:36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0" t="str">
        <f t="shared" si="2"/>
        <v/>
      </c>
      <c r="S19" s="54"/>
      <c r="U19" s="54"/>
      <c r="V19" s="54"/>
      <c r="W19" s="54"/>
      <c r="X19" s="54"/>
      <c r="AA19" s="54"/>
      <c r="AE19" s="54"/>
      <c r="AF19" s="48"/>
      <c r="AG19" s="48"/>
      <c r="AH19" s="48"/>
      <c r="AI19" s="48"/>
      <c r="AJ19" s="48"/>
    </row>
    <row r="20" spans="1:36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0" t="str">
        <f t="shared" si="2"/>
        <v/>
      </c>
      <c r="S20" s="57"/>
      <c r="U20" s="57"/>
      <c r="V20" s="57"/>
      <c r="W20" s="57"/>
      <c r="X20" s="57"/>
      <c r="AA20" s="57"/>
      <c r="AE20" s="57"/>
      <c r="AF20" s="48"/>
      <c r="AG20" s="48"/>
      <c r="AH20" s="48"/>
      <c r="AI20" s="48"/>
      <c r="AJ20" s="48"/>
    </row>
    <row r="21" spans="1:36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0" t="str">
        <f t="shared" si="2"/>
        <v/>
      </c>
      <c r="AE21" s="45"/>
      <c r="AF21" s="48"/>
      <c r="AG21" s="48"/>
      <c r="AH21" s="48"/>
      <c r="AI21" s="48"/>
      <c r="AJ21" s="48"/>
    </row>
    <row r="22" spans="1:36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0" t="str">
        <f t="shared" si="2"/>
        <v/>
      </c>
      <c r="AE22" s="45"/>
      <c r="AF22" s="48"/>
      <c r="AG22" s="48"/>
      <c r="AH22" s="48"/>
      <c r="AI22" s="48"/>
      <c r="AJ22" s="48"/>
    </row>
    <row r="23" spans="1:36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0" t="str">
        <f t="shared" si="2"/>
        <v/>
      </c>
      <c r="AF23" s="48"/>
      <c r="AG23" s="48"/>
      <c r="AH23" s="48"/>
      <c r="AI23" s="48"/>
      <c r="AJ23" s="48"/>
    </row>
    <row r="24" spans="1:36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0" t="str">
        <f t="shared" si="2"/>
        <v/>
      </c>
      <c r="AF24" s="48"/>
      <c r="AG24" s="48"/>
      <c r="AH24" s="48"/>
      <c r="AI24" s="48"/>
      <c r="AJ24" s="48"/>
    </row>
    <row r="25" spans="1:36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0" t="str">
        <f t="shared" si="2"/>
        <v/>
      </c>
      <c r="AF25" s="48"/>
      <c r="AG25" s="48"/>
      <c r="AH25" s="48"/>
      <c r="AI25" s="48"/>
      <c r="AJ25" s="48"/>
    </row>
    <row r="26" spans="1:36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0" t="str">
        <f t="shared" si="2"/>
        <v/>
      </c>
      <c r="AF26" s="48"/>
      <c r="AG26" s="48"/>
      <c r="AH26" s="48"/>
      <c r="AI26" s="48"/>
      <c r="AJ26" s="48"/>
    </row>
    <row r="27" spans="1:36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0" t="str">
        <f t="shared" si="2"/>
        <v/>
      </c>
      <c r="AF27" s="48"/>
      <c r="AG27" s="48"/>
      <c r="AH27" s="48"/>
      <c r="AI27" s="48"/>
      <c r="AJ27" s="48"/>
    </row>
    <row r="28" spans="1:36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0" t="str">
        <f t="shared" si="2"/>
        <v/>
      </c>
      <c r="AF28" s="48"/>
      <c r="AG28" s="48"/>
      <c r="AH28" s="48"/>
      <c r="AI28" s="48"/>
      <c r="AJ28" s="48"/>
    </row>
    <row r="29" spans="1:36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0" t="str">
        <f t="shared" si="2"/>
        <v/>
      </c>
      <c r="AF29" s="48"/>
      <c r="AG29" s="48"/>
      <c r="AH29" s="48"/>
      <c r="AI29" s="48"/>
      <c r="AJ29" s="48"/>
    </row>
    <row r="30" spans="1:36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0" t="str">
        <f t="shared" si="2"/>
        <v/>
      </c>
      <c r="AF30" s="48"/>
      <c r="AG30" s="48"/>
      <c r="AH30" s="48"/>
      <c r="AI30" s="48"/>
      <c r="AJ30" s="48"/>
    </row>
    <row r="31" spans="1:36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0" t="str">
        <f t="shared" si="2"/>
        <v/>
      </c>
      <c r="AF31" s="48"/>
      <c r="AG31" s="48"/>
      <c r="AH31" s="48"/>
      <c r="AI31" s="48"/>
      <c r="AJ31" s="48"/>
    </row>
    <row r="32" spans="1:36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0" t="str">
        <f t="shared" si="2"/>
        <v/>
      </c>
      <c r="AF32" s="48"/>
      <c r="AG32" s="48"/>
      <c r="AH32" s="48"/>
      <c r="AI32" s="48"/>
      <c r="AJ32" s="48"/>
    </row>
    <row r="33" spans="11:11" s="48" customFormat="1">
      <c r="K33" s="40" t="str">
        <f t="shared" si="2"/>
        <v/>
      </c>
    </row>
    <row r="34" spans="11:11" s="48" customFormat="1">
      <c r="K34" s="40" t="str">
        <f t="shared" si="2"/>
        <v/>
      </c>
    </row>
    <row r="35" spans="11:11" s="48" customFormat="1">
      <c r="K35" s="40" t="str">
        <f t="shared" si="2"/>
        <v/>
      </c>
    </row>
    <row r="36" spans="11:11" s="48" customFormat="1">
      <c r="K36" s="40" t="str">
        <f t="shared" si="2"/>
        <v/>
      </c>
    </row>
    <row r="37" spans="11:11" s="48" customFormat="1">
      <c r="K37" s="40" t="str">
        <f t="shared" si="2"/>
        <v/>
      </c>
    </row>
    <row r="38" spans="11:11" s="48" customFormat="1">
      <c r="K38" s="40" t="str">
        <f t="shared" si="2"/>
        <v/>
      </c>
    </row>
    <row r="39" spans="11:11" s="48" customFormat="1">
      <c r="K39" s="40" t="str">
        <f t="shared" si="2"/>
        <v/>
      </c>
    </row>
    <row r="40" spans="11:11" s="48" customFormat="1">
      <c r="K40" s="40" t="str">
        <f t="shared" si="2"/>
        <v/>
      </c>
    </row>
    <row r="41" spans="11:11" s="48" customFormat="1">
      <c r="K41" s="40" t="str">
        <f t="shared" si="2"/>
        <v/>
      </c>
    </row>
    <row r="42" spans="11:11" s="48" customFormat="1">
      <c r="K42" s="40" t="str">
        <f t="shared" si="2"/>
        <v/>
      </c>
    </row>
    <row r="43" spans="11:11" s="48" customFormat="1">
      <c r="K43" s="40" t="str">
        <f t="shared" si="2"/>
        <v/>
      </c>
    </row>
    <row r="44" spans="11:11" s="48" customFormat="1">
      <c r="K44" s="40" t="str">
        <f t="shared" si="2"/>
        <v/>
      </c>
    </row>
    <row r="45" spans="11:11" s="48" customFormat="1">
      <c r="K45" s="40" t="str">
        <f t="shared" si="2"/>
        <v/>
      </c>
    </row>
    <row r="46" spans="11:11" s="48" customFormat="1">
      <c r="K46" s="40" t="str">
        <f t="shared" si="2"/>
        <v/>
      </c>
    </row>
    <row r="47" spans="11:11" s="48" customFormat="1">
      <c r="K47" s="40" t="str">
        <f t="shared" si="2"/>
        <v/>
      </c>
    </row>
    <row r="48" spans="11:11" s="48" customFormat="1">
      <c r="K48" s="40" t="str">
        <f t="shared" si="2"/>
        <v/>
      </c>
    </row>
    <row r="49" spans="11:11" s="48" customFormat="1">
      <c r="K49" s="40" t="str">
        <f t="shared" si="2"/>
        <v/>
      </c>
    </row>
    <row r="50" spans="11:11" s="48" customFormat="1">
      <c r="K50" s="40" t="str">
        <f t="shared" si="2"/>
        <v/>
      </c>
    </row>
    <row r="51" spans="11:11" s="48" customFormat="1">
      <c r="K51" s="40" t="str">
        <f t="shared" si="2"/>
        <v/>
      </c>
    </row>
    <row r="52" spans="11:11" s="48" customFormat="1">
      <c r="K52" s="40" t="str">
        <f t="shared" si="2"/>
        <v/>
      </c>
    </row>
    <row r="53" spans="11:11" s="48" customFormat="1">
      <c r="K53" s="40" t="str">
        <f t="shared" si="2"/>
        <v/>
      </c>
    </row>
    <row r="54" spans="11:11" s="48" customFormat="1">
      <c r="K54" s="40" t="str">
        <f t="shared" si="2"/>
        <v/>
      </c>
    </row>
    <row r="55" spans="11:11" s="48" customFormat="1">
      <c r="K55" s="40" t="str">
        <f t="shared" si="2"/>
        <v/>
      </c>
    </row>
    <row r="56" spans="11:11" s="48" customFormat="1">
      <c r="K56" s="40" t="str">
        <f t="shared" si="2"/>
        <v/>
      </c>
    </row>
    <row r="57" spans="11:11" s="48" customFormat="1">
      <c r="K57" s="40" t="str">
        <f t="shared" si="2"/>
        <v/>
      </c>
    </row>
    <row r="58" spans="11:11" s="48" customFormat="1">
      <c r="K58" s="40" t="str">
        <f t="shared" si="2"/>
        <v/>
      </c>
    </row>
    <row r="59" spans="11:11" s="48" customFormat="1">
      <c r="K59" s="40" t="str">
        <f t="shared" si="2"/>
        <v/>
      </c>
    </row>
    <row r="60" spans="11:11" s="48" customFormat="1">
      <c r="K60" s="40" t="str">
        <f t="shared" si="2"/>
        <v/>
      </c>
    </row>
    <row r="61" spans="11:11" s="48" customFormat="1">
      <c r="K61" s="40" t="str">
        <f t="shared" si="2"/>
        <v/>
      </c>
    </row>
    <row r="62" spans="11:11" s="48" customFormat="1">
      <c r="K62" s="40" t="str">
        <f t="shared" si="2"/>
        <v/>
      </c>
    </row>
    <row r="63" spans="11:11" s="48" customFormat="1">
      <c r="K63" s="40" t="str">
        <f t="shared" si="2"/>
        <v/>
      </c>
    </row>
    <row r="64" spans="11:11" s="48" customFormat="1">
      <c r="K64" s="40" t="str">
        <f t="shared" si="2"/>
        <v/>
      </c>
    </row>
    <row r="65" spans="11:11" s="48" customFormat="1">
      <c r="K65" s="40" t="str">
        <f t="shared" si="2"/>
        <v/>
      </c>
    </row>
    <row r="66" spans="11:11" s="48" customFormat="1">
      <c r="K66" s="40" t="str">
        <f t="shared" si="2"/>
        <v/>
      </c>
    </row>
    <row r="67" spans="11:11" s="48" customFormat="1">
      <c r="K67" s="40" t="str">
        <f t="shared" si="2"/>
        <v/>
      </c>
    </row>
    <row r="68" spans="11:11" s="48" customFormat="1">
      <c r="K68" s="40" t="str">
        <f t="shared" si="2"/>
        <v/>
      </c>
    </row>
  </sheetData>
  <sheetProtection formatColumns="0"/>
  <mergeCells count="5">
    <mergeCell ref="L2:AJ2"/>
    <mergeCell ref="L3:M3"/>
    <mergeCell ref="N3:O3"/>
    <mergeCell ref="P3:AD3"/>
    <mergeCell ref="AE3:AI3"/>
  </mergeCells>
  <dataValidations count="16"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1048576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:G1048576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18:J1048576 H5:H17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:F1048576">
      <formula1>ISNUMBER(F5)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E2:E1048576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1048576"/>
    <dataValidation allowBlank="1" sqref="AK5:XFD1048576 K2:K1048576 B17:B1048576 B5:B15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custom" allowBlank="1" showInputMessage="1" showErrorMessage="1" errorTitle="Non-numeric Entry" error="Please only enter numbers into this field. For all other, non-numeric information required refer to columns B to E." promptTitle="In Warehouse (Uncommitted)" prompt="Quantities of your stocks currently sitting in any warehouse (including Mobile Storage Units) and are uncommitted. If possible, please conduct a quick physical stock count. " sqref="I5:I17">
      <formula1>ISNUMBER(I5)</formula1>
    </dataValidation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17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K5" sqref="K5"/>
    </sheetView>
  </sheetViews>
  <sheetFormatPr defaultColWidth="11" defaultRowHeight="15.75"/>
  <cols>
    <col min="2" max="2" width="15.625" bestFit="1" customWidth="1"/>
    <col min="4" max="4" width="12" bestFit="1" customWidth="1"/>
    <col min="9" max="9" width="14.875" customWidth="1"/>
    <col min="10" max="10" width="16.125" customWidth="1"/>
  </cols>
  <sheetData>
    <row r="1" spans="1:36" s="1" customFormat="1" ht="17.100000000000001" customHeight="1" thickTop="1" thickBot="1">
      <c r="B1" s="2" t="s">
        <v>0</v>
      </c>
      <c r="C1" s="871" t="s">
        <v>407</v>
      </c>
      <c r="D1" s="3" t="s">
        <v>1</v>
      </c>
      <c r="E1" s="4" t="s">
        <v>455</v>
      </c>
      <c r="F1" s="5"/>
      <c r="G1" s="6"/>
      <c r="I1" s="964"/>
      <c r="J1" s="964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2"/>
      <c r="I2" s="12"/>
      <c r="J2" s="13"/>
      <c r="K2" s="12"/>
      <c r="L2" s="14" t="s">
        <v>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</row>
    <row r="3" spans="1:36" s="22" customFormat="1">
      <c r="A3" s="18"/>
      <c r="B3" s="18"/>
      <c r="C3" s="19"/>
      <c r="D3" s="19"/>
      <c r="E3" s="18"/>
      <c r="F3" s="18"/>
      <c r="G3" s="18"/>
      <c r="H3" s="18"/>
      <c r="I3" s="18"/>
      <c r="J3" s="20"/>
      <c r="K3" s="18"/>
      <c r="L3" s="1282" t="s">
        <v>4</v>
      </c>
      <c r="M3" s="1283"/>
      <c r="N3" s="1284" t="s">
        <v>5</v>
      </c>
      <c r="O3" s="1285"/>
      <c r="P3" s="1286" t="s">
        <v>6</v>
      </c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8"/>
      <c r="AE3" s="1289" t="s">
        <v>7</v>
      </c>
      <c r="AF3" s="1290"/>
      <c r="AG3" s="1290"/>
      <c r="AH3" s="1290"/>
      <c r="AI3" s="1291"/>
      <c r="AJ3" s="21" t="s">
        <v>8</v>
      </c>
    </row>
    <row r="4" spans="1:36" s="39" customFormat="1" ht="48" thickBot="1">
      <c r="A4" s="23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810</v>
      </c>
      <c r="I4" s="84" t="s">
        <v>811</v>
      </c>
      <c r="J4" s="83" t="s">
        <v>812</v>
      </c>
      <c r="K4" s="24" t="s">
        <v>17</v>
      </c>
      <c r="L4" s="26" t="s">
        <v>18</v>
      </c>
      <c r="M4" s="27" t="s">
        <v>19</v>
      </c>
      <c r="N4" s="28" t="s">
        <v>20</v>
      </c>
      <c r="O4" s="29" t="s">
        <v>21</v>
      </c>
      <c r="P4" s="30" t="s">
        <v>22</v>
      </c>
      <c r="Q4" s="31" t="s">
        <v>23</v>
      </c>
      <c r="R4" s="32" t="s">
        <v>24</v>
      </c>
      <c r="S4" s="32" t="s">
        <v>25</v>
      </c>
      <c r="T4" s="33" t="s">
        <v>26</v>
      </c>
      <c r="U4" s="33" t="s">
        <v>27</v>
      </c>
      <c r="V4" s="33" t="s">
        <v>28</v>
      </c>
      <c r="W4" s="33" t="s">
        <v>29</v>
      </c>
      <c r="X4" s="33" t="s">
        <v>30</v>
      </c>
      <c r="Y4" s="33" t="s">
        <v>31</v>
      </c>
      <c r="Z4" s="33" t="s">
        <v>32</v>
      </c>
      <c r="AA4" s="33" t="s">
        <v>33</v>
      </c>
      <c r="AB4" s="33" t="s">
        <v>34</v>
      </c>
      <c r="AC4" s="33" t="s">
        <v>35</v>
      </c>
      <c r="AD4" s="34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 s="48" customFormat="1">
      <c r="A5" s="17" t="s">
        <v>79</v>
      </c>
      <c r="B5" s="41" t="s">
        <v>448</v>
      </c>
      <c r="C5" s="41" t="s">
        <v>350</v>
      </c>
      <c r="D5" s="41"/>
      <c r="E5" s="41"/>
      <c r="F5" s="41"/>
      <c r="G5" s="41"/>
      <c r="H5" s="949" t="str">
        <f>IF(SUM(I5:J5)=0, "", SUM(I5:J5))</f>
        <v/>
      </c>
      <c r="I5" s="41"/>
      <c r="J5" s="41"/>
      <c r="K5" s="880">
        <f>IF(SUM(L5:AK5)=0," ", SUM(L5:AK5))</f>
        <v>650</v>
      </c>
      <c r="L5" s="43"/>
      <c r="M5" s="44"/>
      <c r="N5" s="43"/>
      <c r="O5" s="44"/>
      <c r="P5" s="43"/>
      <c r="Q5" s="45">
        <v>650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4"/>
      <c r="AE5" s="43"/>
      <c r="AF5" s="45"/>
      <c r="AG5" s="45"/>
      <c r="AH5" s="45"/>
      <c r="AI5" s="44"/>
      <c r="AJ5" s="47"/>
    </row>
  </sheetData>
  <mergeCells count="4">
    <mergeCell ref="L3:M3"/>
    <mergeCell ref="N3:O3"/>
    <mergeCell ref="P3:AD3"/>
    <mergeCell ref="AE3:AI3"/>
  </mergeCells>
  <dataValidations count="13"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D2:D5"/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C2:C5"/>
    <dataValidation type="list" allowBlank="1" showInputMessage="1" promptTitle="Intended Cluster" prompt="This is an optional column. If you can clearly identify under which cluster your item has been dispatched, please specify so; otherwise leave it blank. " sqref="E2:E5">
      <formula1>Clusters</formula1>
    </dataValidation>
    <dataValidation allowBlank="1" showInputMessage="1" promptTitle="In Pipeline" prompt="Quantities of your stocks that are currently in transit to Vanuatu, with no problems forseen." sqref="G2:G4"/>
    <dataValidation allowBlank="1" showInputMessage="1" promptTitle="In Warehouse" prompt="Quantities of your stocks currently sitting in any warehouse (including Mobile Storage Units). If possible, please do a quick physical stock count." sqref="H1:J3 H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L4 M4 M2 N2:N4 O4 O2 P2:P4 Q4:AD4 Q2:AD2 AE2:AE4 AJ2:AJ4 AF2:AI2 AF4:AI4"/>
    <dataValidation allowBlank="1" sqref="K2:K4 B5 AK5:XFD5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F5">
      <formula1>ISNUMBER(F5)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G5">
      <formula1>ISNUMBER(G5)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5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5:J5">
      <formula1>ISNUMBER(H5)</formula1>
    </dataValidation>
    <dataValidation allowBlank="1" showInputMessage="1" promptTitle="Committed" prompt="If stocks in your warehouse are committed to a specific organisation/agency, please indicate the quantity of such items in this column." sqref="I4:J4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6" sqref="K6"/>
    </sheetView>
  </sheetViews>
  <sheetFormatPr defaultColWidth="0" defaultRowHeight="15.75"/>
  <cols>
    <col min="1" max="1" width="12.125" style="17" customWidth="1"/>
    <col min="2" max="2" width="19" style="41" customWidth="1"/>
    <col min="3" max="3" width="14.375" style="41" customWidth="1"/>
    <col min="4" max="4" width="14" style="41" customWidth="1"/>
    <col min="5" max="5" width="23.625" style="41" bestFit="1" customWidth="1"/>
    <col min="6" max="7" width="10.875" style="41" customWidth="1"/>
    <col min="8" max="8" width="12.875" style="41" bestFit="1" customWidth="1"/>
    <col min="9" max="9" width="14" style="41" bestFit="1" customWidth="1"/>
    <col min="10" max="10" width="12.875" style="41" customWidth="1"/>
    <col min="11" max="11" width="15.5" style="40" customWidth="1"/>
    <col min="12" max="12" width="10.875" style="43" customWidth="1"/>
    <col min="13" max="13" width="10.875" style="44" customWidth="1"/>
    <col min="14" max="14" width="10.875" style="43" customWidth="1"/>
    <col min="15" max="15" width="10.875" style="44" customWidth="1"/>
    <col min="16" max="16" width="10.875" style="43" customWidth="1"/>
    <col min="17" max="18" width="10.875" style="45" customWidth="1"/>
    <col min="19" max="19" width="11.625" style="45" bestFit="1" customWidth="1"/>
    <col min="20" max="20" width="12.5" style="45" bestFit="1" customWidth="1"/>
    <col min="21" max="29" width="10.875" style="45" customWidth="1"/>
    <col min="30" max="30" width="18.125" style="44" bestFit="1" customWidth="1"/>
    <col min="31" max="31" width="10.875" style="43" customWidth="1"/>
    <col min="32" max="34" width="10.875" style="45" customWidth="1"/>
    <col min="35" max="35" width="10.875" style="44" customWidth="1"/>
    <col min="36" max="36" width="10.875" style="47" customWidth="1"/>
    <col min="37" max="38" width="0" style="48" hidden="1" customWidth="1"/>
    <col min="39" max="16384" width="10.875" style="48" hidden="1"/>
  </cols>
  <sheetData>
    <row r="1" spans="1:36" s="964" customFormat="1" ht="17.100000000000001" customHeight="1" thickTop="1" thickBot="1">
      <c r="B1" s="2" t="s">
        <v>0</v>
      </c>
      <c r="C1" s="91">
        <v>42129</v>
      </c>
      <c r="D1" s="92" t="s">
        <v>1</v>
      </c>
      <c r="E1" s="829" t="s">
        <v>575</v>
      </c>
      <c r="F1" s="5"/>
      <c r="G1" s="6"/>
      <c r="J1" s="9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7" customFormat="1" ht="16.5" thickBot="1">
      <c r="A2" s="9"/>
      <c r="B2" s="10"/>
      <c r="C2" s="10"/>
      <c r="D2" s="11"/>
      <c r="E2" s="10"/>
      <c r="F2" s="12"/>
      <c r="G2" s="12"/>
      <c r="H2" s="13"/>
      <c r="I2" s="12"/>
      <c r="J2" s="81"/>
      <c r="K2" s="12"/>
      <c r="L2" s="1269" t="s">
        <v>3</v>
      </c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  <c r="AC2" s="1270"/>
      <c r="AD2" s="1270"/>
      <c r="AE2" s="1270"/>
      <c r="AF2" s="1270"/>
      <c r="AG2" s="1270"/>
      <c r="AH2" s="1270"/>
      <c r="AI2" s="1270"/>
      <c r="AJ2" s="1271"/>
    </row>
    <row r="3" spans="1:36" s="68" customFormat="1">
      <c r="A3" s="65"/>
      <c r="B3" s="65"/>
      <c r="C3" s="66"/>
      <c r="D3" s="66"/>
      <c r="E3" s="65"/>
      <c r="F3" s="65"/>
      <c r="G3" s="65"/>
      <c r="H3" s="67"/>
      <c r="I3" s="65"/>
      <c r="J3" s="82"/>
      <c r="K3" s="65"/>
      <c r="L3" s="1272" t="s">
        <v>4</v>
      </c>
      <c r="M3" s="1273"/>
      <c r="N3" s="1274" t="s">
        <v>5</v>
      </c>
      <c r="O3" s="1275"/>
      <c r="P3" s="1276" t="s">
        <v>6</v>
      </c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279" t="s">
        <v>7</v>
      </c>
      <c r="AF3" s="1280"/>
      <c r="AG3" s="1280"/>
      <c r="AH3" s="1280"/>
      <c r="AI3" s="1281"/>
      <c r="AJ3" s="21" t="s">
        <v>8</v>
      </c>
    </row>
    <row r="4" spans="1:36" s="17" customFormat="1" ht="39.950000000000003" customHeight="1" thickBot="1">
      <c r="A4" s="23" t="s">
        <v>9</v>
      </c>
      <c r="B4" s="24" t="s">
        <v>10</v>
      </c>
      <c r="C4" s="24" t="s">
        <v>72</v>
      </c>
      <c r="D4" s="24" t="s">
        <v>135</v>
      </c>
      <c r="E4" s="24" t="s">
        <v>13</v>
      </c>
      <c r="F4" s="24" t="s">
        <v>14</v>
      </c>
      <c r="G4" s="24" t="s">
        <v>15</v>
      </c>
      <c r="H4" s="25" t="s">
        <v>810</v>
      </c>
      <c r="I4" s="84" t="s">
        <v>811</v>
      </c>
      <c r="J4" s="84" t="s">
        <v>812</v>
      </c>
      <c r="K4" s="24" t="s">
        <v>17</v>
      </c>
      <c r="L4" s="69" t="s">
        <v>18</v>
      </c>
      <c r="M4" s="70" t="s">
        <v>19</v>
      </c>
      <c r="N4" s="71" t="s">
        <v>20</v>
      </c>
      <c r="O4" s="72" t="s">
        <v>21</v>
      </c>
      <c r="P4" s="73" t="s">
        <v>22</v>
      </c>
      <c r="Q4" s="74" t="s">
        <v>23</v>
      </c>
      <c r="R4" s="75" t="s">
        <v>24</v>
      </c>
      <c r="S4" s="75" t="s">
        <v>25</v>
      </c>
      <c r="T4" s="76" t="s">
        <v>26</v>
      </c>
      <c r="U4" s="76" t="s">
        <v>27</v>
      </c>
      <c r="V4" s="76" t="s">
        <v>28</v>
      </c>
      <c r="W4" s="76" t="s">
        <v>29</v>
      </c>
      <c r="X4" s="76" t="s">
        <v>30</v>
      </c>
      <c r="Y4" s="76" t="s">
        <v>31</v>
      </c>
      <c r="Z4" s="76" t="s">
        <v>32</v>
      </c>
      <c r="AA4" s="76" t="s">
        <v>33</v>
      </c>
      <c r="AB4" s="76" t="s">
        <v>34</v>
      </c>
      <c r="AC4" s="76" t="s">
        <v>35</v>
      </c>
      <c r="AD4" s="77" t="s">
        <v>36</v>
      </c>
      <c r="AE4" s="35" t="s">
        <v>37</v>
      </c>
      <c r="AF4" s="36" t="s">
        <v>38</v>
      </c>
      <c r="AG4" s="36" t="s">
        <v>39</v>
      </c>
      <c r="AH4" s="36" t="s">
        <v>40</v>
      </c>
      <c r="AI4" s="37" t="s">
        <v>41</v>
      </c>
      <c r="AJ4" s="38" t="s">
        <v>42</v>
      </c>
    </row>
    <row r="5" spans="1:36">
      <c r="A5" s="41" t="s">
        <v>51</v>
      </c>
      <c r="B5" s="41" t="s">
        <v>51</v>
      </c>
      <c r="C5" s="41">
        <v>200</v>
      </c>
      <c r="D5" s="41" t="s">
        <v>50</v>
      </c>
      <c r="H5" s="949">
        <f>IF(SUM(I5:J5)=0, "", SUM(I5:J5))</f>
        <v>65</v>
      </c>
      <c r="I5" s="41">
        <v>65</v>
      </c>
      <c r="J5" s="1144"/>
      <c r="K5" s="954">
        <f>IF(SUM(L5:AJ5)=0, "", SUM(L5:AJ5))</f>
        <v>115</v>
      </c>
      <c r="Q5" s="45">
        <v>102</v>
      </c>
      <c r="R5" s="45">
        <v>13</v>
      </c>
    </row>
    <row r="6" spans="1:36">
      <c r="A6" s="41" t="s">
        <v>101</v>
      </c>
      <c r="B6" s="41" t="s">
        <v>101</v>
      </c>
      <c r="C6" s="41">
        <v>200</v>
      </c>
      <c r="D6" s="41" t="s">
        <v>50</v>
      </c>
      <c r="H6" s="954">
        <f t="shared" ref="H6" si="0">IF(SUM(I6:J6)=0, "", SUM(I6:J6))</f>
        <v>65</v>
      </c>
      <c r="I6" s="41">
        <v>65</v>
      </c>
      <c r="J6" s="1147"/>
      <c r="K6" s="954">
        <f t="shared" ref="K6" si="1">IF(SUM(L6:AJ6)=0, "", SUM(L6:AJ6))</f>
        <v>115</v>
      </c>
      <c r="Q6" s="45">
        <v>102</v>
      </c>
      <c r="R6" s="45">
        <v>13</v>
      </c>
    </row>
    <row r="7" spans="1:36" s="41" customFormat="1">
      <c r="A7" s="41" t="s">
        <v>101</v>
      </c>
      <c r="B7" s="41" t="s">
        <v>841</v>
      </c>
      <c r="C7" s="41">
        <v>200</v>
      </c>
      <c r="D7" s="41" t="s">
        <v>50</v>
      </c>
      <c r="H7" s="41">
        <f t="shared" ref="H7" si="2">IF(SUM(I7:J7)=0,"",SUM(I7:J7))</f>
        <v>67</v>
      </c>
      <c r="I7" s="41">
        <v>47</v>
      </c>
      <c r="J7" s="41">
        <v>20</v>
      </c>
      <c r="K7" s="41">
        <f t="shared" ref="K7" si="3">IF(SUM(L7:AJ7)=0,"",SUM(L7:AJ7))</f>
        <v>115</v>
      </c>
      <c r="P7" s="41">
        <v>5</v>
      </c>
      <c r="Q7" s="41">
        <v>97</v>
      </c>
      <c r="R7" s="41">
        <v>13</v>
      </c>
    </row>
    <row r="8" spans="1:36">
      <c r="A8" s="41"/>
      <c r="H8" s="954"/>
      <c r="J8" s="1147"/>
      <c r="K8" s="954" t="str">
        <f t="shared" ref="K8:K34" si="4">IF(SUM(L8:AJ8)=0, "", SUM(L8:AJ8))</f>
        <v/>
      </c>
    </row>
    <row r="9" spans="1:36">
      <c r="A9" s="41"/>
      <c r="H9" s="954"/>
      <c r="J9" s="1147"/>
      <c r="K9" s="954" t="str">
        <f t="shared" si="4"/>
        <v/>
      </c>
    </row>
    <row r="10" spans="1:36">
      <c r="A10" s="41"/>
      <c r="H10" s="954"/>
      <c r="J10" s="1147"/>
      <c r="K10" s="954" t="str">
        <f t="shared" si="4"/>
        <v/>
      </c>
    </row>
    <row r="11" spans="1:36">
      <c r="A11" s="41"/>
      <c r="H11" s="954"/>
      <c r="J11" s="1147"/>
      <c r="K11" s="954" t="str">
        <f t="shared" si="4"/>
        <v/>
      </c>
    </row>
    <row r="12" spans="1:36">
      <c r="A12" s="41"/>
      <c r="H12" s="954"/>
      <c r="J12" s="1147"/>
      <c r="K12" s="954" t="str">
        <f t="shared" si="4"/>
        <v/>
      </c>
    </row>
    <row r="13" spans="1:36">
      <c r="A13" s="41"/>
      <c r="H13" s="954"/>
      <c r="J13" s="1147"/>
      <c r="K13" s="954" t="str">
        <f t="shared" si="4"/>
        <v/>
      </c>
    </row>
    <row r="14" spans="1:36">
      <c r="A14" s="41"/>
      <c r="H14" s="954"/>
      <c r="J14" s="1147"/>
      <c r="K14" s="954" t="str">
        <f t="shared" si="4"/>
        <v/>
      </c>
    </row>
    <row r="15" spans="1:36">
      <c r="A15" s="41"/>
      <c r="H15" s="954"/>
      <c r="J15" s="1147"/>
      <c r="K15" s="954" t="str">
        <f t="shared" si="4"/>
        <v/>
      </c>
    </row>
    <row r="16" spans="1:36">
      <c r="A16" s="41"/>
      <c r="H16" s="954"/>
      <c r="J16" s="1147"/>
      <c r="K16" s="954" t="str">
        <f t="shared" si="4"/>
        <v/>
      </c>
    </row>
    <row r="17" spans="1:11">
      <c r="A17" s="41"/>
      <c r="H17" s="954"/>
      <c r="J17" s="1147"/>
      <c r="K17" s="954" t="str">
        <f t="shared" si="4"/>
        <v/>
      </c>
    </row>
    <row r="18" spans="1:11">
      <c r="A18" s="41"/>
      <c r="H18" s="954"/>
      <c r="J18" s="1147"/>
      <c r="K18" s="954" t="str">
        <f t="shared" si="4"/>
        <v/>
      </c>
    </row>
    <row r="19" spans="1:11">
      <c r="A19" s="41"/>
      <c r="H19" s="954"/>
      <c r="J19" s="1147"/>
      <c r="K19" s="954" t="str">
        <f t="shared" si="4"/>
        <v/>
      </c>
    </row>
    <row r="20" spans="1:11">
      <c r="A20" s="41"/>
      <c r="H20" s="954"/>
      <c r="J20" s="1147"/>
      <c r="K20" s="954" t="str">
        <f t="shared" si="4"/>
        <v/>
      </c>
    </row>
    <row r="21" spans="1:11">
      <c r="A21" s="41"/>
      <c r="H21" s="954"/>
      <c r="J21" s="1147"/>
      <c r="K21" s="954" t="str">
        <f t="shared" si="4"/>
        <v/>
      </c>
    </row>
    <row r="22" spans="1:11">
      <c r="A22" s="41"/>
      <c r="H22" s="954"/>
      <c r="J22" s="1147"/>
      <c r="K22" s="954" t="str">
        <f t="shared" si="4"/>
        <v/>
      </c>
    </row>
    <row r="23" spans="1:11">
      <c r="A23" s="41"/>
      <c r="H23" s="954"/>
      <c r="J23" s="1147"/>
      <c r="K23" s="954" t="str">
        <f t="shared" si="4"/>
        <v/>
      </c>
    </row>
    <row r="24" spans="1:11">
      <c r="A24" s="41"/>
      <c r="H24" s="954"/>
      <c r="J24" s="1147"/>
      <c r="K24" s="954" t="str">
        <f t="shared" si="4"/>
        <v/>
      </c>
    </row>
    <row r="25" spans="1:11">
      <c r="A25" s="41"/>
      <c r="H25" s="954"/>
      <c r="J25" s="1147"/>
      <c r="K25" s="954" t="str">
        <f t="shared" si="4"/>
        <v/>
      </c>
    </row>
    <row r="26" spans="1:11">
      <c r="A26" s="41"/>
      <c r="H26" s="954"/>
      <c r="J26" s="1147"/>
      <c r="K26" s="954" t="str">
        <f t="shared" si="4"/>
        <v/>
      </c>
    </row>
    <row r="27" spans="1:11">
      <c r="A27" s="41"/>
      <c r="H27" s="954"/>
      <c r="J27" s="1147"/>
      <c r="K27" s="954" t="str">
        <f t="shared" si="4"/>
        <v/>
      </c>
    </row>
    <row r="28" spans="1:11">
      <c r="A28" s="41"/>
      <c r="H28" s="954"/>
      <c r="J28" s="1147"/>
      <c r="K28" s="954" t="str">
        <f t="shared" si="4"/>
        <v/>
      </c>
    </row>
    <row r="29" spans="1:11">
      <c r="A29" s="41"/>
      <c r="H29" s="954"/>
      <c r="J29" s="1147"/>
      <c r="K29" s="954" t="str">
        <f t="shared" si="4"/>
        <v/>
      </c>
    </row>
    <row r="30" spans="1:11">
      <c r="A30" s="41"/>
      <c r="H30" s="954"/>
      <c r="J30" s="1147"/>
      <c r="K30" s="954" t="str">
        <f t="shared" si="4"/>
        <v/>
      </c>
    </row>
    <row r="31" spans="1:11">
      <c r="A31" s="41"/>
      <c r="H31" s="954"/>
      <c r="J31" s="1147"/>
      <c r="K31" s="954" t="str">
        <f t="shared" si="4"/>
        <v/>
      </c>
    </row>
    <row r="32" spans="1:11">
      <c r="A32" s="41"/>
      <c r="H32" s="954"/>
      <c r="J32" s="1147"/>
      <c r="K32" s="954" t="str">
        <f t="shared" si="4"/>
        <v/>
      </c>
    </row>
    <row r="33" spans="1:36">
      <c r="A33" s="41"/>
      <c r="H33" s="954"/>
      <c r="J33" s="1147"/>
      <c r="K33" s="954" t="str">
        <f t="shared" si="4"/>
        <v/>
      </c>
    </row>
    <row r="34" spans="1:36">
      <c r="A34" s="41"/>
      <c r="H34" s="954"/>
      <c r="J34" s="1147"/>
      <c r="K34" s="954" t="str">
        <f t="shared" si="4"/>
        <v/>
      </c>
    </row>
    <row r="35" spans="1:36">
      <c r="A35" s="41"/>
      <c r="H35" s="954"/>
      <c r="J35" s="1147"/>
      <c r="K35" s="954" t="str">
        <f t="shared" ref="K35:K68" si="5">IF(SUM(L35:AJ35)=0, "", SUM(L35:AJ35))</f>
        <v/>
      </c>
    </row>
    <row r="36" spans="1:36">
      <c r="A36" s="41"/>
      <c r="H36" s="954"/>
      <c r="J36" s="1147"/>
      <c r="K36" s="954" t="str">
        <f t="shared" si="5"/>
        <v/>
      </c>
    </row>
    <row r="37" spans="1:36">
      <c r="A37" s="41"/>
      <c r="H37" s="954"/>
      <c r="J37" s="1147"/>
      <c r="K37" s="954" t="str">
        <f t="shared" si="5"/>
        <v/>
      </c>
    </row>
    <row r="38" spans="1:36">
      <c r="A38" s="41"/>
      <c r="H38" s="954"/>
      <c r="J38" s="1147"/>
      <c r="K38" s="954" t="str">
        <f t="shared" si="5"/>
        <v/>
      </c>
    </row>
    <row r="39" spans="1:36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0" t="str">
        <f t="shared" si="5"/>
        <v/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0" t="str">
        <f t="shared" si="5"/>
        <v/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0" t="str">
        <f t="shared" si="5"/>
        <v/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0" t="str">
        <f t="shared" si="5"/>
        <v/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0" t="str">
        <f t="shared" si="5"/>
        <v/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0" t="str">
        <f t="shared" si="5"/>
        <v/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0" t="str">
        <f t="shared" si="5"/>
        <v/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0" t="str">
        <f t="shared" si="5"/>
        <v/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0" t="str">
        <f t="shared" si="5"/>
        <v/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0" t="str">
        <f t="shared" si="5"/>
        <v/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0" t="str">
        <f t="shared" si="5"/>
        <v/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0" t="str">
        <f t="shared" si="5"/>
        <v/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0" t="str">
        <f t="shared" si="5"/>
        <v/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0" t="str">
        <f t="shared" si="5"/>
        <v/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0" t="str">
        <f t="shared" si="5"/>
        <v/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0" t="str">
        <f t="shared" si="5"/>
        <v/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0" t="str">
        <f t="shared" si="5"/>
        <v/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0" t="str">
        <f t="shared" si="5"/>
        <v/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0" t="str">
        <f t="shared" si="5"/>
        <v/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0" t="str">
        <f t="shared" si="5"/>
        <v/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0" t="str">
        <f t="shared" si="5"/>
        <v/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0" t="str">
        <f t="shared" si="5"/>
        <v/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0" t="str">
        <f t="shared" si="5"/>
        <v/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0" t="str">
        <f t="shared" si="5"/>
        <v/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0" t="str">
        <f t="shared" si="5"/>
        <v/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0" t="str">
        <f t="shared" si="5"/>
        <v/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0" t="str">
        <f t="shared" si="5"/>
        <v/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0" t="str">
        <f t="shared" si="5"/>
        <v/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0" t="str">
        <f t="shared" si="5"/>
        <v/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0" t="str">
        <f t="shared" si="5"/>
        <v/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</sheetData>
  <mergeCells count="5">
    <mergeCell ref="L2:AJ2"/>
    <mergeCell ref="L3:M3"/>
    <mergeCell ref="N3:O3"/>
    <mergeCell ref="P3:AD3"/>
    <mergeCell ref="AE3:AI3"/>
  </mergeCells>
  <dataValidations count="15">
    <dataValidation type="custom" allowBlank="1" showInputMessage="1" showErrorMessage="1" errorTitle="Non-numeric Entry" error="Please only enter numbers into this field. For all other, non-numeric information required refer to columns B to E.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L5:AJ6 L8:AJ1048576">
      <formula1>ISNUMBER(L5)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Pipeline" prompt="Quantities of your stocks that are currently in transit to Vanuatu, with no problems forseen." sqref="F5:G6 G8:G1048576">
      <formula1>ISNUMBER(F5)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In Warehouse" prompt="Quantities of your stocks currently sitting in any warehouse (including Mobile Storage Units). If possible, please do a quick physical stock count." sqref="H5:I6 H8:J1048576">
      <formula1>ISNUMBER(H5)</formula1>
    </dataValidation>
    <dataValidation type="custom" allowBlank="1" showInputMessage="1" showErrorMessage="1" errorTitle="Non-numeric Entry" error="Please only enter numbers into this field. For all other, non-numeric information required refer to columns B to E." promptTitle="Pending" prompt="Quantities of your stocks that are allocated for this operation, but are currently ‘stuck’ outside the country, with no viable means of transport to bring them here." sqref="E5:E6 F8:F1048576">
      <formula1>ISNUMBER(E5)</formula1>
    </dataValidation>
    <dataValidation type="list" allowBlank="1" showInputMessage="1" promptTitle="Intended Cluster" prompt="This is an optional column. If you can clearly identify under which cluster your item has been dispatched, please specify so; otherwise leave it blank. " sqref="D5:D6 E2:E4 E8:E1048576">
      <formula1>Clusters</formula1>
    </dataValidation>
    <dataValidation allowBlank="1" showInputMessage="1" showErrorMessage="1" promptTitle="Unit of Measure" prompt="Please input the lowest non-divisible unit of measure and provide quanitities for this item throughout the worksheet in this unit of measure. _x000d__x000d_For food, please use metric tonne as unit of measure and the 'Unit Detail' column for details on pieces. " sqref="B5:B6 C2:C4 C8:C1048576"/>
    <dataValidation allowBlank="1" showInputMessage="1" promptTitle="For Food: Unit Detail" prompt="Please use this column to specify details about the lowest non-divisible unit and its weight. This is helpful given that 'Unit of Measure' for food items is in metric tonnes (MT) only." sqref="C5:C6 D2:D4 D8:D1048576"/>
    <dataValidation allowBlank="1" sqref="B8:B1048576 AK5:XFD1048576 A5:A6 K2:K6 K8:K1048576"/>
    <dataValidation allowBlank="1" showInputMessage="1" promptTitle="Pending" prompt="Quantities of your stocks that are allocated for this operation, but are currently ‘stuck’ outside the country, with no viable means of transport to bring them here." sqref="F2:F4"/>
    <dataValidation allowBlank="1" showInputMessage="1" showErrorMessage="1" promptTitle="Dispatched" prompt="Quantities of stocks that you dispatched for distribution i.e. are on their way to a beneficiary. To avoid double counting, please do not count  goods that you sent to another agency, as these will be captured in the receiving agency's report. " sqref="K1 L2:AJ4"/>
    <dataValidation allowBlank="1" showInputMessage="1" promptTitle="In Warehouse" prompt="Quantities of your stocks currently sitting in any warehouse (including Mobile Storage Units). If possible, please do a quick physical stock count." sqref="H1:H4 I1:I3"/>
    <dataValidation allowBlank="1" showInputMessage="1" promptTitle="In Pipeline" prompt="Quantities of your stocks that are currently in transit to Vanuatu, with no problems forseen." sqref="G2:G4"/>
    <dataValidation type="decimal" operator="greaterThanOrEqual" allowBlank="1" showInputMessage="1" showErrorMessage="1" errorTitle="Non-Numeric Entry" error="Please only enter numbers into this field. For all other, non-numeric information required refer to columns B to E." promptTitle="In Warehouse (Committed)" prompt="Quantities of your stocks currently sitting in any warehouse (including Mobile Storage Units) and are committed to a specific organisation/agency. If possible, please conduct a quick physical stock count. " sqref="J5:J6">
      <formula1>0</formula1>
    </dataValidation>
    <dataValidation allowBlank="1" showInputMessage="1" promptTitle="Committed" prompt="If stocks in your warehouse are committed to a specific organisation/agency, please indicate the quantity of such items in this column." sqref="I4:J4 J2:J3"/>
    <dataValidation allowBlank="1" promptTitle="Committed" sqref="J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Aggregate_Gap_Data </vt:lpstr>
      <vt:lpstr>Aggregate_Dispatch_Data</vt:lpstr>
      <vt:lpstr>ADRA</vt:lpstr>
      <vt:lpstr>AfP</vt:lpstr>
      <vt:lpstr>CARE</vt:lpstr>
      <vt:lpstr>Caritas</vt:lpstr>
      <vt:lpstr>IFRC</vt:lpstr>
      <vt:lpstr>IOM</vt:lpstr>
      <vt:lpstr>IsraAid</vt:lpstr>
      <vt:lpstr>Nasi_Tuan</vt:lpstr>
      <vt:lpstr>NDMO</vt:lpstr>
      <vt:lpstr>NDMO_NZ</vt:lpstr>
      <vt:lpstr>NDMO_China</vt:lpstr>
      <vt:lpstr>NDMO_Fiji</vt:lpstr>
      <vt:lpstr>NDMO_Indonesia</vt:lpstr>
      <vt:lpstr>NDMO_JICA</vt:lpstr>
      <vt:lpstr>NDMO_Russia</vt:lpstr>
      <vt:lpstr>Oxfam</vt:lpstr>
      <vt:lpstr>Salvation_Army</vt:lpstr>
      <vt:lpstr>Samaritan</vt:lpstr>
      <vt:lpstr>SC</vt:lpstr>
      <vt:lpstr>UNICEF</vt:lpstr>
      <vt:lpstr>WFP</vt:lpstr>
      <vt:lpstr>WV</vt:lpstr>
      <vt:lpstr>FSA</vt:lpstr>
      <vt:lpstr>Ag_Needs_Plan</vt:lpstr>
      <vt:lpstr>Shelter Plan</vt:lpstr>
      <vt:lpstr>Shelter Plan Tarp New</vt:lpstr>
      <vt:lpstr>FSA Plan</vt:lpstr>
      <vt:lpstr>WASH Plan</vt:lpstr>
      <vt:lpstr>WASH Old 1</vt:lpstr>
      <vt:lpstr>FSA Plan Old 4</vt:lpstr>
      <vt:lpstr>List</vt:lpstr>
      <vt:lpstr>FSA Plan Old 3</vt:lpstr>
      <vt:lpstr>FSA Plan Old 2</vt:lpstr>
      <vt:lpstr>FSA Plan Old</vt:lpstr>
      <vt:lpstr>Aggreg_Gap_Agencies</vt:lpstr>
      <vt:lpstr>Full_Item_List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</dc:creator>
  <cp:keywords/>
  <dc:description/>
  <cp:lastModifiedBy>Simon</cp:lastModifiedBy>
  <cp:lastPrinted>2015-04-09T22:28:25Z</cp:lastPrinted>
  <dcterms:created xsi:type="dcterms:W3CDTF">2015-03-31T11:27:15Z</dcterms:created>
  <dcterms:modified xsi:type="dcterms:W3CDTF">2015-05-20T00:28:27Z</dcterms:modified>
  <cp:category/>
</cp:coreProperties>
</file>