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-SADC\00-VAA\40-Regional\HDX uploaded Data\"/>
    </mc:Choice>
  </mc:AlternateContent>
  <bookViews>
    <workbookView xWindow="0" yWindow="0" windowWidth="23040" windowHeight="8808" xr2:uid="{1CA163BC-600E-455E-B428-67D206E9B295}"/>
  </bookViews>
  <sheets>
    <sheet name="Data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I17" i="1"/>
  <c r="L16" i="1"/>
  <c r="I16" i="1"/>
  <c r="J16" i="1" s="1"/>
  <c r="K16" i="1" s="1"/>
  <c r="L15" i="1"/>
  <c r="J15" i="1"/>
  <c r="K15" i="1" s="1"/>
  <c r="I15" i="1"/>
  <c r="L14" i="1"/>
  <c r="J14" i="1"/>
  <c r="I14" i="1"/>
  <c r="L13" i="1"/>
  <c r="I13" i="1"/>
  <c r="J13" i="1" s="1"/>
  <c r="K13" i="1" s="1"/>
  <c r="I12" i="1"/>
  <c r="J12" i="1" s="1"/>
  <c r="L11" i="1"/>
  <c r="J11" i="1"/>
  <c r="K11" i="1" s="1"/>
  <c r="I11" i="1"/>
  <c r="L10" i="1"/>
  <c r="I10" i="1"/>
  <c r="J10" i="1" s="1"/>
  <c r="L9" i="1"/>
  <c r="J9" i="1"/>
  <c r="K9" i="1" s="1"/>
  <c r="I9" i="1"/>
  <c r="I8" i="1"/>
  <c r="J8" i="1" s="1"/>
  <c r="L7" i="1"/>
  <c r="J7" i="1"/>
  <c r="K7" i="1" s="1"/>
  <c r="I7" i="1"/>
  <c r="L6" i="1"/>
  <c r="I6" i="1"/>
  <c r="J6" i="1" s="1"/>
  <c r="K6" i="1" s="1"/>
  <c r="L5" i="1"/>
  <c r="J5" i="1"/>
  <c r="K5" i="1" s="1"/>
  <c r="I5" i="1"/>
  <c r="L4" i="1"/>
  <c r="I4" i="1"/>
  <c r="J4" i="1" s="1"/>
  <c r="K4" i="1" s="1"/>
  <c r="L3" i="1"/>
  <c r="J3" i="1"/>
  <c r="K3" i="1" s="1"/>
  <c r="I3" i="1"/>
  <c r="L2" i="1"/>
  <c r="I2" i="1"/>
  <c r="J2" i="1" s="1"/>
  <c r="J17" i="1" l="1"/>
  <c r="H17" i="1" s="1"/>
  <c r="K10" i="1"/>
</calcChain>
</file>

<file path=xl/sharedStrings.xml><?xml version="1.0" encoding="utf-8"?>
<sst xmlns="http://schemas.openxmlformats.org/spreadsheetml/2006/main" count="30" uniqueCount="30">
  <si>
    <t>Country</t>
  </si>
  <si>
    <t>2013/14</t>
  </si>
  <si>
    <t>2014/15</t>
  </si>
  <si>
    <t>2015/16</t>
  </si>
  <si>
    <t>2016/17</t>
  </si>
  <si>
    <t>2017/18</t>
  </si>
  <si>
    <t>2018/19</t>
  </si>
  <si>
    <t>% of Rural Pop. vs Total Pop.</t>
  </si>
  <si>
    <t>Total Pop. (Est. 2017)</t>
  </si>
  <si>
    <t>Rural Pop. (Est. 2017)</t>
  </si>
  <si>
    <t>% Affected vs 2017 Rural Pop.</t>
  </si>
  <si>
    <t>2018/19 vs 2017/18</t>
  </si>
  <si>
    <t>5yr average</t>
  </si>
  <si>
    <t>Angola</t>
  </si>
  <si>
    <t>Botswana</t>
  </si>
  <si>
    <t>DRC</t>
  </si>
  <si>
    <t>Eswatini</t>
  </si>
  <si>
    <t>Lesotho</t>
  </si>
  <si>
    <t>Madagascar</t>
  </si>
  <si>
    <t>Mauritius</t>
  </si>
  <si>
    <t>Malawi</t>
  </si>
  <si>
    <t>Mozambique</t>
  </si>
  <si>
    <t>Namibia</t>
  </si>
  <si>
    <t>Seychelles</t>
  </si>
  <si>
    <t>South Africa</t>
  </si>
  <si>
    <t>United Republic of Tanzania</t>
  </si>
  <si>
    <t>Zambia</t>
  </si>
  <si>
    <t>Zimbabwe</t>
  </si>
  <si>
    <t xml:space="preserve">SADC </t>
  </si>
  <si>
    <t>Population Affected by food and livelihood insecurity for the last 6 Years.  Source: SADC Member States.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</si>
</sst>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3" xfId="0" applyFont="1" applyFill="1" applyBorder="1" applyAlignment="1">
      <alignment vertical="center"/>
    </xf>
    <xf numFmtId="164" fontId="3" fillId="3" borderId="4" xfId="1" applyNumberFormat="1" applyFont="1" applyFill="1" applyBorder="1" applyAlignment="1">
      <alignment horizontal="center"/>
    </xf>
    <xf numFmtId="164" fontId="3" fillId="3" borderId="5" xfId="1" applyNumberFormat="1" applyFont="1" applyFill="1" applyBorder="1" applyAlignment="1">
      <alignment horizontal="center"/>
    </xf>
    <xf numFmtId="9" fontId="3" fillId="3" borderId="5" xfId="2" applyFont="1" applyFill="1" applyBorder="1" applyAlignment="1">
      <alignment horizontal="center"/>
    </xf>
    <xf numFmtId="165" fontId="3" fillId="3" borderId="5" xfId="2" applyNumberFormat="1" applyFont="1" applyFill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164" fontId="3" fillId="4" borderId="8" xfId="1" applyNumberFormat="1" applyFont="1" applyFill="1" applyBorder="1" applyAlignment="1">
      <alignment horizontal="center"/>
    </xf>
    <xf numFmtId="164" fontId="3" fillId="4" borderId="0" xfId="1" applyNumberFormat="1" applyFont="1" applyFill="1" applyBorder="1" applyAlignment="1">
      <alignment horizontal="center"/>
    </xf>
    <xf numFmtId="9" fontId="3" fillId="4" borderId="0" xfId="2" applyFont="1" applyFill="1" applyBorder="1" applyAlignment="1">
      <alignment horizontal="center"/>
    </xf>
    <xf numFmtId="165" fontId="3" fillId="4" borderId="0" xfId="2" applyNumberFormat="1" applyFont="1" applyFill="1" applyBorder="1" applyAlignment="1">
      <alignment horizontal="center"/>
    </xf>
    <xf numFmtId="164" fontId="3" fillId="4" borderId="9" xfId="1" applyNumberFormat="1" applyFont="1" applyFill="1" applyBorder="1" applyAlignment="1">
      <alignment horizontal="center"/>
    </xf>
    <xf numFmtId="164" fontId="3" fillId="3" borderId="8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9" fontId="3" fillId="3" borderId="0" xfId="2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4" fontId="3" fillId="3" borderId="9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164" fontId="3" fillId="3" borderId="11" xfId="1" applyNumberFormat="1" applyFont="1" applyFill="1" applyBorder="1" applyAlignment="1">
      <alignment horizontal="center"/>
    </xf>
    <xf numFmtId="164" fontId="3" fillId="3" borderId="12" xfId="1" applyNumberFormat="1" applyFont="1" applyFill="1" applyBorder="1" applyAlignment="1">
      <alignment horizontal="center"/>
    </xf>
    <xf numFmtId="9" fontId="3" fillId="3" borderId="12" xfId="2" applyFont="1" applyFill="1" applyBorder="1" applyAlignment="1">
      <alignment horizontal="center"/>
    </xf>
    <xf numFmtId="165" fontId="3" fillId="3" borderId="12" xfId="2" applyNumberFormat="1" applyFont="1" applyFill="1" applyBorder="1" applyAlignment="1">
      <alignment horizontal="center"/>
    </xf>
    <xf numFmtId="164" fontId="3" fillId="3" borderId="13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0" fontId="0" fillId="0" borderId="0" xfId="0" applyAlignment="1"/>
    <xf numFmtId="0" fontId="2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ADBB4-1D55-4B4C-B013-E09B0C4578B4}">
  <dimension ref="A1:M19"/>
  <sheetViews>
    <sheetView tabSelected="1" workbookViewId="0">
      <selection activeCell="A18" sqref="A18:M19"/>
    </sheetView>
  </sheetViews>
  <sheetFormatPr defaultRowHeight="14.4" x14ac:dyDescent="0.55000000000000004"/>
  <cols>
    <col min="1" max="1" width="26.89453125" style="29" bestFit="1" customWidth="1"/>
    <col min="2" max="8" width="13.3125" style="29" customWidth="1"/>
    <col min="9" max="10" width="14.47265625" style="29" customWidth="1"/>
    <col min="11" max="13" width="13.3125" style="29" customWidth="1"/>
    <col min="14" max="16384" width="8.83984375" style="29"/>
  </cols>
  <sheetData>
    <row r="1" spans="1:13" ht="47.7" customHeight="1" thickBot="1" x14ac:dyDescent="0.6">
      <c r="A1" s="30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3" t="s">
        <v>7</v>
      </c>
      <c r="I1" s="34" t="s">
        <v>8</v>
      </c>
      <c r="J1" s="35" t="s">
        <v>9</v>
      </c>
      <c r="K1" s="34" t="s">
        <v>10</v>
      </c>
      <c r="L1" s="32" t="s">
        <v>11</v>
      </c>
      <c r="M1" s="36" t="s">
        <v>12</v>
      </c>
    </row>
    <row r="2" spans="1:13" ht="17.399999999999999" customHeight="1" x14ac:dyDescent="0.55000000000000004">
      <c r="A2" s="1" t="s">
        <v>13</v>
      </c>
      <c r="B2" s="2">
        <v>665000</v>
      </c>
      <c r="C2" s="3">
        <v>755678</v>
      </c>
      <c r="D2" s="3">
        <v>1253048</v>
      </c>
      <c r="E2" s="3">
        <v>755930</v>
      </c>
      <c r="F2" s="3">
        <v>749500</v>
      </c>
      <c r="G2" s="3"/>
      <c r="H2" s="4">
        <v>0.55180999566157474</v>
      </c>
      <c r="I2" s="3">
        <f>28674*1000</f>
        <v>28674000</v>
      </c>
      <c r="J2" s="3">
        <f>I2*H2</f>
        <v>15822599.815599995</v>
      </c>
      <c r="K2" s="4"/>
      <c r="L2" s="5">
        <f>(G2-F2)/F2</f>
        <v>-1</v>
      </c>
      <c r="M2" s="6">
        <v>835831</v>
      </c>
    </row>
    <row r="3" spans="1:13" ht="17.399999999999999" customHeight="1" x14ac:dyDescent="0.55000000000000004">
      <c r="A3" s="7" t="s">
        <v>14</v>
      </c>
      <c r="B3" s="8">
        <v>28936</v>
      </c>
      <c r="C3" s="9">
        <v>29306</v>
      </c>
      <c r="D3" s="9">
        <v>30318</v>
      </c>
      <c r="E3" s="9">
        <v>57411</v>
      </c>
      <c r="F3" s="9">
        <v>12000</v>
      </c>
      <c r="G3" s="9">
        <v>35055</v>
      </c>
      <c r="H3" s="10">
        <v>0.42289921299321442</v>
      </c>
      <c r="I3" s="9">
        <f>2254*1000</f>
        <v>2254000</v>
      </c>
      <c r="J3" s="9">
        <f t="shared" ref="J3:J16" si="0">I3*H3</f>
        <v>953214.82608670532</v>
      </c>
      <c r="K3" s="10">
        <f t="shared" ref="K3:K16" si="1">G3/J3</f>
        <v>3.6775550527170846E-2</v>
      </c>
      <c r="L3" s="11">
        <f t="shared" ref="L3:L17" si="2">(G3-F3)/F3</f>
        <v>1.9212499999999999</v>
      </c>
      <c r="M3" s="12">
        <v>31594</v>
      </c>
    </row>
    <row r="4" spans="1:13" ht="17.399999999999999" customHeight="1" x14ac:dyDescent="0.55000000000000004">
      <c r="A4" s="7" t="s">
        <v>15</v>
      </c>
      <c r="B4" s="13">
        <v>7318639</v>
      </c>
      <c r="C4" s="14">
        <v>6591535</v>
      </c>
      <c r="D4" s="14">
        <v>4456106</v>
      </c>
      <c r="E4" s="14">
        <v>5900000</v>
      </c>
      <c r="F4" s="14">
        <v>7700000</v>
      </c>
      <c r="G4" s="14">
        <v>7249998</v>
      </c>
      <c r="H4" s="15">
        <v>0.57042042172307139</v>
      </c>
      <c r="I4" s="14">
        <f>88806*1000</f>
        <v>88806000</v>
      </c>
      <c r="J4" s="14">
        <f t="shared" si="0"/>
        <v>50656755.97153908</v>
      </c>
      <c r="K4" s="15">
        <f t="shared" si="1"/>
        <v>0.14312006090704521</v>
      </c>
      <c r="L4" s="16">
        <f t="shared" si="2"/>
        <v>-5.8441818181818185E-2</v>
      </c>
      <c r="M4" s="17">
        <v>6393256</v>
      </c>
    </row>
    <row r="5" spans="1:13" ht="17.399999999999999" customHeight="1" x14ac:dyDescent="0.55000000000000004">
      <c r="A5" s="7" t="s">
        <v>16</v>
      </c>
      <c r="B5" s="8">
        <v>289920</v>
      </c>
      <c r="C5" s="9">
        <v>223249</v>
      </c>
      <c r="D5" s="9">
        <v>320973</v>
      </c>
      <c r="E5" s="9">
        <v>638251</v>
      </c>
      <c r="F5" s="9">
        <v>159080</v>
      </c>
      <c r="G5" s="9">
        <v>122086</v>
      </c>
      <c r="H5" s="10">
        <v>0.78685017338398877</v>
      </c>
      <c r="I5" s="9">
        <f>1146*1000</f>
        <v>1146000</v>
      </c>
      <c r="J5" s="9">
        <f t="shared" si="0"/>
        <v>901730.29869805113</v>
      </c>
      <c r="K5" s="10">
        <f t="shared" si="1"/>
        <v>0.13539081494352792</v>
      </c>
      <c r="L5" s="11">
        <f t="shared" si="2"/>
        <v>-0.23254966054815188</v>
      </c>
      <c r="M5" s="12">
        <v>326295</v>
      </c>
    </row>
    <row r="6" spans="1:13" ht="17.399999999999999" customHeight="1" x14ac:dyDescent="0.55000000000000004">
      <c r="A6" s="7" t="s">
        <v>17</v>
      </c>
      <c r="B6" s="13">
        <v>223055</v>
      </c>
      <c r="C6" s="14">
        <v>447760</v>
      </c>
      <c r="D6" s="14">
        <v>463936</v>
      </c>
      <c r="E6" s="14">
        <v>709394</v>
      </c>
      <c r="F6" s="14">
        <v>306942</v>
      </c>
      <c r="G6" s="14">
        <v>308966</v>
      </c>
      <c r="H6" s="15">
        <v>0.72157716125738769</v>
      </c>
      <c r="I6" s="14">
        <f>1953*1000</f>
        <v>1953000</v>
      </c>
      <c r="J6" s="14">
        <f t="shared" si="0"/>
        <v>1409240.1959356782</v>
      </c>
      <c r="K6" s="15">
        <f t="shared" si="1"/>
        <v>0.21924296574215948</v>
      </c>
      <c r="L6" s="16">
        <f t="shared" si="2"/>
        <v>6.5940796632588568E-3</v>
      </c>
      <c r="M6" s="17">
        <v>430217</v>
      </c>
    </row>
    <row r="7" spans="1:13" ht="17.399999999999999" customHeight="1" x14ac:dyDescent="0.55000000000000004">
      <c r="A7" s="7" t="s">
        <v>18</v>
      </c>
      <c r="B7" s="8"/>
      <c r="C7" s="9"/>
      <c r="D7" s="9">
        <v>1800000</v>
      </c>
      <c r="E7" s="9">
        <v>1140000</v>
      </c>
      <c r="F7" s="9">
        <v>855796</v>
      </c>
      <c r="G7" s="9">
        <v>1261323</v>
      </c>
      <c r="H7" s="10">
        <v>0.6425900149697803</v>
      </c>
      <c r="I7" s="9">
        <f>24320*1000</f>
        <v>24320000</v>
      </c>
      <c r="J7" s="9">
        <f t="shared" si="0"/>
        <v>15627789.164065057</v>
      </c>
      <c r="K7" s="10">
        <f t="shared" si="1"/>
        <v>8.0710264693122341E-2</v>
      </c>
      <c r="L7" s="11">
        <f t="shared" si="2"/>
        <v>0.47385942444227364</v>
      </c>
      <c r="M7" s="12">
        <v>1265265</v>
      </c>
    </row>
    <row r="8" spans="1:13" ht="17.399999999999999" customHeight="1" x14ac:dyDescent="0.55000000000000004">
      <c r="A8" s="7" t="s">
        <v>19</v>
      </c>
      <c r="B8" s="13"/>
      <c r="C8" s="14"/>
      <c r="D8" s="14"/>
      <c r="E8" s="14"/>
      <c r="F8" s="14"/>
      <c r="G8" s="14"/>
      <c r="H8" s="15"/>
      <c r="I8" s="14">
        <f>1265*1000</f>
        <v>1265000</v>
      </c>
      <c r="J8" s="14">
        <f t="shared" si="0"/>
        <v>0</v>
      </c>
      <c r="K8" s="15"/>
      <c r="L8" s="16"/>
      <c r="M8" s="17"/>
    </row>
    <row r="9" spans="1:13" ht="17.399999999999999" customHeight="1" x14ac:dyDescent="0.55000000000000004">
      <c r="A9" s="7" t="s">
        <v>20</v>
      </c>
      <c r="B9" s="8">
        <v>1855163</v>
      </c>
      <c r="C9" s="9">
        <v>1312376</v>
      </c>
      <c r="D9" s="9">
        <v>2833212</v>
      </c>
      <c r="E9" s="9">
        <v>6692114</v>
      </c>
      <c r="F9" s="9">
        <v>1043000</v>
      </c>
      <c r="G9" s="9">
        <v>3306405</v>
      </c>
      <c r="H9" s="10">
        <v>0.83544856416134361</v>
      </c>
      <c r="I9" s="9">
        <f>17373*1000</f>
        <v>17373000</v>
      </c>
      <c r="J9" s="9">
        <f t="shared" si="0"/>
        <v>14514247.905175023</v>
      </c>
      <c r="K9" s="10">
        <f t="shared" si="1"/>
        <v>0.22780408751466266</v>
      </c>
      <c r="L9" s="11">
        <f t="shared" si="2"/>
        <v>2.1700910834132312</v>
      </c>
      <c r="M9" s="12">
        <v>2747173</v>
      </c>
    </row>
    <row r="10" spans="1:13" ht="17.399999999999999" customHeight="1" x14ac:dyDescent="0.55000000000000004">
      <c r="A10" s="7" t="s">
        <v>21</v>
      </c>
      <c r="B10" s="13">
        <v>212000</v>
      </c>
      <c r="C10" s="14">
        <v>150000</v>
      </c>
      <c r="D10" s="14">
        <v>375905</v>
      </c>
      <c r="E10" s="14">
        <v>1980000</v>
      </c>
      <c r="F10" s="14">
        <v>313481</v>
      </c>
      <c r="G10" s="14">
        <v>531476</v>
      </c>
      <c r="H10" s="15">
        <v>0.67491999829150096</v>
      </c>
      <c r="I10" s="14">
        <f>28862*1000</f>
        <v>28862000</v>
      </c>
      <c r="J10" s="14">
        <f t="shared" si="0"/>
        <v>19479540.9906893</v>
      </c>
      <c r="K10" s="15">
        <f t="shared" si="1"/>
        <v>2.7283805108859152E-2</v>
      </c>
      <c r="L10" s="16">
        <f t="shared" si="2"/>
        <v>0.69540099718962234</v>
      </c>
      <c r="M10" s="17">
        <v>606277</v>
      </c>
    </row>
    <row r="11" spans="1:13" ht="17.399999999999999" customHeight="1" x14ac:dyDescent="0.55000000000000004">
      <c r="A11" s="7" t="s">
        <v>22</v>
      </c>
      <c r="B11" s="8">
        <v>778504</v>
      </c>
      <c r="C11" s="9">
        <v>117662</v>
      </c>
      <c r="D11" s="9">
        <v>578480</v>
      </c>
      <c r="E11" s="9">
        <v>729134</v>
      </c>
      <c r="F11" s="9">
        <v>798384</v>
      </c>
      <c r="G11" s="9">
        <v>257383</v>
      </c>
      <c r="H11" s="10">
        <v>0.52375009796001348</v>
      </c>
      <c r="I11" s="9">
        <f>2369*1000</f>
        <v>2369000</v>
      </c>
      <c r="J11" s="9">
        <f t="shared" si="0"/>
        <v>1240763.9820672718</v>
      </c>
      <c r="K11" s="10">
        <f t="shared" si="1"/>
        <v>0.20743912921389523</v>
      </c>
      <c r="L11" s="11">
        <f t="shared" si="2"/>
        <v>-0.67762004248582131</v>
      </c>
      <c r="M11" s="12">
        <v>600433</v>
      </c>
    </row>
    <row r="12" spans="1:13" ht="17.399999999999999" customHeight="1" x14ac:dyDescent="0.55000000000000004">
      <c r="A12" s="7" t="s">
        <v>23</v>
      </c>
      <c r="B12" s="13"/>
      <c r="C12" s="14"/>
      <c r="D12" s="14">
        <v>7195</v>
      </c>
      <c r="E12" s="14">
        <v>13706</v>
      </c>
      <c r="F12" s="14"/>
      <c r="G12" s="14"/>
      <c r="H12" s="15"/>
      <c r="I12" s="14">
        <f>96*1000</f>
        <v>96000</v>
      </c>
      <c r="J12" s="14">
        <f t="shared" si="0"/>
        <v>0</v>
      </c>
      <c r="K12" s="15"/>
      <c r="L12" s="16"/>
      <c r="M12" s="17">
        <v>10451</v>
      </c>
    </row>
    <row r="13" spans="1:13" ht="17.399999999999999" customHeight="1" x14ac:dyDescent="0.55000000000000004">
      <c r="A13" s="7" t="s">
        <v>24</v>
      </c>
      <c r="B13" s="8">
        <v>13798024</v>
      </c>
      <c r="C13" s="9">
        <v>14060928</v>
      </c>
      <c r="D13" s="9">
        <v>14349445</v>
      </c>
      <c r="E13" s="9">
        <v>14349445</v>
      </c>
      <c r="F13" s="9">
        <v>13700000</v>
      </c>
      <c r="G13" s="9">
        <v>13930354</v>
      </c>
      <c r="H13" s="10">
        <v>0.34638950497271909</v>
      </c>
      <c r="I13" s="9">
        <f>56521*1000</f>
        <v>56521000</v>
      </c>
      <c r="J13" s="9">
        <f t="shared" si="0"/>
        <v>19578281.210563056</v>
      </c>
      <c r="K13" s="10">
        <f t="shared" si="1"/>
        <v>0.71152078418835696</v>
      </c>
      <c r="L13" s="11">
        <f t="shared" si="2"/>
        <v>1.6814160583941605E-2</v>
      </c>
      <c r="M13" s="12">
        <v>14051568</v>
      </c>
    </row>
    <row r="14" spans="1:13" ht="17.399999999999999" customHeight="1" x14ac:dyDescent="0.55000000000000004">
      <c r="A14" s="7" t="s">
        <v>25</v>
      </c>
      <c r="B14" s="13">
        <v>828063</v>
      </c>
      <c r="C14" s="14">
        <v>424136</v>
      </c>
      <c r="D14" s="14">
        <v>358505</v>
      </c>
      <c r="E14" s="14">
        <v>358505</v>
      </c>
      <c r="F14" s="14">
        <v>118603</v>
      </c>
      <c r="G14" s="14"/>
      <c r="H14" s="15">
        <v>0.67684000657896426</v>
      </c>
      <c r="I14" s="14">
        <f>52555*1000</f>
        <v>52555000</v>
      </c>
      <c r="J14" s="14">
        <f t="shared" si="0"/>
        <v>35571326.545757465</v>
      </c>
      <c r="K14" s="15"/>
      <c r="L14" s="16">
        <f t="shared" si="2"/>
        <v>-1</v>
      </c>
      <c r="M14" s="17">
        <v>417562</v>
      </c>
    </row>
    <row r="15" spans="1:13" ht="17.399999999999999" customHeight="1" x14ac:dyDescent="0.55000000000000004">
      <c r="A15" s="7" t="s">
        <v>26</v>
      </c>
      <c r="B15" s="8">
        <v>209498</v>
      </c>
      <c r="C15" s="9">
        <v>351267</v>
      </c>
      <c r="D15" s="9">
        <v>798948</v>
      </c>
      <c r="E15" s="9">
        <v>975738</v>
      </c>
      <c r="F15" s="9">
        <v>77000</v>
      </c>
      <c r="G15" s="9">
        <v>954120</v>
      </c>
      <c r="H15" s="10">
        <v>0.58621000958242997</v>
      </c>
      <c r="I15" s="9">
        <f>16405*1000</f>
        <v>16405000</v>
      </c>
      <c r="J15" s="9">
        <f t="shared" si="0"/>
        <v>9616775.2071997635</v>
      </c>
      <c r="K15" s="10">
        <f t="shared" si="1"/>
        <v>9.9214131498642263E-2</v>
      </c>
      <c r="L15" s="11">
        <f t="shared" si="2"/>
        <v>11.391168831168832</v>
      </c>
      <c r="M15" s="12">
        <v>482490</v>
      </c>
    </row>
    <row r="16" spans="1:13" ht="17.399999999999999" customHeight="1" thickBot="1" x14ac:dyDescent="0.6">
      <c r="A16" s="18" t="s">
        <v>27</v>
      </c>
      <c r="B16" s="19">
        <v>2206924</v>
      </c>
      <c r="C16" s="20">
        <v>564599</v>
      </c>
      <c r="D16" s="20">
        <v>2829159</v>
      </c>
      <c r="E16" s="20">
        <v>4071233</v>
      </c>
      <c r="F16" s="20">
        <v>1052768</v>
      </c>
      <c r="G16" s="20">
        <v>2423568</v>
      </c>
      <c r="H16" s="21">
        <v>0.67723001465933086</v>
      </c>
      <c r="I16" s="20">
        <f>14516*1000</f>
        <v>14516000</v>
      </c>
      <c r="J16" s="20">
        <f t="shared" si="0"/>
        <v>9830670.8927948475</v>
      </c>
      <c r="K16" s="21">
        <f t="shared" si="1"/>
        <v>0.24653129236340274</v>
      </c>
      <c r="L16" s="22">
        <f t="shared" si="2"/>
        <v>1.302091248974133</v>
      </c>
      <c r="M16" s="23">
        <v>2144937</v>
      </c>
    </row>
    <row r="17" spans="1:13" ht="15.6" thickBot="1" x14ac:dyDescent="0.6">
      <c r="A17" s="31" t="s">
        <v>28</v>
      </c>
      <c r="B17" s="24">
        <v>28413726</v>
      </c>
      <c r="C17" s="24">
        <v>25028496</v>
      </c>
      <c r="D17" s="24">
        <v>30455230</v>
      </c>
      <c r="E17" s="24">
        <v>38370861</v>
      </c>
      <c r="F17" s="24">
        <v>26886554</v>
      </c>
      <c r="G17" s="24">
        <v>30380734</v>
      </c>
      <c r="H17" s="25">
        <f>J17/I17</f>
        <v>0.32579863469215764</v>
      </c>
      <c r="I17" s="26">
        <f>SUM(I2:I16)</f>
        <v>337115000</v>
      </c>
      <c r="J17" s="24">
        <f>SUM(J9:J16)</f>
        <v>109831606.73424673</v>
      </c>
      <c r="K17" s="25"/>
      <c r="L17" s="27">
        <f t="shared" si="2"/>
        <v>0.12996012802533191</v>
      </c>
      <c r="M17" s="28">
        <v>29830973</v>
      </c>
    </row>
    <row r="18" spans="1:13" x14ac:dyDescent="0.55000000000000004">
      <c r="A18" s="37" t="s">
        <v>29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55000000000000004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</sheetData>
  <mergeCells count="1">
    <mergeCell ref="A18:M19"/>
  </mergeCells>
  <conditionalFormatting sqref="K2:L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NDAMBUKI Alois</dc:creator>
  <cp:lastModifiedBy>NDAMBUKI Alois</cp:lastModifiedBy>
  <dcterms:created xsi:type="dcterms:W3CDTF">2018-09-24T07:21:48Z</dcterms:created>
  <dcterms:modified xsi:type="dcterms:W3CDTF">2018-09-24T07:35:11Z</dcterms:modified>
</cp:coreProperties>
</file>