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llah\Documents\Programs\Cadre Suivi Crise Pastorale\"/>
    </mc:Choice>
  </mc:AlternateContent>
  <bookViews>
    <workbookView xWindow="0" yWindow="0" windowWidth="15360" windowHeight="7020"/>
  </bookViews>
  <sheets>
    <sheet name="December 31" sheetId="1" r:id="rId1"/>
    <sheet name="Regions" sheetId="2" r:id="rId2"/>
    <sheet name="Cash Us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B12" i="1"/>
  <c r="Y6" i="1" l="1"/>
  <c r="AL9" i="1" l="1"/>
  <c r="AL7" i="1"/>
  <c r="AL6" i="1" l="1"/>
  <c r="AL10" i="1" l="1"/>
  <c r="AL15" i="1" l="1"/>
  <c r="K10" i="1"/>
  <c r="AC10" i="1"/>
  <c r="E6" i="1" l="1"/>
  <c r="F6" i="1" s="1"/>
  <c r="Z6" i="1" l="1"/>
  <c r="AK6" i="1"/>
  <c r="H6" i="1" l="1"/>
  <c r="AJ12" i="1"/>
  <c r="AJ13" i="1" s="1"/>
  <c r="AI12" i="1"/>
  <c r="AG12" i="1" l="1"/>
  <c r="AF12" i="1"/>
  <c r="AL5" i="1"/>
  <c r="AL8" i="1"/>
  <c r="R26" i="1" l="1"/>
  <c r="P5" i="1" l="1"/>
  <c r="Q5" i="1"/>
  <c r="D12" i="1"/>
  <c r="C19" i="1" s="1"/>
  <c r="E12" i="1"/>
  <c r="F12" i="1"/>
  <c r="H12" i="1"/>
  <c r="I12" i="1"/>
  <c r="J12" i="1"/>
  <c r="K12" i="1"/>
  <c r="L12" i="1"/>
  <c r="M12" i="1"/>
  <c r="N12" i="1"/>
  <c r="O12" i="1"/>
  <c r="O13" i="1" s="1"/>
  <c r="P12" i="1"/>
  <c r="Q12" i="1"/>
  <c r="R12" i="1"/>
  <c r="R13" i="1" s="1"/>
  <c r="S12" i="1"/>
  <c r="T12" i="1"/>
  <c r="T13" i="1" s="1"/>
  <c r="U12" i="1"/>
  <c r="V12" i="1"/>
  <c r="W12" i="1"/>
  <c r="W13" i="1" s="1"/>
  <c r="X12" i="1"/>
  <c r="Y12" i="1"/>
  <c r="AA12" i="1"/>
  <c r="AB12" i="1"/>
  <c r="AC12" i="1"/>
  <c r="AC13" i="1" s="1"/>
  <c r="AD12" i="1"/>
  <c r="AE12" i="1"/>
  <c r="AE13" i="1" s="1"/>
  <c r="Y13" i="1" l="1"/>
  <c r="M16" i="1" s="1"/>
  <c r="L15" i="1"/>
  <c r="M15" i="1" s="1"/>
  <c r="K13" i="1"/>
</calcChain>
</file>

<file path=xl/comments1.xml><?xml version="1.0" encoding="utf-8"?>
<comments xmlns="http://schemas.openxmlformats.org/spreadsheetml/2006/main">
  <authors>
    <author>Administrator</author>
    <author>Windows User</author>
  </authors>
  <commentList>
    <comment ref="P5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+ Engrais Minéraux</t>
        </r>
      </text>
    </comment>
    <comment ref="AA5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Porcs</t>
        </r>
      </text>
    </comment>
    <comment ref="Y6" authorId="1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371 Bovin
1851 P. ruminan
56,680 KG de Viande</t>
        </r>
      </text>
    </comment>
    <comment ref="AF6" authorId="0" shape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Personnes</t>
        </r>
      </text>
    </comment>
    <comment ref="AG6" authorId="0" shape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Personnes</t>
        </r>
      </text>
    </comment>
    <comment ref="AH6" authorId="0" shape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Personnes</t>
        </r>
      </text>
    </comment>
    <comment ref="AA7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Vollailes</t>
        </r>
      </text>
    </comment>
    <comment ref="AF7" authorId="1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Personnes</t>
        </r>
      </text>
    </comment>
    <comment ref="AG7" authorId="1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Personnes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+ Complexte vitaminé</t>
        </r>
      </text>
    </comment>
    <comment ref="AA8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Petits Ruminants</t>
        </r>
      </text>
    </comment>
    <comment ref="AF9" authorId="0" shape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Personnes</t>
        </r>
      </text>
    </comment>
    <comment ref="J10" authorId="0" shape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Includes Provende + Bloc Nutritionnel</t>
        </r>
      </text>
    </comment>
    <comment ref="N10" authorId="0" shape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Amount of households reduced by country for 804/CHA</t>
        </r>
      </text>
    </comment>
  </commentList>
</comments>
</file>

<file path=xl/sharedStrings.xml><?xml version="1.0" encoding="utf-8"?>
<sst xmlns="http://schemas.openxmlformats.org/spreadsheetml/2006/main" count="57" uniqueCount="36">
  <si>
    <t>PRO-ACT SAHEL</t>
  </si>
  <si>
    <t>Total Sans PRO-ACT</t>
  </si>
  <si>
    <t>REOWA</t>
  </si>
  <si>
    <t>Tchad</t>
  </si>
  <si>
    <t>Senegal</t>
  </si>
  <si>
    <t>Niger</t>
  </si>
  <si>
    <t>Mauritania</t>
  </si>
  <si>
    <t>Mali</t>
  </si>
  <si>
    <t>Burkina Faso</t>
  </si>
  <si>
    <t>Ménages atteints</t>
  </si>
  <si>
    <t>Ménages Prévues</t>
  </si>
  <si>
    <t>Nombre de tetes Distribué</t>
  </si>
  <si>
    <t>Nombre de tetes</t>
  </si>
  <si>
    <t>Qte Distribué</t>
  </si>
  <si>
    <t>Qte Prévu</t>
  </si>
  <si>
    <t>Nombre Atteints</t>
  </si>
  <si>
    <t>Cash +, Cash non Conditionnel, Cash pour Travail</t>
  </si>
  <si>
    <t># de Femmes Touchées</t>
  </si>
  <si>
    <t>% de Femmes Touchées</t>
  </si>
  <si>
    <t xml:space="preserve"># de Personne Bénéficiaires </t>
  </si>
  <si>
    <t xml:space="preserve"># de Menages Bénéficiaires </t>
  </si>
  <si>
    <t>Montant financement reçu</t>
  </si>
  <si>
    <t>Besoins de financement</t>
  </si>
  <si>
    <t>Nombre de projets</t>
  </si>
  <si>
    <t>Pays</t>
  </si>
  <si>
    <t xml:space="preserve"> </t>
  </si>
  <si>
    <t>Nombre de Femmes</t>
  </si>
  <si>
    <t>Puits (nombre de ménages)</t>
  </si>
  <si>
    <t>Outils Aratoires (kits)</t>
  </si>
  <si>
    <t>Couverture Sanitaire ( Têtes vaccinées: Bovins, Petits Ruminants)</t>
  </si>
  <si>
    <t>Distribution d'actifs (Bovins,Petits Ruminants, Porcs, Volailles)</t>
  </si>
  <si>
    <t>Formation (Renforcement des capacités des personnes bénéficiaires)</t>
  </si>
  <si>
    <t>Kits Vétérinaires (nombre de ménages)</t>
  </si>
  <si>
    <t>Destockage (nombre de ménages)</t>
  </si>
  <si>
    <t>Aliments de Betail (Tonne)</t>
  </si>
  <si>
    <t>Distribution de Semences (Fourragéres, Maraichéres, Vivrières en tonne)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</si>
</sst>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164" fontId="0" fillId="0" borderId="1" xfId="0" applyNumberFormat="1" applyBorder="1"/>
    <xf numFmtId="164" fontId="0" fillId="0" borderId="0" xfId="0" applyNumberFormat="1"/>
    <xf numFmtId="0" fontId="3" fillId="0" borderId="6" xfId="0" applyFont="1" applyFill="1" applyBorder="1" applyAlignment="1">
      <alignment wrapText="1"/>
    </xf>
    <xf numFmtId="164" fontId="0" fillId="2" borderId="1" xfId="0" applyNumberFormat="1" applyFill="1" applyBorder="1"/>
    <xf numFmtId="164" fontId="0" fillId="2" borderId="7" xfId="0" applyNumberFormat="1" applyFill="1" applyBorder="1"/>
    <xf numFmtId="164" fontId="0" fillId="0" borderId="7" xfId="0" applyNumberFormat="1" applyBorder="1"/>
    <xf numFmtId="164" fontId="0" fillId="0" borderId="1" xfId="0" applyNumberFormat="1" applyFill="1" applyBorder="1"/>
    <xf numFmtId="0" fontId="3" fillId="0" borderId="4" xfId="0" applyFont="1" applyFill="1" applyBorder="1" applyAlignment="1">
      <alignment wrapText="1"/>
    </xf>
    <xf numFmtId="164" fontId="2" fillId="2" borderId="10" xfId="1" applyNumberFormat="1" applyFont="1" applyFill="1" applyBorder="1"/>
    <xf numFmtId="164" fontId="2" fillId="0" borderId="10" xfId="1" applyNumberFormat="1" applyFont="1" applyBorder="1"/>
    <xf numFmtId="0" fontId="2" fillId="2" borderId="0" xfId="0" applyFont="1" applyFill="1" applyBorder="1"/>
    <xf numFmtId="164" fontId="3" fillId="0" borderId="10" xfId="1" applyNumberFormat="1" applyFont="1" applyFill="1" applyBorder="1" applyAlignment="1">
      <alignment wrapText="1"/>
    </xf>
    <xf numFmtId="164" fontId="3" fillId="2" borderId="8" xfId="1" applyNumberFormat="1" applyFont="1" applyFill="1" applyBorder="1" applyAlignment="1">
      <alignment wrapText="1"/>
    </xf>
    <xf numFmtId="164" fontId="3" fillId="2" borderId="10" xfId="1" applyNumberFormat="1" applyFont="1" applyFill="1" applyBorder="1" applyAlignment="1">
      <alignment wrapText="1"/>
    </xf>
    <xf numFmtId="164" fontId="3" fillId="0" borderId="9" xfId="1" applyNumberFormat="1" applyFont="1" applyBorder="1" applyAlignment="1">
      <alignment wrapText="1"/>
    </xf>
    <xf numFmtId="164" fontId="3" fillId="0" borderId="9" xfId="1" applyNumberFormat="1" applyFont="1" applyFill="1" applyBorder="1" applyAlignment="1">
      <alignment wrapText="1"/>
    </xf>
    <xf numFmtId="165" fontId="3" fillId="2" borderId="10" xfId="1" applyNumberFormat="1" applyFont="1" applyFill="1" applyBorder="1" applyAlignment="1">
      <alignment wrapText="1"/>
    </xf>
    <xf numFmtId="165" fontId="3" fillId="0" borderId="9" xfId="1" applyNumberFormat="1" applyFont="1" applyBorder="1" applyAlignment="1">
      <alignment wrapText="1"/>
    </xf>
    <xf numFmtId="164" fontId="3" fillId="0" borderId="0" xfId="1" applyNumberFormat="1" applyFont="1" applyBorder="1" applyAlignment="1">
      <alignment wrapText="1"/>
    </xf>
    <xf numFmtId="9" fontId="3" fillId="0" borderId="0" xfId="2" applyFont="1" applyBorder="1" applyAlignment="1">
      <alignment wrapText="1"/>
    </xf>
    <xf numFmtId="164" fontId="3" fillId="0" borderId="6" xfId="1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3" borderId="13" xfId="0" applyFill="1" applyBorder="1"/>
    <xf numFmtId="0" fontId="2" fillId="2" borderId="16" xfId="0" applyFont="1" applyFill="1" applyBorder="1"/>
    <xf numFmtId="164" fontId="3" fillId="2" borderId="18" xfId="1" applyNumberFormat="1" applyFont="1" applyFill="1" applyBorder="1" applyAlignment="1">
      <alignment wrapText="1"/>
    </xf>
    <xf numFmtId="164" fontId="3" fillId="0" borderId="5" xfId="1" applyNumberFormat="1" applyFont="1" applyBorder="1" applyAlignment="1">
      <alignment wrapText="1"/>
    </xf>
    <xf numFmtId="164" fontId="3" fillId="0" borderId="6" xfId="1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3" borderId="20" xfId="0" applyFill="1" applyBorder="1"/>
    <xf numFmtId="0" fontId="0" fillId="2" borderId="16" xfId="0" applyFill="1" applyBorder="1"/>
    <xf numFmtId="0" fontId="0" fillId="2" borderId="21" xfId="0" applyFill="1" applyBorder="1"/>
    <xf numFmtId="164" fontId="3" fillId="3" borderId="22" xfId="1" applyNumberFormat="1" applyFont="1" applyFill="1" applyBorder="1" applyAlignment="1">
      <alignment wrapText="1"/>
    </xf>
    <xf numFmtId="164" fontId="3" fillId="2" borderId="19" xfId="1" applyNumberFormat="1" applyFont="1" applyFill="1" applyBorder="1" applyAlignment="1">
      <alignment wrapText="1"/>
    </xf>
    <xf numFmtId="164" fontId="3" fillId="2" borderId="6" xfId="1" applyNumberFormat="1" applyFont="1" applyFill="1" applyBorder="1" applyAlignment="1">
      <alignment wrapText="1"/>
    </xf>
    <xf numFmtId="164" fontId="3" fillId="3" borderId="20" xfId="1" applyNumberFormat="1" applyFont="1" applyFill="1" applyBorder="1" applyAlignment="1">
      <alignment wrapText="1"/>
    </xf>
    <xf numFmtId="164" fontId="3" fillId="0" borderId="16" xfId="1" applyNumberFormat="1" applyFont="1" applyFill="1" applyBorder="1" applyAlignment="1">
      <alignment wrapText="1"/>
    </xf>
    <xf numFmtId="164" fontId="3" fillId="0" borderId="20" xfId="1" applyNumberFormat="1" applyFont="1" applyFill="1" applyBorder="1" applyAlignment="1">
      <alignment wrapText="1"/>
    </xf>
    <xf numFmtId="164" fontId="3" fillId="0" borderId="20" xfId="1" applyNumberFormat="1" applyFont="1" applyBorder="1" applyAlignment="1">
      <alignment wrapText="1"/>
    </xf>
    <xf numFmtId="164" fontId="3" fillId="0" borderId="16" xfId="1" applyNumberFormat="1" applyFont="1" applyBorder="1" applyAlignment="1">
      <alignment wrapText="1"/>
    </xf>
    <xf numFmtId="9" fontId="3" fillId="0" borderId="16" xfId="2" applyFont="1" applyBorder="1" applyAlignment="1">
      <alignment wrapText="1"/>
    </xf>
    <xf numFmtId="0" fontId="2" fillId="0" borderId="20" xfId="0" applyFont="1" applyBorder="1"/>
    <xf numFmtId="164" fontId="2" fillId="0" borderId="20" xfId="1" applyNumberFormat="1" applyFont="1" applyFill="1" applyBorder="1"/>
    <xf numFmtId="43" fontId="3" fillId="2" borderId="6" xfId="1" applyNumberFormat="1" applyFont="1" applyFill="1" applyBorder="1" applyAlignment="1">
      <alignment wrapText="1"/>
    </xf>
    <xf numFmtId="43" fontId="3" fillId="0" borderId="20" xfId="1" applyNumberFormat="1" applyFont="1" applyBorder="1" applyAlignment="1">
      <alignment wrapText="1"/>
    </xf>
    <xf numFmtId="0" fontId="0" fillId="0" borderId="20" xfId="0" applyFill="1" applyBorder="1"/>
    <xf numFmtId="0" fontId="3" fillId="2" borderId="23" xfId="0" applyFont="1" applyFill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4" fillId="0" borderId="27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0" fillId="0" borderId="31" xfId="0" applyNumberFormat="1" applyBorder="1"/>
    <xf numFmtId="0" fontId="3" fillId="0" borderId="0" xfId="0" applyFont="1" applyBorder="1" applyAlignment="1">
      <alignment wrapText="1"/>
    </xf>
    <xf numFmtId="0" fontId="0" fillId="0" borderId="0" xfId="0" applyBorder="1"/>
    <xf numFmtId="0" fontId="3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0" fillId="2" borderId="14" xfId="0" applyFill="1" applyBorder="1"/>
    <xf numFmtId="164" fontId="0" fillId="0" borderId="0" xfId="0" applyNumberFormat="1" applyBorder="1"/>
    <xf numFmtId="0" fontId="3" fillId="0" borderId="0" xfId="0" applyFont="1" applyFill="1" applyBorder="1" applyAlignment="1">
      <alignment wrapText="1"/>
    </xf>
    <xf numFmtId="0" fontId="0" fillId="0" borderId="26" xfId="0" applyBorder="1"/>
    <xf numFmtId="0" fontId="0" fillId="0" borderId="25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33" xfId="0" applyNumberFormat="1" applyBorder="1"/>
    <xf numFmtId="0" fontId="0" fillId="2" borderId="10" xfId="0" applyFill="1" applyBorder="1"/>
    <xf numFmtId="164" fontId="0" fillId="2" borderId="34" xfId="0" applyNumberFormat="1" applyFill="1" applyBorder="1"/>
    <xf numFmtId="0" fontId="2" fillId="3" borderId="20" xfId="0" applyFont="1" applyFill="1" applyBorder="1"/>
    <xf numFmtId="0" fontId="0" fillId="4" borderId="20" xfId="0" applyFill="1" applyBorder="1"/>
    <xf numFmtId="0" fontId="3" fillId="2" borderId="32" xfId="0" applyFont="1" applyFill="1" applyBorder="1" applyAlignment="1">
      <alignment wrapText="1"/>
    </xf>
    <xf numFmtId="0" fontId="2" fillId="2" borderId="21" xfId="0" applyFont="1" applyFill="1" applyBorder="1"/>
    <xf numFmtId="0" fontId="0" fillId="4" borderId="16" xfId="0" applyFill="1" applyBorder="1"/>
    <xf numFmtId="0" fontId="0" fillId="4" borderId="21" xfId="0" applyFill="1" applyBorder="1"/>
    <xf numFmtId="0" fontId="0" fillId="2" borderId="35" xfId="0" applyFill="1" applyBorder="1"/>
    <xf numFmtId="0" fontId="2" fillId="2" borderId="35" xfId="0" applyFont="1" applyFill="1" applyBorder="1"/>
    <xf numFmtId="0" fontId="3" fillId="2" borderId="35" xfId="0" applyFont="1" applyFill="1" applyBorder="1" applyAlignment="1">
      <alignment wrapText="1"/>
    </xf>
    <xf numFmtId="164" fontId="0" fillId="0" borderId="34" xfId="0" applyNumberFormat="1" applyBorder="1"/>
    <xf numFmtId="164" fontId="0" fillId="2" borderId="9" xfId="0" applyNumberFormat="1" applyFill="1" applyBorder="1"/>
    <xf numFmtId="0" fontId="0" fillId="0" borderId="10" xfId="0" applyFill="1" applyBorder="1"/>
    <xf numFmtId="0" fontId="0" fillId="2" borderId="15" xfId="0" applyFill="1" applyBorder="1"/>
    <xf numFmtId="0" fontId="0" fillId="2" borderId="37" xfId="0" applyFill="1" applyBorder="1"/>
    <xf numFmtId="0" fontId="0" fillId="2" borderId="36" xfId="0" applyFill="1" applyBorder="1"/>
    <xf numFmtId="164" fontId="2" fillId="2" borderId="28" xfId="1" applyNumberFormat="1" applyFont="1" applyFill="1" applyBorder="1"/>
    <xf numFmtId="0" fontId="0" fillId="2" borderId="28" xfId="0" applyFill="1" applyBorder="1"/>
    <xf numFmtId="164" fontId="3" fillId="4" borderId="6" xfId="1" applyNumberFormat="1" applyFont="1" applyFill="1" applyBorder="1" applyAlignment="1">
      <alignment wrapText="1"/>
    </xf>
    <xf numFmtId="9" fontId="3" fillId="4" borderId="16" xfId="2" applyFont="1" applyFill="1" applyBorder="1" applyAlignment="1">
      <alignment wrapText="1"/>
    </xf>
    <xf numFmtId="0" fontId="0" fillId="4" borderId="35" xfId="0" applyFill="1" applyBorder="1"/>
    <xf numFmtId="164" fontId="3" fillId="0" borderId="19" xfId="1" applyNumberFormat="1" applyFont="1" applyBorder="1" applyAlignment="1">
      <alignment wrapText="1"/>
    </xf>
    <xf numFmtId="0" fontId="2" fillId="2" borderId="38" xfId="0" applyFont="1" applyFill="1" applyBorder="1"/>
    <xf numFmtId="0" fontId="0" fillId="0" borderId="0" xfId="0" applyFill="1"/>
    <xf numFmtId="49" fontId="0" fillId="0" borderId="0" xfId="0" applyNumberFormat="1" applyFill="1"/>
    <xf numFmtId="164" fontId="0" fillId="0" borderId="0" xfId="0" applyNumberFormat="1" applyFill="1"/>
    <xf numFmtId="164" fontId="2" fillId="2" borderId="15" xfId="1" applyNumberFormat="1" applyFont="1" applyFill="1" applyBorder="1"/>
    <xf numFmtId="164" fontId="2" fillId="2" borderId="14" xfId="1" applyNumberFormat="1" applyFont="1" applyFill="1" applyBorder="1"/>
    <xf numFmtId="164" fontId="3" fillId="2" borderId="21" xfId="1" applyNumberFormat="1" applyFont="1" applyFill="1" applyBorder="1" applyAlignment="1">
      <alignment wrapText="1"/>
    </xf>
    <xf numFmtId="164" fontId="2" fillId="2" borderId="16" xfId="1" applyNumberFormat="1" applyFont="1" applyFill="1" applyBorder="1"/>
    <xf numFmtId="164" fontId="2" fillId="2" borderId="21" xfId="1" applyNumberFormat="1" applyFont="1" applyFill="1" applyBorder="1"/>
    <xf numFmtId="164" fontId="3" fillId="2" borderId="12" xfId="1" applyNumberFormat="1" applyFont="1" applyFill="1" applyBorder="1" applyAlignment="1">
      <alignment wrapText="1"/>
    </xf>
    <xf numFmtId="165" fontId="3" fillId="2" borderId="18" xfId="1" applyNumberFormat="1" applyFont="1" applyFill="1" applyBorder="1" applyAlignment="1">
      <alignment wrapText="1"/>
    </xf>
    <xf numFmtId="164" fontId="3" fillId="0" borderId="13" xfId="1" applyNumberFormat="1" applyFont="1" applyFill="1" applyBorder="1" applyAlignment="1">
      <alignment wrapText="1"/>
    </xf>
    <xf numFmtId="164" fontId="3" fillId="0" borderId="14" xfId="1" applyNumberFormat="1" applyFont="1" applyFill="1" applyBorder="1" applyAlignment="1">
      <alignment wrapText="1"/>
    </xf>
    <xf numFmtId="43" fontId="3" fillId="0" borderId="20" xfId="1" applyNumberFormat="1" applyFont="1" applyFill="1" applyBorder="1" applyAlignment="1">
      <alignment wrapText="1"/>
    </xf>
    <xf numFmtId="165" fontId="3" fillId="0" borderId="13" xfId="1" applyNumberFormat="1" applyFont="1" applyFill="1" applyBorder="1" applyAlignment="1">
      <alignment wrapText="1"/>
    </xf>
    <xf numFmtId="164" fontId="3" fillId="0" borderId="17" xfId="1" applyNumberFormat="1" applyFont="1" applyFill="1" applyBorder="1" applyAlignment="1">
      <alignment wrapText="1"/>
    </xf>
    <xf numFmtId="164" fontId="3" fillId="0" borderId="22" xfId="1" applyNumberFormat="1" applyFont="1" applyFill="1" applyBorder="1" applyAlignment="1">
      <alignment wrapText="1"/>
    </xf>
    <xf numFmtId="164" fontId="2" fillId="0" borderId="13" xfId="1" applyNumberFormat="1" applyFont="1" applyFill="1" applyBorder="1"/>
    <xf numFmtId="0" fontId="3" fillId="0" borderId="39" xfId="0" applyFont="1" applyBorder="1" applyAlignment="1">
      <alignment wrapText="1"/>
    </xf>
    <xf numFmtId="0" fontId="3" fillId="2" borderId="40" xfId="0" applyFont="1" applyFill="1" applyBorder="1" applyAlignment="1">
      <alignment wrapText="1"/>
    </xf>
    <xf numFmtId="0" fontId="0" fillId="2" borderId="19" xfId="0" applyFill="1" applyBorder="1"/>
    <xf numFmtId="0" fontId="2" fillId="2" borderId="19" xfId="0" applyFont="1" applyFill="1" applyBorder="1"/>
    <xf numFmtId="0" fontId="0" fillId="2" borderId="12" xfId="0" applyFill="1" applyBorder="1"/>
    <xf numFmtId="0" fontId="0" fillId="0" borderId="13" xfId="0" applyFill="1" applyBorder="1"/>
    <xf numFmtId="164" fontId="0" fillId="0" borderId="0" xfId="0" applyNumberFormat="1" applyFill="1" applyBorder="1"/>
    <xf numFmtId="0" fontId="0" fillId="0" borderId="0" xfId="0"/>
    <xf numFmtId="164" fontId="3" fillId="5" borderId="6" xfId="1" applyNumberFormat="1" applyFont="1" applyFill="1" applyBorder="1" applyAlignment="1">
      <alignment wrapText="1"/>
    </xf>
    <xf numFmtId="9" fontId="3" fillId="5" borderId="16" xfId="2" applyFont="1" applyFill="1" applyBorder="1" applyAlignment="1">
      <alignment wrapText="1"/>
    </xf>
    <xf numFmtId="43" fontId="0" fillId="0" borderId="1" xfId="0" applyNumberFormat="1" applyFill="1" applyBorder="1"/>
    <xf numFmtId="43" fontId="0" fillId="0" borderId="34" xfId="0" applyNumberFormat="1" applyBorder="1"/>
    <xf numFmtId="0" fontId="3" fillId="0" borderId="30" xfId="0" applyFont="1" applyFill="1" applyBorder="1" applyAlignment="1">
      <alignment wrapText="1"/>
    </xf>
    <xf numFmtId="0" fontId="2" fillId="0" borderId="29" xfId="0" applyFont="1" applyFill="1" applyBorder="1"/>
    <xf numFmtId="0" fontId="0" fillId="0" borderId="29" xfId="0" applyFill="1" applyBorder="1"/>
    <xf numFmtId="164" fontId="3" fillId="0" borderId="29" xfId="1" applyNumberFormat="1" applyFont="1" applyFill="1" applyBorder="1" applyAlignment="1">
      <alignment wrapText="1"/>
    </xf>
    <xf numFmtId="9" fontId="2" fillId="0" borderId="27" xfId="2" applyFont="1" applyFill="1" applyBorder="1"/>
    <xf numFmtId="0" fontId="2" fillId="0" borderId="41" xfId="0" applyFont="1" applyFill="1" applyBorder="1"/>
    <xf numFmtId="0" fontId="3" fillId="0" borderId="1" xfId="0" applyFont="1" applyFill="1" applyBorder="1" applyAlignment="1">
      <alignment wrapText="1"/>
    </xf>
    <xf numFmtId="0" fontId="2" fillId="0" borderId="2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0" fillId="0" borderId="0" xfId="0" applyFill="1" applyBorder="1"/>
    <xf numFmtId="0" fontId="2" fillId="0" borderId="0" xfId="0" applyFont="1" applyFill="1" applyBorder="1"/>
    <xf numFmtId="164" fontId="3" fillId="0" borderId="0" xfId="1" applyNumberFormat="1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0"/>
  <sheetViews>
    <sheetView tabSelected="1" zoomScale="90" zoomScaleNormal="90" workbookViewId="0">
      <pane xSplit="1" topLeftCell="B1" activePane="topRight" state="frozen"/>
      <selection pane="topRight" activeCell="G46" sqref="G46"/>
    </sheetView>
  </sheetViews>
  <sheetFormatPr defaultColWidth="11.42578125" defaultRowHeight="15" x14ac:dyDescent="0.25"/>
  <cols>
    <col min="3" max="4" width="15.85546875" bestFit="1" customWidth="1"/>
    <col min="6" max="6" width="16.42578125" bestFit="1" customWidth="1"/>
    <col min="12" max="12" width="13.85546875" bestFit="1" customWidth="1"/>
    <col min="13" max="13" width="13.5703125" bestFit="1" customWidth="1"/>
    <col min="15" max="15" width="12.42578125" bestFit="1" customWidth="1"/>
    <col min="35" max="36" width="13.28515625" bestFit="1" customWidth="1"/>
    <col min="37" max="37" width="13.28515625" customWidth="1"/>
    <col min="39" max="39" width="16.42578125" bestFit="1" customWidth="1"/>
  </cols>
  <sheetData>
    <row r="1" spans="1:40" ht="36" x14ac:dyDescent="0.25">
      <c r="A1" s="137">
        <v>2018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68"/>
      <c r="AG1" s="68"/>
      <c r="AH1" s="69"/>
      <c r="AI1" s="69"/>
      <c r="AJ1" s="69"/>
      <c r="AK1" s="69"/>
    </row>
    <row r="2" spans="1:40" ht="36.75" thickBot="1" x14ac:dyDescent="0.3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70"/>
      <c r="AG2" s="70"/>
      <c r="AH2" s="70"/>
      <c r="AI2" s="70"/>
      <c r="AJ2" s="70"/>
      <c r="AK2" s="70"/>
    </row>
    <row r="3" spans="1:40" ht="60.75" customHeight="1" thickBot="1" x14ac:dyDescent="0.3">
      <c r="A3" s="56" t="s">
        <v>24</v>
      </c>
      <c r="B3" s="55" t="s">
        <v>23</v>
      </c>
      <c r="C3" s="55" t="s">
        <v>22</v>
      </c>
      <c r="D3" s="55" t="s">
        <v>21</v>
      </c>
      <c r="E3" s="55" t="s">
        <v>20</v>
      </c>
      <c r="F3" s="55" t="s">
        <v>19</v>
      </c>
      <c r="G3" s="54" t="s">
        <v>18</v>
      </c>
      <c r="H3" s="53" t="s">
        <v>17</v>
      </c>
      <c r="I3" s="135" t="s">
        <v>34</v>
      </c>
      <c r="J3" s="139"/>
      <c r="K3" s="136"/>
      <c r="L3" s="135" t="s">
        <v>29</v>
      </c>
      <c r="M3" s="139"/>
      <c r="N3" s="139"/>
      <c r="O3" s="136"/>
      <c r="P3" s="135" t="s">
        <v>35</v>
      </c>
      <c r="Q3" s="139"/>
      <c r="R3" s="136"/>
      <c r="S3" s="135" t="s">
        <v>16</v>
      </c>
      <c r="T3" s="136"/>
      <c r="U3" s="140" t="s">
        <v>28</v>
      </c>
      <c r="V3" s="141"/>
      <c r="W3" s="142"/>
      <c r="X3" s="135" t="s">
        <v>33</v>
      </c>
      <c r="Y3" s="139"/>
      <c r="Z3" s="136"/>
      <c r="AA3" s="143" t="s">
        <v>30</v>
      </c>
      <c r="AB3" s="144"/>
      <c r="AC3" s="144"/>
      <c r="AD3" s="145" t="s">
        <v>27</v>
      </c>
      <c r="AE3" s="146"/>
      <c r="AF3" s="143" t="s">
        <v>31</v>
      </c>
      <c r="AG3" s="144"/>
      <c r="AH3" s="148"/>
      <c r="AI3" s="132" t="s">
        <v>32</v>
      </c>
      <c r="AJ3" s="133"/>
      <c r="AK3" s="134"/>
    </row>
    <row r="4" spans="1:40" ht="45.75" thickBot="1" x14ac:dyDescent="0.3">
      <c r="A4" s="52"/>
      <c r="B4" s="52"/>
      <c r="C4" s="52"/>
      <c r="D4" s="52"/>
      <c r="E4" s="52"/>
      <c r="F4" s="52"/>
      <c r="G4" s="51"/>
      <c r="H4" s="50"/>
      <c r="I4" s="47" t="s">
        <v>14</v>
      </c>
      <c r="J4" s="49" t="s">
        <v>13</v>
      </c>
      <c r="K4" s="46" t="s">
        <v>9</v>
      </c>
      <c r="L4" s="47" t="s">
        <v>12</v>
      </c>
      <c r="M4" s="49" t="s">
        <v>15</v>
      </c>
      <c r="N4" s="47" t="s">
        <v>10</v>
      </c>
      <c r="O4" s="46" t="s">
        <v>9</v>
      </c>
      <c r="P4" s="47" t="s">
        <v>14</v>
      </c>
      <c r="Q4" s="49" t="s">
        <v>13</v>
      </c>
      <c r="R4" s="46" t="s">
        <v>9</v>
      </c>
      <c r="S4" s="47" t="s">
        <v>10</v>
      </c>
      <c r="T4" s="46" t="s">
        <v>9</v>
      </c>
      <c r="U4" s="47" t="s">
        <v>14</v>
      </c>
      <c r="V4" s="49" t="s">
        <v>13</v>
      </c>
      <c r="W4" s="46" t="s">
        <v>9</v>
      </c>
      <c r="X4" s="47" t="s">
        <v>10</v>
      </c>
      <c r="Y4" s="48" t="s">
        <v>9</v>
      </c>
      <c r="Z4" s="76" t="s">
        <v>26</v>
      </c>
      <c r="AA4" s="47" t="s">
        <v>12</v>
      </c>
      <c r="AB4" s="49" t="s">
        <v>11</v>
      </c>
      <c r="AC4" s="48" t="s">
        <v>9</v>
      </c>
      <c r="AD4" s="47" t="s">
        <v>10</v>
      </c>
      <c r="AE4" s="46" t="s">
        <v>9</v>
      </c>
      <c r="AF4" s="47" t="s">
        <v>10</v>
      </c>
      <c r="AG4" s="48" t="s">
        <v>9</v>
      </c>
      <c r="AH4" s="76" t="s">
        <v>26</v>
      </c>
      <c r="AI4" s="113" t="s">
        <v>10</v>
      </c>
      <c r="AJ4" s="114" t="s">
        <v>9</v>
      </c>
      <c r="AK4" s="82" t="s">
        <v>26</v>
      </c>
    </row>
    <row r="5" spans="1:40" ht="30.75" thickBot="1" x14ac:dyDescent="0.3">
      <c r="A5" s="3" t="s">
        <v>8</v>
      </c>
      <c r="B5" s="28">
        <v>4</v>
      </c>
      <c r="C5" s="27"/>
      <c r="D5" s="27">
        <v>12405023</v>
      </c>
      <c r="E5" s="27">
        <v>20550</v>
      </c>
      <c r="F5" s="27">
        <v>123300</v>
      </c>
      <c r="G5" s="40">
        <v>0.52</v>
      </c>
      <c r="H5" s="39">
        <v>64116</v>
      </c>
      <c r="I5" s="38">
        <v>2087.5</v>
      </c>
      <c r="J5" s="34">
        <v>2088</v>
      </c>
      <c r="K5" s="33">
        <v>8050</v>
      </c>
      <c r="L5" s="38">
        <v>52000</v>
      </c>
      <c r="M5" s="34"/>
      <c r="N5" s="39">
        <v>13000</v>
      </c>
      <c r="O5" s="33"/>
      <c r="P5" s="44">
        <f>18.75+210</f>
        <v>228.75</v>
      </c>
      <c r="Q5" s="43">
        <f>18.75+140</f>
        <v>158.75</v>
      </c>
      <c r="R5" s="33">
        <v>8100</v>
      </c>
      <c r="S5" s="38">
        <v>2781</v>
      </c>
      <c r="T5" s="33">
        <v>2417</v>
      </c>
      <c r="U5" s="35"/>
      <c r="V5" s="34"/>
      <c r="W5" s="33"/>
      <c r="X5" s="32"/>
      <c r="Y5" s="30"/>
      <c r="Z5" s="31"/>
      <c r="AA5" s="45"/>
      <c r="AB5" s="31"/>
      <c r="AC5" s="30"/>
      <c r="AD5" s="29"/>
      <c r="AE5" s="30"/>
      <c r="AF5" s="29"/>
      <c r="AG5" s="30"/>
      <c r="AH5" s="31"/>
      <c r="AI5" s="29"/>
      <c r="AJ5" s="115"/>
      <c r="AK5" s="80"/>
      <c r="AL5" s="71">
        <f t="shared" ref="AL5:AL8" si="0">(+K5+O5+R5+T5+W5+Y5+AC5+AE5)*6</f>
        <v>111402</v>
      </c>
      <c r="AN5" s="2"/>
    </row>
    <row r="6" spans="1:40" ht="15.75" thickBot="1" x14ac:dyDescent="0.3">
      <c r="A6" s="3" t="s">
        <v>7</v>
      </c>
      <c r="B6" s="28">
        <v>5</v>
      </c>
      <c r="C6" s="27"/>
      <c r="D6" s="27">
        <v>6514733</v>
      </c>
      <c r="E6" s="91">
        <f>29000+267</f>
        <v>29267</v>
      </c>
      <c r="F6" s="91">
        <f>E6*6</f>
        <v>175602</v>
      </c>
      <c r="G6" s="92">
        <v>0.33</v>
      </c>
      <c r="H6" s="39">
        <f>F6*G6</f>
        <v>57948.66</v>
      </c>
      <c r="I6" s="38">
        <v>2050</v>
      </c>
      <c r="J6" s="34">
        <v>2050</v>
      </c>
      <c r="K6" s="33">
        <v>11000</v>
      </c>
      <c r="L6" s="37">
        <v>600000</v>
      </c>
      <c r="M6" s="34">
        <v>600000</v>
      </c>
      <c r="N6" s="36">
        <v>11000</v>
      </c>
      <c r="O6" s="33">
        <v>11000</v>
      </c>
      <c r="P6" s="108">
        <v>185.15</v>
      </c>
      <c r="Q6" s="43">
        <v>185.15</v>
      </c>
      <c r="R6" s="33">
        <v>10000</v>
      </c>
      <c r="S6" s="37">
        <v>13000</v>
      </c>
      <c r="T6" s="33">
        <v>13000</v>
      </c>
      <c r="U6" s="38">
        <v>5000</v>
      </c>
      <c r="V6" s="34">
        <v>5000</v>
      </c>
      <c r="W6" s="33">
        <v>5000</v>
      </c>
      <c r="X6" s="111">
        <v>1000</v>
      </c>
      <c r="Y6" s="102">
        <f>3267</f>
        <v>3267</v>
      </c>
      <c r="Z6" s="103">
        <f>142+1455</f>
        <v>1597</v>
      </c>
      <c r="AA6" s="29"/>
      <c r="AB6" s="31"/>
      <c r="AC6" s="30"/>
      <c r="AD6" s="29"/>
      <c r="AE6" s="30"/>
      <c r="AF6" s="75">
        <v>7999</v>
      </c>
      <c r="AG6" s="78">
        <v>7999</v>
      </c>
      <c r="AH6" s="79">
        <v>2151</v>
      </c>
      <c r="AI6" s="45">
        <v>14000</v>
      </c>
      <c r="AJ6" s="115">
        <v>14000</v>
      </c>
      <c r="AK6" s="93">
        <f>0.25*AJ6</f>
        <v>3500</v>
      </c>
      <c r="AL6" s="71">
        <f>(+K6+O6+R6+T6+W6+Y6+AC6+AE6+AJ6)*6+AG6</f>
        <v>411601</v>
      </c>
      <c r="AM6" s="2"/>
      <c r="AN6" s="2"/>
    </row>
    <row r="7" spans="1:40" ht="15.75" thickBot="1" x14ac:dyDescent="0.3">
      <c r="A7" s="3" t="s">
        <v>6</v>
      </c>
      <c r="B7" s="28">
        <v>4</v>
      </c>
      <c r="C7" s="27"/>
      <c r="D7" s="27">
        <v>3075312</v>
      </c>
      <c r="E7" s="27">
        <v>15600</v>
      </c>
      <c r="F7" s="27">
        <v>93600</v>
      </c>
      <c r="G7" s="40">
        <v>0.5</v>
      </c>
      <c r="H7" s="39">
        <v>46800</v>
      </c>
      <c r="I7" s="38">
        <v>1676.4</v>
      </c>
      <c r="J7" s="34">
        <v>1676</v>
      </c>
      <c r="K7" s="33">
        <v>7228</v>
      </c>
      <c r="L7" s="37">
        <v>178940</v>
      </c>
      <c r="M7" s="34">
        <v>178940</v>
      </c>
      <c r="N7" s="36">
        <v>3966</v>
      </c>
      <c r="O7" s="33">
        <v>3966</v>
      </c>
      <c r="P7" s="108">
        <v>12.12</v>
      </c>
      <c r="Q7" s="43">
        <v>12.12</v>
      </c>
      <c r="R7" s="33">
        <v>1710</v>
      </c>
      <c r="S7" s="37">
        <v>1400</v>
      </c>
      <c r="T7" s="33">
        <v>1400</v>
      </c>
      <c r="U7" s="37">
        <v>900</v>
      </c>
      <c r="V7" s="34">
        <v>900</v>
      </c>
      <c r="W7" s="33">
        <v>360</v>
      </c>
      <c r="X7" s="32"/>
      <c r="Y7" s="24"/>
      <c r="Z7" s="77"/>
      <c r="AA7" s="42">
        <v>5775</v>
      </c>
      <c r="AB7" s="31">
        <v>5775</v>
      </c>
      <c r="AC7" s="30">
        <v>500</v>
      </c>
      <c r="AD7" s="41">
        <v>7200</v>
      </c>
      <c r="AE7" s="24">
        <v>7200</v>
      </c>
      <c r="AF7" s="41">
        <v>751</v>
      </c>
      <c r="AG7" s="24">
        <v>751</v>
      </c>
      <c r="AH7" s="77"/>
      <c r="AI7" s="29"/>
      <c r="AJ7" s="115"/>
      <c r="AK7" s="80"/>
      <c r="AL7" s="71">
        <f>(+K7+O7+R7+T7+W7+Y7+AC7+AE7)*6+AG7</f>
        <v>134935</v>
      </c>
      <c r="AN7" s="2"/>
    </row>
    <row r="8" spans="1:40" ht="15.75" thickBot="1" x14ac:dyDescent="0.3">
      <c r="A8" s="3" t="s">
        <v>5</v>
      </c>
      <c r="B8" s="28">
        <v>6</v>
      </c>
      <c r="C8" s="27"/>
      <c r="D8" s="27">
        <v>5146408</v>
      </c>
      <c r="E8" s="27">
        <v>38317</v>
      </c>
      <c r="F8" s="27">
        <v>268219</v>
      </c>
      <c r="G8" s="40">
        <v>0.21</v>
      </c>
      <c r="H8" s="39">
        <v>68630</v>
      </c>
      <c r="I8" s="37">
        <v>4788</v>
      </c>
      <c r="J8" s="34">
        <v>4088</v>
      </c>
      <c r="K8" s="33">
        <v>28972</v>
      </c>
      <c r="L8" s="37">
        <v>563860</v>
      </c>
      <c r="M8" s="34">
        <v>66000</v>
      </c>
      <c r="N8" s="36">
        <v>33012</v>
      </c>
      <c r="O8" s="33">
        <v>12426</v>
      </c>
      <c r="P8" s="37">
        <v>109</v>
      </c>
      <c r="Q8" s="34">
        <v>107</v>
      </c>
      <c r="R8" s="33">
        <v>7066</v>
      </c>
      <c r="S8" s="37">
        <v>13400</v>
      </c>
      <c r="T8" s="33">
        <v>13400</v>
      </c>
      <c r="U8" s="35"/>
      <c r="V8" s="34"/>
      <c r="W8" s="33"/>
      <c r="X8" s="32"/>
      <c r="Y8" s="24"/>
      <c r="Z8" s="77"/>
      <c r="AA8" s="37">
        <v>3400</v>
      </c>
      <c r="AB8" s="101">
        <v>3000</v>
      </c>
      <c r="AC8" s="24">
        <v>800</v>
      </c>
      <c r="AD8" s="41">
        <v>2000</v>
      </c>
      <c r="AE8" s="24"/>
      <c r="AF8" s="74"/>
      <c r="AG8" s="24"/>
      <c r="AH8" s="77"/>
      <c r="AI8" s="74"/>
      <c r="AJ8" s="116"/>
      <c r="AK8" s="81"/>
      <c r="AL8" s="71">
        <f t="shared" si="0"/>
        <v>375984</v>
      </c>
      <c r="AN8" s="2"/>
    </row>
    <row r="9" spans="1:40" ht="15.75" thickBot="1" x14ac:dyDescent="0.3">
      <c r="A9" s="3" t="s">
        <v>4</v>
      </c>
      <c r="B9" s="28">
        <v>2</v>
      </c>
      <c r="C9" s="27"/>
      <c r="D9" s="27">
        <v>798311</v>
      </c>
      <c r="E9" s="27">
        <v>14398</v>
      </c>
      <c r="F9" s="27">
        <v>100786</v>
      </c>
      <c r="G9" s="40">
        <v>0.3</v>
      </c>
      <c r="H9" s="39">
        <v>30236</v>
      </c>
      <c r="I9" s="38">
        <v>1540.9</v>
      </c>
      <c r="J9" s="34">
        <v>1540.9</v>
      </c>
      <c r="K9" s="33">
        <v>2300</v>
      </c>
      <c r="L9" s="37">
        <v>9199</v>
      </c>
      <c r="M9" s="34"/>
      <c r="N9" s="36">
        <v>2300</v>
      </c>
      <c r="O9" s="33"/>
      <c r="P9" s="35"/>
      <c r="Q9" s="34"/>
      <c r="R9" s="33"/>
      <c r="S9" s="35"/>
      <c r="T9" s="33"/>
      <c r="U9" s="35"/>
      <c r="V9" s="34"/>
      <c r="W9" s="33"/>
      <c r="X9" s="32"/>
      <c r="Y9" s="24"/>
      <c r="Z9" s="77"/>
      <c r="AA9" s="29"/>
      <c r="AB9" s="31"/>
      <c r="AC9" s="30"/>
      <c r="AD9" s="29"/>
      <c r="AE9" s="30"/>
      <c r="AF9" s="45">
        <v>31</v>
      </c>
      <c r="AG9" s="30"/>
      <c r="AH9" s="31"/>
      <c r="AI9" s="29"/>
      <c r="AJ9" s="115"/>
      <c r="AK9" s="80"/>
      <c r="AL9" s="71">
        <f>(+K9+O9+R9+T9+W9+Y9+AC9+AE9)*6+AG9</f>
        <v>13800</v>
      </c>
      <c r="AN9" s="2"/>
    </row>
    <row r="10" spans="1:40" ht="15.75" thickBot="1" x14ac:dyDescent="0.3">
      <c r="A10" s="3" t="s">
        <v>3</v>
      </c>
      <c r="B10" s="28">
        <v>3</v>
      </c>
      <c r="C10" s="27"/>
      <c r="D10" s="26">
        <v>5438022</v>
      </c>
      <c r="E10" s="121">
        <v>34500</v>
      </c>
      <c r="F10" s="121">
        <v>207000</v>
      </c>
      <c r="G10" s="122">
        <v>0.8</v>
      </c>
      <c r="H10" s="94">
        <v>165600</v>
      </c>
      <c r="I10" s="106">
        <v>1101</v>
      </c>
      <c r="J10" s="25">
        <v>1101</v>
      </c>
      <c r="K10" s="104">
        <f>4308+6250</f>
        <v>10558</v>
      </c>
      <c r="L10" s="106">
        <v>1219500</v>
      </c>
      <c r="M10" s="25">
        <v>1219500</v>
      </c>
      <c r="N10" s="107">
        <v>20750</v>
      </c>
      <c r="O10" s="104">
        <v>20750</v>
      </c>
      <c r="P10" s="109">
        <v>0.78900000000000003</v>
      </c>
      <c r="Q10" s="105">
        <v>0.78900000000000003</v>
      </c>
      <c r="R10" s="104">
        <v>3250</v>
      </c>
      <c r="S10" s="106">
        <v>817</v>
      </c>
      <c r="T10" s="104">
        <v>817</v>
      </c>
      <c r="U10" s="106">
        <v>3250</v>
      </c>
      <c r="V10" s="25">
        <v>3250</v>
      </c>
      <c r="W10" s="104">
        <v>3250</v>
      </c>
      <c r="X10" s="110">
        <v>500</v>
      </c>
      <c r="Y10" s="24">
        <v>500</v>
      </c>
      <c r="Z10" s="95"/>
      <c r="AA10" s="112">
        <v>8700</v>
      </c>
      <c r="AB10" s="99">
        <v>8700</v>
      </c>
      <c r="AC10" s="100">
        <f>208+333</f>
        <v>541</v>
      </c>
      <c r="AD10" s="23"/>
      <c r="AE10" s="63"/>
      <c r="AF10" s="23"/>
      <c r="AG10" s="63"/>
      <c r="AH10" s="86"/>
      <c r="AI10" s="118">
        <v>17500</v>
      </c>
      <c r="AJ10" s="117">
        <v>17500</v>
      </c>
      <c r="AK10" s="87"/>
      <c r="AL10" s="71">
        <f>(+K10+O10+R10+T10+W10+Y10+AC10+AE10+AJ10)*6</f>
        <v>342996</v>
      </c>
      <c r="AN10" s="2"/>
    </row>
    <row r="11" spans="1:40" ht="15.75" thickBot="1" x14ac:dyDescent="0.3">
      <c r="A11" s="8" t="s">
        <v>2</v>
      </c>
      <c r="B11" s="22">
        <v>1</v>
      </c>
      <c r="D11" s="21">
        <v>315904</v>
      </c>
      <c r="E11" s="19"/>
      <c r="F11" s="19"/>
      <c r="G11" s="20"/>
      <c r="H11" s="19"/>
      <c r="I11" s="15"/>
      <c r="J11" s="14"/>
      <c r="K11" s="13"/>
      <c r="L11" s="16"/>
      <c r="M11" s="14"/>
      <c r="N11" s="12"/>
      <c r="O11" s="13"/>
      <c r="P11" s="18"/>
      <c r="Q11" s="17"/>
      <c r="R11" s="13"/>
      <c r="S11" s="16"/>
      <c r="T11" s="13"/>
      <c r="U11" s="15"/>
      <c r="V11" s="14"/>
      <c r="W11" s="13"/>
      <c r="X11" s="12"/>
      <c r="Y11" s="11"/>
      <c r="Z11" s="11"/>
      <c r="AA11" s="10"/>
      <c r="AB11" s="9"/>
      <c r="AC11" s="89"/>
      <c r="AD11" s="85"/>
      <c r="AE11" s="90"/>
      <c r="AF11" s="85"/>
      <c r="AG11" s="72"/>
      <c r="AH11" s="90"/>
      <c r="AI11" s="85"/>
      <c r="AJ11" s="72"/>
      <c r="AK11" s="88"/>
    </row>
    <row r="12" spans="1:40" ht="30.75" thickBot="1" x14ac:dyDescent="0.3">
      <c r="A12" s="131" t="s">
        <v>1</v>
      </c>
      <c r="B12" s="66">
        <f>SUM(B5:B11)</f>
        <v>25</v>
      </c>
      <c r="C12" s="67"/>
      <c r="D12" s="1">
        <f>SUM(D5:D11)</f>
        <v>33693713</v>
      </c>
      <c r="E12" s="1">
        <f>SUM(E5:E10)</f>
        <v>152632</v>
      </c>
      <c r="F12" s="1">
        <f>SUM(F5:F10)</f>
        <v>968507</v>
      </c>
      <c r="G12" s="1"/>
      <c r="H12" s="1">
        <f t="shared" ref="H12:AE12" si="1">SUM(H5:H10)</f>
        <v>433330.66000000003</v>
      </c>
      <c r="I12" s="7">
        <f t="shared" si="1"/>
        <v>13243.8</v>
      </c>
      <c r="J12" s="4">
        <f t="shared" si="1"/>
        <v>12543.9</v>
      </c>
      <c r="K12" s="4">
        <f t="shared" si="1"/>
        <v>68108</v>
      </c>
      <c r="L12" s="7">
        <f t="shared" si="1"/>
        <v>2623499</v>
      </c>
      <c r="M12" s="4">
        <f t="shared" si="1"/>
        <v>2064440</v>
      </c>
      <c r="N12" s="7">
        <f t="shared" si="1"/>
        <v>84028</v>
      </c>
      <c r="O12" s="4">
        <f t="shared" si="1"/>
        <v>48142</v>
      </c>
      <c r="P12" s="1">
        <f t="shared" si="1"/>
        <v>535.80899999999997</v>
      </c>
      <c r="Q12" s="4">
        <f t="shared" si="1"/>
        <v>463.80899999999997</v>
      </c>
      <c r="R12" s="4">
        <f t="shared" si="1"/>
        <v>30126</v>
      </c>
      <c r="S12" s="1">
        <f t="shared" si="1"/>
        <v>31398</v>
      </c>
      <c r="T12" s="4">
        <f t="shared" si="1"/>
        <v>31034</v>
      </c>
      <c r="U12" s="1">
        <f t="shared" si="1"/>
        <v>9150</v>
      </c>
      <c r="V12" s="4">
        <f t="shared" si="1"/>
        <v>9150</v>
      </c>
      <c r="W12" s="4">
        <f t="shared" si="1"/>
        <v>8610</v>
      </c>
      <c r="X12" s="7">
        <f t="shared" si="1"/>
        <v>1500</v>
      </c>
      <c r="Y12" s="4">
        <f t="shared" si="1"/>
        <v>3767</v>
      </c>
      <c r="Z12" s="5"/>
      <c r="AA12" s="6">
        <f t="shared" si="1"/>
        <v>17875</v>
      </c>
      <c r="AB12" s="4">
        <f t="shared" si="1"/>
        <v>17475</v>
      </c>
      <c r="AC12" s="5">
        <f t="shared" si="1"/>
        <v>1841</v>
      </c>
      <c r="AD12" s="83">
        <f t="shared" si="1"/>
        <v>9200</v>
      </c>
      <c r="AE12" s="73">
        <f t="shared" si="1"/>
        <v>7200</v>
      </c>
      <c r="AF12" s="83">
        <f t="shared" ref="AF12:AJ12" si="2">SUM(AF5:AF10)</f>
        <v>8781</v>
      </c>
      <c r="AG12" s="73">
        <f t="shared" si="2"/>
        <v>8750</v>
      </c>
      <c r="AH12" s="73"/>
      <c r="AI12" s="73">
        <f t="shared" si="2"/>
        <v>31500</v>
      </c>
      <c r="AJ12" s="84">
        <f t="shared" si="2"/>
        <v>31500</v>
      </c>
      <c r="AK12" s="73"/>
    </row>
    <row r="13" spans="1:40" s="96" customFormat="1" ht="15.75" thickBot="1" x14ac:dyDescent="0.3">
      <c r="K13" s="7">
        <f>K12*6</f>
        <v>408648</v>
      </c>
      <c r="O13" s="123">
        <f>O12*6</f>
        <v>288852</v>
      </c>
      <c r="R13" s="7">
        <f>R12*6</f>
        <v>180756</v>
      </c>
      <c r="T13" s="7">
        <f>T12*6</f>
        <v>186204</v>
      </c>
      <c r="W13" s="7">
        <f>W12*6</f>
        <v>51660</v>
      </c>
      <c r="Y13" s="7">
        <f>Y12*6</f>
        <v>22602</v>
      </c>
      <c r="Z13" s="119"/>
      <c r="AC13" s="7">
        <f>AC12*6</f>
        <v>11046</v>
      </c>
      <c r="AE13" s="7">
        <f>AE12*6</f>
        <v>43200</v>
      </c>
      <c r="AG13" s="7">
        <v>8750</v>
      </c>
      <c r="AH13" s="119"/>
      <c r="AI13" s="119"/>
      <c r="AJ13" s="7">
        <f>AJ12*6</f>
        <v>189000</v>
      </c>
      <c r="AK13" s="119"/>
      <c r="AL13" s="98"/>
    </row>
    <row r="14" spans="1:40" ht="15.75" thickBot="1" x14ac:dyDescent="0.3">
      <c r="AM14" s="96"/>
      <c r="AN14" s="97"/>
    </row>
    <row r="15" spans="1:40" ht="15.75" thickBot="1" x14ac:dyDescent="0.3">
      <c r="L15" s="57">
        <f>K12+O12+R12+T12+W12+Y12+AC12+AE12+AJ12</f>
        <v>230328</v>
      </c>
      <c r="M15" s="1">
        <f>L15*6+AG12</f>
        <v>1390718</v>
      </c>
      <c r="O15" s="2"/>
      <c r="AA15" s="147"/>
      <c r="AB15" s="147"/>
      <c r="AC15" s="147"/>
      <c r="AL15" s="1">
        <f>AL5+AL6+AL7+AL8+AL9+AL10</f>
        <v>1390718</v>
      </c>
      <c r="AM15" s="119"/>
      <c r="AN15" s="98"/>
    </row>
    <row r="16" spans="1:40" ht="15.75" thickTop="1" x14ac:dyDescent="0.25">
      <c r="M16" s="2">
        <f>K13+O13+R13+T13+W13+Y13+AC13+AE13+AJ13+AG12</f>
        <v>1390718</v>
      </c>
    </row>
    <row r="17" spans="1:38" ht="15.75" thickBot="1" x14ac:dyDescent="0.3">
      <c r="AD17" t="s">
        <v>25</v>
      </c>
    </row>
    <row r="18" spans="1:38" ht="30.75" thickBot="1" x14ac:dyDescent="0.3">
      <c r="A18" s="125" t="s">
        <v>0</v>
      </c>
      <c r="B18" s="126">
        <v>4</v>
      </c>
      <c r="C18" s="127"/>
      <c r="D18" s="128">
        <v>10500000</v>
      </c>
      <c r="E18" s="126">
        <v>28000</v>
      </c>
      <c r="F18" s="126">
        <v>178000</v>
      </c>
      <c r="G18" s="129">
        <v>0.3</v>
      </c>
      <c r="H18" s="130">
        <v>53400</v>
      </c>
    </row>
    <row r="19" spans="1:38" ht="15.75" thickBot="1" x14ac:dyDescent="0.3">
      <c r="C19" s="124">
        <f>(166800000)-D19</f>
        <v>122606287</v>
      </c>
      <c r="D19" s="83">
        <f>D12+D18</f>
        <v>44193713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25">
      <c r="C20" s="120"/>
      <c r="D20" s="120"/>
      <c r="E20" s="120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38" x14ac:dyDescent="0.25">
      <c r="C21" s="120"/>
      <c r="D21" s="120"/>
      <c r="E21" s="120"/>
      <c r="H21" s="59"/>
      <c r="I21" s="64"/>
      <c r="J21" s="58"/>
      <c r="K21" s="58"/>
      <c r="L21" s="58"/>
      <c r="M21" s="58"/>
      <c r="N21" s="58"/>
      <c r="O21" s="65"/>
      <c r="P21" s="59"/>
      <c r="Q21" s="58"/>
      <c r="R21" s="58"/>
      <c r="S21" s="59"/>
      <c r="T21" s="58"/>
      <c r="U21" s="59"/>
      <c r="V21" s="60"/>
      <c r="W21" s="60"/>
      <c r="X21" s="59"/>
      <c r="Y21" s="58"/>
      <c r="Z21" s="58"/>
      <c r="AA21" s="59"/>
      <c r="AB21" s="61"/>
      <c r="AC21" s="61"/>
      <c r="AD21" s="59"/>
      <c r="AE21" s="62"/>
      <c r="AF21" s="62"/>
      <c r="AG21" s="62"/>
      <c r="AH21" s="62"/>
      <c r="AI21" s="62"/>
      <c r="AJ21" s="62"/>
      <c r="AK21" s="62"/>
    </row>
    <row r="22" spans="1:38" x14ac:dyDescent="0.25">
      <c r="C22" s="120"/>
      <c r="D22" s="120"/>
      <c r="E22" s="120"/>
      <c r="H22" s="59"/>
      <c r="I22" s="59"/>
      <c r="J22" s="64"/>
      <c r="K22" s="64"/>
      <c r="L22" s="64"/>
      <c r="M22" s="64"/>
      <c r="N22" s="64"/>
      <c r="O22" s="64"/>
      <c r="P22" s="64"/>
      <c r="Q22" s="59"/>
      <c r="R22" s="59"/>
      <c r="S22" s="59"/>
      <c r="T22" s="59"/>
    </row>
    <row r="23" spans="1:38" x14ac:dyDescent="0.25">
      <c r="C23" s="120"/>
      <c r="D23" s="120"/>
      <c r="E23" s="120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38" x14ac:dyDescent="0.25">
      <c r="C24" s="120"/>
      <c r="D24" s="120"/>
      <c r="E24" s="120"/>
      <c r="H24" s="59"/>
      <c r="I24" s="58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38" x14ac:dyDescent="0.25">
      <c r="H25" s="59"/>
      <c r="I25" s="64"/>
      <c r="J25" s="61"/>
      <c r="K25" s="61"/>
      <c r="L25" s="58"/>
      <c r="M25" s="58"/>
      <c r="N25" s="58"/>
      <c r="O25" s="58"/>
      <c r="P25" s="58"/>
      <c r="Q25" s="59"/>
      <c r="R25" s="59"/>
      <c r="S25" s="59"/>
      <c r="T25" s="59"/>
    </row>
    <row r="26" spans="1:38" x14ac:dyDescent="0.25">
      <c r="H26" s="59"/>
      <c r="I26" s="59"/>
      <c r="J26" s="64"/>
      <c r="K26" s="64"/>
      <c r="L26" s="64"/>
      <c r="M26" s="64"/>
      <c r="N26" s="64"/>
      <c r="O26" s="64"/>
      <c r="P26" s="64"/>
      <c r="Q26" s="59"/>
      <c r="R26" s="64">
        <f>I25+J26+K26+L26+M26+N26+O26+P26</f>
        <v>0</v>
      </c>
      <c r="S26" s="59"/>
      <c r="T26" s="59"/>
    </row>
    <row r="27" spans="1:38" x14ac:dyDescent="0.25"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39" spans="13:17" x14ac:dyDescent="0.25">
      <c r="M39" s="149"/>
      <c r="N39" s="65"/>
      <c r="O39" s="65"/>
      <c r="P39" s="149"/>
      <c r="Q39" s="149"/>
    </row>
    <row r="40" spans="13:17" ht="15.75" customHeight="1" x14ac:dyDescent="0.25">
      <c r="M40" s="149"/>
      <c r="N40" s="150"/>
      <c r="O40" s="150"/>
      <c r="P40" s="65"/>
      <c r="Q40" s="149"/>
    </row>
    <row r="41" spans="13:17" x14ac:dyDescent="0.25">
      <c r="M41" s="65"/>
      <c r="N41" s="151"/>
      <c r="O41" s="151"/>
      <c r="P41" s="149"/>
      <c r="Q41" s="149"/>
    </row>
    <row r="42" spans="13:17" x14ac:dyDescent="0.25">
      <c r="M42" s="65"/>
      <c r="N42" s="151"/>
      <c r="O42" s="151"/>
      <c r="P42" s="149"/>
      <c r="Q42" s="149"/>
    </row>
    <row r="43" spans="13:17" x14ac:dyDescent="0.25">
      <c r="M43" s="65"/>
      <c r="N43" s="151"/>
      <c r="O43" s="151"/>
      <c r="P43" s="149"/>
      <c r="Q43" s="149"/>
    </row>
    <row r="44" spans="13:17" x14ac:dyDescent="0.25">
      <c r="M44" s="65"/>
      <c r="N44" s="151"/>
      <c r="O44" s="151"/>
      <c r="P44" s="149"/>
      <c r="Q44" s="149"/>
    </row>
    <row r="45" spans="13:17" x14ac:dyDescent="0.25">
      <c r="M45" s="65"/>
      <c r="N45" s="151"/>
      <c r="O45" s="151"/>
      <c r="P45" s="149"/>
      <c r="Q45" s="149"/>
    </row>
    <row r="46" spans="13:17" x14ac:dyDescent="0.25">
      <c r="M46" s="65"/>
      <c r="N46" s="151"/>
      <c r="O46" s="151"/>
      <c r="P46" s="149"/>
      <c r="Q46" s="149"/>
    </row>
    <row r="47" spans="13:17" x14ac:dyDescent="0.25">
      <c r="M47" s="149"/>
      <c r="N47" s="149"/>
      <c r="O47" s="149"/>
      <c r="P47" s="149"/>
      <c r="Q47" s="149"/>
    </row>
    <row r="48" spans="13:17" x14ac:dyDescent="0.25">
      <c r="M48" s="149"/>
      <c r="N48" s="149"/>
      <c r="O48" s="149"/>
      <c r="P48" s="149"/>
      <c r="Q48" s="149"/>
    </row>
    <row r="49" spans="13:17" x14ac:dyDescent="0.25">
      <c r="M49" s="149"/>
      <c r="N49" s="149"/>
      <c r="O49" s="149"/>
      <c r="P49" s="149"/>
      <c r="Q49" s="149"/>
    </row>
    <row r="50" spans="13:17" x14ac:dyDescent="0.25">
      <c r="M50" s="149"/>
      <c r="N50" s="149"/>
      <c r="O50" s="149"/>
      <c r="P50" s="149"/>
      <c r="Q50" s="149"/>
    </row>
  </sheetData>
  <mergeCells count="12">
    <mergeCell ref="AI3:AK3"/>
    <mergeCell ref="A1:AE2"/>
    <mergeCell ref="I3:K3"/>
    <mergeCell ref="L3:O3"/>
    <mergeCell ref="P3:R3"/>
    <mergeCell ref="S3:T3"/>
    <mergeCell ref="U3:W3"/>
    <mergeCell ref="AA3:AC3"/>
    <mergeCell ref="AD3:AE3"/>
    <mergeCell ref="AA15:AC15"/>
    <mergeCell ref="AF3:AH3"/>
    <mergeCell ref="X3:Z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December 31</vt:lpstr>
      <vt:lpstr>Regions</vt:lpstr>
      <vt:lpstr>Cash Use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2018-12-06T14:05:27Z</cp:lastPrinted>
  <dcterms:created xsi:type="dcterms:W3CDTF">2018-12-06T13:33:20Z</dcterms:created>
  <dcterms:modified xsi:type="dcterms:W3CDTF">2019-03-26T11:19:02Z</dcterms:modified>
</cp:coreProperties>
</file>